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bhumika_sharma_cranfield_ac_uk/Documents/PhD_Bhumika/Chapter 5_effect on dissolution post-clearance/LO vs HO/Data/"/>
    </mc:Choice>
  </mc:AlternateContent>
  <xr:revisionPtr revIDLastSave="260" documentId="11_9CE3243C4DD69123F5929B6B00FD29A3361ABB34" xr6:coauthVersionLast="47" xr6:coauthVersionMax="47" xr10:uidLastSave="{99CC0082-1AE9-40E8-BE32-E015012AD1DB}"/>
  <bookViews>
    <workbookView xWindow="-120" yWindow="-120" windowWidth="20730" windowHeight="11160" firstSheet="2" activeTab="2" xr2:uid="{00000000-000D-0000-FFFF-FFFF00000000}"/>
  </bookViews>
  <sheets>
    <sheet name="Standards" sheetId="20" r:id="rId1"/>
    <sheet name="Explosive conc. in fragments" sheetId="6" r:id="rId2"/>
    <sheet name="Explosive concentration in wate" sheetId="19" r:id="rId3"/>
    <sheet name="Mitigation Zone (MZ)" sheetId="12" r:id="rId4"/>
    <sheet name="MZ IBC" sheetId="13" r:id="rId5"/>
    <sheet name="MZ WW" sheetId="15" r:id="rId6"/>
  </sheets>
  <externalReferences>
    <externalReference r:id="rId7"/>
  </externalReferences>
  <definedNames>
    <definedName name="_xlchart.v1.0" hidden="1">'Explosive conc. in fragments'!$I$22:$L$22</definedName>
    <definedName name="_xlchart.v1.1" hidden="1">'Explosive conc. in fragments'!$I$23:$L$23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19" l="1"/>
  <c r="N2" i="19"/>
  <c r="M3" i="19"/>
  <c r="J2" i="19"/>
  <c r="Q2" i="19"/>
  <c r="K2" i="19"/>
  <c r="G27" i="20"/>
  <c r="G26" i="20"/>
  <c r="P19" i="20"/>
  <c r="G19" i="20"/>
  <c r="B27" i="19"/>
  <c r="B26" i="19"/>
  <c r="F24" i="19"/>
  <c r="E24" i="19"/>
  <c r="D24" i="19"/>
  <c r="C24" i="19"/>
  <c r="B24" i="19"/>
  <c r="F23" i="19"/>
  <c r="E23" i="19"/>
  <c r="F31" i="19" s="1"/>
  <c r="D23" i="19"/>
  <c r="C23" i="19"/>
  <c r="B23" i="19"/>
  <c r="F30" i="19" s="1"/>
  <c r="N7" i="19"/>
  <c r="M7" i="19"/>
  <c r="L7" i="19"/>
  <c r="K7" i="19"/>
  <c r="J7" i="19"/>
  <c r="N6" i="19"/>
  <c r="M6" i="19"/>
  <c r="L6" i="19"/>
  <c r="K6" i="19"/>
  <c r="J6" i="19"/>
  <c r="N5" i="19"/>
  <c r="M5" i="19"/>
  <c r="L5" i="19"/>
  <c r="K5" i="19"/>
  <c r="J5" i="19"/>
  <c r="N4" i="19"/>
  <c r="M4" i="19"/>
  <c r="L4" i="19"/>
  <c r="K4" i="19"/>
  <c r="J4" i="19"/>
  <c r="L3" i="19"/>
  <c r="K3" i="19"/>
  <c r="J3" i="19"/>
  <c r="L2" i="19"/>
  <c r="C74" i="12"/>
  <c r="E6" i="12" l="1"/>
  <c r="D6" i="12"/>
  <c r="C6" i="12"/>
  <c r="E5" i="12"/>
  <c r="D5" i="12"/>
  <c r="C5" i="12"/>
  <c r="E4" i="12"/>
  <c r="D4" i="12"/>
  <c r="C4" i="12"/>
  <c r="E3" i="12"/>
  <c r="D3" i="12"/>
  <c r="C3" i="12"/>
  <c r="C99" i="12"/>
  <c r="C100" i="12"/>
  <c r="D100" i="12" s="1"/>
  <c r="E100" i="12" s="1"/>
  <c r="C101" i="12"/>
  <c r="D101" i="12" s="1"/>
  <c r="E101" i="12" s="1"/>
  <c r="C102" i="12"/>
  <c r="D102" i="12" s="1"/>
  <c r="E102" i="12" s="1"/>
  <c r="C103" i="12"/>
  <c r="C98" i="12"/>
  <c r="D103" i="12"/>
  <c r="E103" i="12" s="1"/>
  <c r="D99" i="12"/>
  <c r="E99" i="12" s="1"/>
  <c r="D98" i="12"/>
  <c r="E98" i="12" s="1"/>
  <c r="C91" i="12"/>
  <c r="D91" i="12" s="1"/>
  <c r="E91" i="12" s="1"/>
  <c r="C92" i="12"/>
  <c r="D92" i="12" s="1"/>
  <c r="E92" i="12" s="1"/>
  <c r="C93" i="12"/>
  <c r="C94" i="12"/>
  <c r="D94" i="12" s="1"/>
  <c r="E94" i="12" s="1"/>
  <c r="C95" i="12"/>
  <c r="D95" i="12" s="1"/>
  <c r="E95" i="12" s="1"/>
  <c r="C90" i="12"/>
  <c r="D90" i="12" s="1"/>
  <c r="E90" i="12" s="1"/>
  <c r="D93" i="12"/>
  <c r="E93" i="12" s="1"/>
  <c r="C83" i="12"/>
  <c r="D83" i="12" s="1"/>
  <c r="E83" i="12" s="1"/>
  <c r="C84" i="12"/>
  <c r="D84" i="12" s="1"/>
  <c r="E84" i="12" s="1"/>
  <c r="C85" i="12"/>
  <c r="D85" i="12" s="1"/>
  <c r="E85" i="12" s="1"/>
  <c r="C86" i="12"/>
  <c r="D86" i="12" s="1"/>
  <c r="E86" i="12" s="1"/>
  <c r="C87" i="12"/>
  <c r="C82" i="12"/>
  <c r="D82" i="12" s="1"/>
  <c r="E82" i="12" s="1"/>
  <c r="D87" i="12"/>
  <c r="E87" i="12" s="1"/>
  <c r="C79" i="12"/>
  <c r="D79" i="12" s="1"/>
  <c r="E79" i="12" s="1"/>
  <c r="C75" i="12"/>
  <c r="D75" i="12" s="1"/>
  <c r="E75" i="12" s="1"/>
  <c r="C76" i="12"/>
  <c r="D76" i="12" s="1"/>
  <c r="E76" i="12" s="1"/>
  <c r="C77" i="12"/>
  <c r="D77" i="12" s="1"/>
  <c r="E77" i="12" s="1"/>
  <c r="C78" i="12"/>
  <c r="D78" i="12" s="1"/>
  <c r="E78" i="12" s="1"/>
  <c r="D74" i="12"/>
  <c r="E74" i="12" s="1"/>
  <c r="C66" i="12"/>
  <c r="D66" i="12" s="1"/>
  <c r="E66" i="12" s="1"/>
  <c r="C67" i="12"/>
  <c r="D67" i="12" s="1"/>
  <c r="E67" i="12" s="1"/>
  <c r="C68" i="12"/>
  <c r="D68" i="12" s="1"/>
  <c r="E68" i="12" s="1"/>
  <c r="C69" i="12"/>
  <c r="D69" i="12" s="1"/>
  <c r="E69" i="12" s="1"/>
  <c r="C65" i="12"/>
  <c r="D65" i="12" s="1"/>
  <c r="E65" i="12" s="1"/>
  <c r="C59" i="12"/>
  <c r="C60" i="12"/>
  <c r="D60" i="12" s="1"/>
  <c r="E60" i="12" s="1"/>
  <c r="C61" i="12"/>
  <c r="D61" i="12" s="1"/>
  <c r="E61" i="12" s="1"/>
  <c r="C62" i="12"/>
  <c r="D62" i="12" s="1"/>
  <c r="E62" i="12" s="1"/>
  <c r="C58" i="12"/>
  <c r="D58" i="12" s="1"/>
  <c r="E58" i="12" s="1"/>
  <c r="D59" i="12"/>
  <c r="E59" i="12" s="1"/>
  <c r="C52" i="12"/>
  <c r="D52" i="12" s="1"/>
  <c r="E52" i="12" s="1"/>
  <c r="C53" i="12"/>
  <c r="D53" i="12" s="1"/>
  <c r="E53" i="12" s="1"/>
  <c r="C54" i="12"/>
  <c r="D54" i="12" s="1"/>
  <c r="E54" i="12" s="1"/>
  <c r="C55" i="12"/>
  <c r="D55" i="12" s="1"/>
  <c r="E55" i="12" s="1"/>
  <c r="C51" i="12"/>
  <c r="D51" i="12" s="1"/>
  <c r="E51" i="12" s="1"/>
  <c r="C45" i="12"/>
  <c r="D45" i="12" s="1"/>
  <c r="E45" i="12" s="1"/>
  <c r="C46" i="12"/>
  <c r="D46" i="12" s="1"/>
  <c r="E46" i="12" s="1"/>
  <c r="C47" i="12"/>
  <c r="D47" i="12" s="1"/>
  <c r="E47" i="12" s="1"/>
  <c r="C48" i="12"/>
  <c r="D48" i="12" s="1"/>
  <c r="E48" i="12" s="1"/>
  <c r="C44" i="12"/>
  <c r="D44" i="12" s="1"/>
  <c r="E44" i="12" s="1"/>
  <c r="C35" i="12"/>
  <c r="D35" i="12" s="1"/>
  <c r="E35" i="12" s="1"/>
  <c r="C36" i="12"/>
  <c r="D36" i="12" s="1"/>
  <c r="E36" i="12" s="1"/>
  <c r="C37" i="12"/>
  <c r="D37" i="12" s="1"/>
  <c r="E37" i="12" s="1"/>
  <c r="C38" i="12"/>
  <c r="D38" i="12" s="1"/>
  <c r="E38" i="12" s="1"/>
  <c r="C39" i="12"/>
  <c r="D39" i="12" s="1"/>
  <c r="E39" i="12" s="1"/>
  <c r="C34" i="12"/>
  <c r="D34" i="12" s="1"/>
  <c r="C27" i="12"/>
  <c r="D27" i="12" s="1"/>
  <c r="E27" i="12" s="1"/>
  <c r="C28" i="12"/>
  <c r="D28" i="12" s="1"/>
  <c r="E28" i="12" s="1"/>
  <c r="C29" i="12"/>
  <c r="D29" i="12" s="1"/>
  <c r="C30" i="12"/>
  <c r="D30" i="12" s="1"/>
  <c r="E30" i="12" s="1"/>
  <c r="C31" i="12"/>
  <c r="D31" i="12" s="1"/>
  <c r="E31" i="12" s="1"/>
  <c r="C26" i="12"/>
  <c r="D26" i="12" s="1"/>
  <c r="E26" i="12" s="1"/>
  <c r="C19" i="12"/>
  <c r="D19" i="12" s="1"/>
  <c r="E19" i="12" s="1"/>
  <c r="C20" i="12"/>
  <c r="D20" i="12" s="1"/>
  <c r="E20" i="12" s="1"/>
  <c r="C21" i="12"/>
  <c r="D21" i="12" s="1"/>
  <c r="E21" i="12" s="1"/>
  <c r="C22" i="12"/>
  <c r="D22" i="12" s="1"/>
  <c r="E22" i="12" s="1"/>
  <c r="C23" i="12"/>
  <c r="D23" i="12" s="1"/>
  <c r="E23" i="12" s="1"/>
  <c r="C18" i="12"/>
  <c r="D18" i="12" s="1"/>
  <c r="E18" i="12" s="1"/>
  <c r="C11" i="12"/>
  <c r="D11" i="12" s="1"/>
  <c r="E11" i="12" s="1"/>
  <c r="C12" i="12"/>
  <c r="D12" i="12" s="1"/>
  <c r="E12" i="12" s="1"/>
  <c r="C13" i="12"/>
  <c r="D13" i="12" s="1"/>
  <c r="E13" i="12" s="1"/>
  <c r="C14" i="12"/>
  <c r="D14" i="12" s="1"/>
  <c r="E14" i="12" s="1"/>
  <c r="C15" i="12"/>
  <c r="D15" i="12" s="1"/>
  <c r="E15" i="12" s="1"/>
  <c r="C10" i="12"/>
  <c r="D10" i="12" s="1"/>
  <c r="E10" i="12" s="1"/>
  <c r="E34" i="12" l="1"/>
  <c r="E29" i="12"/>
  <c r="I23" i="6"/>
  <c r="F2" i="6" l="1"/>
  <c r="L23" i="6"/>
  <c r="K23" i="6"/>
  <c r="D7" i="6" l="1"/>
  <c r="D8" i="6"/>
  <c r="D9" i="6"/>
  <c r="D10" i="6"/>
  <c r="D11" i="6"/>
  <c r="D12" i="6"/>
  <c r="D13" i="6"/>
  <c r="D14" i="6"/>
  <c r="D15" i="6"/>
  <c r="D16" i="6"/>
  <c r="D17" i="6"/>
  <c r="E6" i="6"/>
  <c r="D20" i="6" l="1"/>
  <c r="E15" i="6"/>
  <c r="E12" i="6"/>
  <c r="E9" i="6"/>
  <c r="F6" i="6"/>
  <c r="F9" i="6"/>
  <c r="F10" i="6"/>
  <c r="F11" i="6"/>
  <c r="F12" i="6"/>
  <c r="F13" i="6"/>
  <c r="F14" i="6"/>
  <c r="F15" i="6"/>
  <c r="G16" i="6" s="1"/>
  <c r="F16" i="6"/>
  <c r="F17" i="6"/>
  <c r="G13" i="6" l="1"/>
  <c r="G10" i="6"/>
  <c r="H15" i="6"/>
  <c r="H5" i="6"/>
  <c r="H12" i="6"/>
  <c r="H9" i="6"/>
</calcChain>
</file>

<file path=xl/sharedStrings.xml><?xml version="1.0" encoding="utf-8"?>
<sst xmlns="http://schemas.openxmlformats.org/spreadsheetml/2006/main" count="346" uniqueCount="107">
  <si>
    <t>Standards</t>
  </si>
  <si>
    <t>Peak Area</t>
  </si>
  <si>
    <t>Curve for the 13th June</t>
  </si>
  <si>
    <t>Slope</t>
  </si>
  <si>
    <t>Intercept</t>
  </si>
  <si>
    <t>SD</t>
  </si>
  <si>
    <t>LOD</t>
  </si>
  <si>
    <t>LOQ</t>
  </si>
  <si>
    <t>Avg LOD</t>
  </si>
  <si>
    <t>Avg LOQ</t>
  </si>
  <si>
    <t>Rt</t>
  </si>
  <si>
    <t>Area</t>
  </si>
  <si>
    <t>Concentration</t>
  </si>
  <si>
    <t>Amount of explosive in mg = concentration in ppm*volume of solvent in L
For tank D fragments : 0.3 L ACN:water is used
For C, E and F: 0.075 L is used</t>
  </si>
  <si>
    <t>Mean</t>
  </si>
  <si>
    <t>Standard Deviation</t>
  </si>
  <si>
    <t>C_F1</t>
  </si>
  <si>
    <t>C_F2</t>
  </si>
  <si>
    <t>/</t>
  </si>
  <si>
    <t>C_F3</t>
  </si>
  <si>
    <t>D_F1</t>
  </si>
  <si>
    <t>D_F2</t>
  </si>
  <si>
    <t>D_F3</t>
  </si>
  <si>
    <t>E_F1</t>
  </si>
  <si>
    <t>E_F2</t>
  </si>
  <si>
    <t>E_F3</t>
  </si>
  <si>
    <t>F_F1</t>
  </si>
  <si>
    <t>D</t>
  </si>
  <si>
    <t>C</t>
  </si>
  <si>
    <t>E</t>
  </si>
  <si>
    <t>F</t>
  </si>
  <si>
    <t>F_F2</t>
  </si>
  <si>
    <t>F_F3</t>
  </si>
  <si>
    <t>Water</t>
  </si>
  <si>
    <t>Fragments</t>
  </si>
  <si>
    <t>Sample Number</t>
  </si>
  <si>
    <t xml:space="preserve">A </t>
  </si>
  <si>
    <t xml:space="preserve">B </t>
  </si>
  <si>
    <t>Tank Water</t>
  </si>
  <si>
    <t>IBC_1</t>
  </si>
  <si>
    <t>IBC</t>
  </si>
  <si>
    <t>IBC_2</t>
  </si>
  <si>
    <t>PP</t>
  </si>
  <si>
    <t>IBC_3</t>
  </si>
  <si>
    <t>SD - IBC</t>
  </si>
  <si>
    <t>IBC_4</t>
  </si>
  <si>
    <t>SD - PP</t>
  </si>
  <si>
    <t>IBC_5</t>
  </si>
  <si>
    <t>SE - IBC</t>
  </si>
  <si>
    <t>IBC_6</t>
  </si>
  <si>
    <t>SE - PP</t>
  </si>
  <si>
    <t>IBC_7</t>
  </si>
  <si>
    <t>IBC_8</t>
  </si>
  <si>
    <t>IBC_9</t>
  </si>
  <si>
    <t>IBC_10</t>
  </si>
  <si>
    <t>IBC_11</t>
  </si>
  <si>
    <t>IBC_12</t>
  </si>
  <si>
    <t>PP_1.1</t>
  </si>
  <si>
    <t>PP_1.2</t>
  </si>
  <si>
    <t>PP_2.1</t>
  </si>
  <si>
    <t>PP_2.2</t>
  </si>
  <si>
    <t>PP_3.1</t>
  </si>
  <si>
    <t>PP_3.2</t>
  </si>
  <si>
    <t>PP_4.1</t>
  </si>
  <si>
    <t>PP_4.2</t>
  </si>
  <si>
    <t>Std. deviation</t>
  </si>
  <si>
    <t>A</t>
  </si>
  <si>
    <t>B</t>
  </si>
  <si>
    <t>Slopes from Sally's graphs</t>
  </si>
  <si>
    <t>Munitions</t>
  </si>
  <si>
    <t>Total mass of TNT
 (g)</t>
  </si>
  <si>
    <t>Mass of TNT left after detonations (g)</t>
  </si>
  <si>
    <t>LO</t>
  </si>
  <si>
    <t>PO</t>
  </si>
  <si>
    <t>HO</t>
  </si>
  <si>
    <t>Mark VI</t>
  </si>
  <si>
    <t>SI Type I</t>
  </si>
  <si>
    <t>ELIA</t>
  </si>
  <si>
    <t>Mark I (M)</t>
  </si>
  <si>
    <t>From Table 2 Mass balance the % of TNT left after each detonation was calculated and average TNT % for LO and HO i.e. 5.8 and 1.1 were used whereas in PO it is 17.6, these values were used to calculate the mass of TNT left post-detonations</t>
  </si>
  <si>
    <t>Low order detonations</t>
  </si>
  <si>
    <t>IBC &amp; Munitions</t>
  </si>
  <si>
    <t>Volume of water contaminated with the concentration of 4 ppm (in 1000 L or 1m^3)</t>
  </si>
  <si>
    <t>R^3 (m)</t>
  </si>
  <si>
    <t>Radius of hemisphere (m)</t>
  </si>
  <si>
    <t>Volume of water contaminated with the concentration of 0.8 ppm (in 1000 L or 1m^3)</t>
  </si>
  <si>
    <t>Radius of circle (m)</t>
  </si>
  <si>
    <t>Volume of water contaminated with the concentration of 0.1 ppm (in 1000 L or 1m^3)</t>
  </si>
  <si>
    <t>Volume of water contaminated with the concentration of 0.001 ppm (in 1000 L or 1m^3)</t>
  </si>
  <si>
    <t>Partial Detonation</t>
  </si>
  <si>
    <t>Range : 0.5m to 267m</t>
  </si>
  <si>
    <t>High Order Detonation</t>
  </si>
  <si>
    <t>Red Zone (4ppm)</t>
  </si>
  <si>
    <t>Orange Zone (0.8ppm)</t>
  </si>
  <si>
    <t>Yellow Zone (0.1ppm)</t>
  </si>
  <si>
    <t>Green Zone (0.001ppm)</t>
  </si>
  <si>
    <t xml:space="preserve">IBC </t>
  </si>
  <si>
    <t>LO Detonation</t>
  </si>
  <si>
    <t>Red (4mg/L)</t>
  </si>
  <si>
    <t>Orange (0.8mg/L)</t>
  </si>
  <si>
    <t>Yellow (0.1mg/L)</t>
  </si>
  <si>
    <t>Green (0.001mg/L)</t>
  </si>
  <si>
    <t>S1 Type I</t>
  </si>
  <si>
    <t xml:space="preserve">LO </t>
  </si>
  <si>
    <t xml:space="preserve">Mark I (M) </t>
  </si>
  <si>
    <t>PD</t>
  </si>
  <si>
    <t xml:space="preserve">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</si>
</sst>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</font>
    <font>
      <sz val="12"/>
      <color theme="1"/>
      <name val="Times New Roman"/>
    </font>
    <font>
      <b/>
      <sz val="11"/>
      <color theme="1"/>
      <name val="Times New Roman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DD7EE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0" xfId="0" applyFont="1"/>
    <xf numFmtId="0" fontId="1" fillId="0" borderId="0" xfId="0" applyFont="1"/>
    <xf numFmtId="0" fontId="1" fillId="5" borderId="2" xfId="0" applyFont="1" applyFill="1" applyBorder="1"/>
    <xf numFmtId="0" fontId="1" fillId="5" borderId="2" xfId="0" applyFont="1" applyFill="1" applyBorder="1" applyAlignment="1">
      <alignment wrapText="1"/>
    </xf>
    <xf numFmtId="0" fontId="0" fillId="5" borderId="2" xfId="0" applyFill="1" applyBorder="1"/>
    <xf numFmtId="0" fontId="1" fillId="6" borderId="2" xfId="0" applyFont="1" applyFill="1" applyBorder="1"/>
    <xf numFmtId="0" fontId="1" fillId="6" borderId="2" xfId="0" applyFont="1" applyFill="1" applyBorder="1" applyAlignment="1">
      <alignment wrapText="1"/>
    </xf>
    <xf numFmtId="0" fontId="0" fillId="6" borderId="2" xfId="0" applyFill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wrapText="1"/>
    </xf>
    <xf numFmtId="0" fontId="0" fillId="3" borderId="2" xfId="0" applyFill="1" applyBorder="1"/>
    <xf numFmtId="0" fontId="1" fillId="0" borderId="0" xfId="0" applyFont="1" applyAlignment="1">
      <alignment wrapText="1"/>
    </xf>
    <xf numFmtId="0" fontId="0" fillId="5" borderId="2" xfId="0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3" fillId="0" borderId="0" xfId="0" applyFont="1"/>
    <xf numFmtId="0" fontId="0" fillId="5" borderId="1" xfId="0" applyFill="1" applyBorder="1"/>
    <xf numFmtId="0" fontId="1" fillId="0" borderId="1" xfId="0" applyFont="1" applyBorder="1"/>
    <xf numFmtId="0" fontId="0" fillId="6" borderId="1" xfId="0" applyFill="1" applyBorder="1"/>
    <xf numFmtId="0" fontId="0" fillId="3" borderId="1" xfId="0" applyFill="1" applyBorder="1"/>
    <xf numFmtId="0" fontId="0" fillId="0" borderId="3" xfId="0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2" fontId="5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7" borderId="0" xfId="0" applyFont="1" applyFill="1" applyAlignment="1">
      <alignment horizontal="center"/>
    </xf>
    <xf numFmtId="0" fontId="8" fillId="7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4" fillId="4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7A7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[1]Standards!$B$3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3174103237095364"/>
                  <c:y val="-0.1578240740740740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[1]Standards!$A$4:$A$8</c:f>
              <c:numCache>
                <c:formatCode>General</c:formatCode>
                <c:ptCount val="5"/>
              </c:numCache>
            </c:numRef>
          </c:xVal>
          <c:yVal>
            <c:numRef>
              <c:f>[1]Standards!$B$4:$B$8</c:f>
              <c:numCache>
                <c:formatCode>General</c:formatCode>
                <c:ptCount val="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BBB-4E2F-A620-483A6FA3A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7674415"/>
        <c:axId val="1057674831"/>
      </c:scatterChart>
      <c:valAx>
        <c:axId val="1057674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674831"/>
        <c:crosses val="autoZero"/>
        <c:crossBetween val="midCat"/>
      </c:valAx>
      <c:valAx>
        <c:axId val="10576748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674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[1]Standards!$B$12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3174103237095364"/>
                  <c:y val="-0.1670833333333333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[1]Standards!$A$13:$A$17</c:f>
              <c:numCache>
                <c:formatCode>General</c:formatCode>
                <c:ptCount val="5"/>
              </c:numCache>
            </c:numRef>
          </c:xVal>
          <c:yVal>
            <c:numRef>
              <c:f>[1]Standards!$B$13:$B$17</c:f>
              <c:numCache>
                <c:formatCode>General</c:formatCode>
                <c:ptCount val="5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CE6-45DE-B8E5-62BBF770E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46099471"/>
        <c:axId val="1046096975"/>
      </c:scatterChart>
      <c:valAx>
        <c:axId val="10460994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6096975"/>
        <c:crosses val="autoZero"/>
        <c:crossBetween val="midCat"/>
      </c:valAx>
      <c:valAx>
        <c:axId val="1046096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60994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N"/>
              <a:t>TNT (ACN:Water)</a:t>
            </a:r>
            <a:r>
              <a:rPr lang="en-IN" baseline="0"/>
              <a:t> 06-07-2024</a:t>
            </a:r>
            <a:endParaRPr lang="en-IN"/>
          </a:p>
        </c:rich>
      </c:tx>
      <c:layout>
        <c:manualLayout>
          <c:xMode val="edge"/>
          <c:yMode val="edge"/>
          <c:x val="0.18611789151356081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I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5.8449037620297462E-2"/>
                  <c:y val="-0.1783234908136482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'Explosive conc. in fragments'!$A$2:$A$5</c:f>
              <c:numCache>
                <c:formatCode>General</c:formatCode>
                <c:ptCount val="4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</c:numCache>
            </c:numRef>
          </c:xVal>
          <c:yVal>
            <c:numRef>
              <c:f>'Explosive conc. in fragments'!$C$2:$C$5</c:f>
              <c:numCache>
                <c:formatCode>General</c:formatCode>
                <c:ptCount val="4"/>
                <c:pt idx="0">
                  <c:v>2901</c:v>
                </c:pt>
                <c:pt idx="1">
                  <c:v>5395</c:v>
                </c:pt>
                <c:pt idx="2">
                  <c:v>7116</c:v>
                </c:pt>
                <c:pt idx="3">
                  <c:v>8863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087-495D-BD2A-B8E6EECB5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3374960"/>
        <c:axId val="1983376624"/>
      </c:scatterChart>
      <c:valAx>
        <c:axId val="1983374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Concentration</a:t>
                </a:r>
                <a:r>
                  <a:rPr lang="en-IN" baseline="0"/>
                  <a:t> (ppm)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I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3376624"/>
        <c:crosses val="autoZero"/>
        <c:crossBetween val="midCat"/>
      </c:valAx>
      <c:valAx>
        <c:axId val="198337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Peak</a:t>
                </a:r>
                <a:r>
                  <a:rPr lang="en-IN" baseline="0"/>
                  <a:t> Area</a:t>
                </a:r>
                <a:endParaRPr lang="en-IN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I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3374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'Explosive concentration in wate'!$I$2</c:f>
              <c:strCache>
                <c:ptCount val="1"/>
                <c:pt idx="0">
                  <c:v>IBC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#REF!$J$6:$N$6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#REF!$J$6:$N$6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'Explosive concentration in wate'!$J$1:$N$1</c:f>
              <c:strCache>
                <c:ptCount val="5"/>
                <c:pt idx="0">
                  <c:v>A </c:v>
                </c:pt>
                <c:pt idx="1">
                  <c:v>B 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'Explosive concentration in wate'!$J$2:$N$2</c:f>
              <c:numCache>
                <c:formatCode>General</c:formatCode>
                <c:ptCount val="5"/>
                <c:pt idx="0">
                  <c:v>6.1208333333333327</c:v>
                </c:pt>
                <c:pt idx="1">
                  <c:v>11.411666666666667</c:v>
                </c:pt>
                <c:pt idx="2">
                  <c:v>22.901666666666671</c:v>
                </c:pt>
                <c:pt idx="3">
                  <c:v>1.3833333333333331</c:v>
                </c:pt>
                <c:pt idx="4">
                  <c:v>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22-4979-81CD-F045F4D5DF75}"/>
            </c:ext>
          </c:extLst>
        </c:ser>
        <c:ser>
          <c:idx val="1"/>
          <c:order val="1"/>
          <c:tx>
            <c:strRef>
              <c:f>'Explosive concentration in wate'!$I$3</c:f>
              <c:strCache>
                <c:ptCount val="1"/>
                <c:pt idx="0">
                  <c:v>PP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#REF!$J$7:$N$7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plus>
            <c:minus>
              <c:numRef>
                <c:f>#REF!$J$7:$N$7</c:f>
                <c:numCache>
                  <c:formatCode>General</c:formatCode>
                  <c:ptCount val="1"/>
                  <c:pt idx="0">
                    <c:v>1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'Explosive concentration in wate'!$J$1:$N$1</c:f>
              <c:strCache>
                <c:ptCount val="5"/>
                <c:pt idx="0">
                  <c:v>A </c:v>
                </c:pt>
                <c:pt idx="1">
                  <c:v>B 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'Explosive concentration in wate'!$J$3:$N$3</c:f>
              <c:numCache>
                <c:formatCode>General</c:formatCode>
                <c:ptCount val="5"/>
                <c:pt idx="0">
                  <c:v>1.6125</c:v>
                </c:pt>
                <c:pt idx="1">
                  <c:v>5.1837499999999999</c:v>
                </c:pt>
                <c:pt idx="2">
                  <c:v>15.268750000000001</c:v>
                </c:pt>
                <c:pt idx="3">
                  <c:v>0.69875000000000009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22-4979-81CD-F045F4D5D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549567"/>
        <c:axId val="611543327"/>
      </c:barChart>
      <c:catAx>
        <c:axId val="6115495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 &amp; HO Detonations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543327"/>
        <c:crosses val="autoZero"/>
        <c:auto val="1"/>
        <c:lblAlgn val="ctr"/>
        <c:lblOffset val="100"/>
        <c:noMultiLvlLbl val="0"/>
      </c:catAx>
      <c:valAx>
        <c:axId val="611543327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TNT Concentration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15495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'Explosive concentration in wate'!$I$2</c:f>
              <c:strCache>
                <c:ptCount val="1"/>
                <c:pt idx="0">
                  <c:v>IBC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'Explosive concentration in wate'!$J$6:$N$6</c:f>
                <c:numCache>
                  <c:formatCode>General</c:formatCode>
                  <c:ptCount val="5"/>
                  <c:pt idx="0">
                    <c:v>0.16790806617571624</c:v>
                  </c:pt>
                  <c:pt idx="1">
                    <c:v>0.30000715479683643</c:v>
                  </c:pt>
                  <c:pt idx="2">
                    <c:v>1.0378297820768312</c:v>
                  </c:pt>
                  <c:pt idx="3">
                    <c:v>3.756475889861547E-2</c:v>
                  </c:pt>
                  <c:pt idx="4">
                    <c:v>1.74077655955698E-3</c:v>
                  </c:pt>
                </c:numCache>
              </c:numRef>
            </c:plus>
            <c:minus>
              <c:numRef>
                <c:f>'Explosive concentration in wate'!$J$7:$N$7</c:f>
                <c:numCache>
                  <c:formatCode>General</c:formatCode>
                  <c:ptCount val="5"/>
                  <c:pt idx="0">
                    <c:v>0.27286018135929724</c:v>
                  </c:pt>
                  <c:pt idx="1">
                    <c:v>1.4718367260719802</c:v>
                  </c:pt>
                  <c:pt idx="2">
                    <c:v>5.0850812739325999</c:v>
                  </c:pt>
                  <c:pt idx="3">
                    <c:v>0.20460272917464778</c:v>
                  </c:pt>
                  <c:pt idx="4">
                    <c:v>0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'Explosive concentration in wate'!$J$1:$L$1</c:f>
              <c:strCache>
                <c:ptCount val="3"/>
                <c:pt idx="0">
                  <c:v>A </c:v>
                </c:pt>
                <c:pt idx="1">
                  <c:v>B </c:v>
                </c:pt>
                <c:pt idx="2">
                  <c:v>C</c:v>
                </c:pt>
              </c:strCache>
            </c:strRef>
          </c:cat>
          <c:val>
            <c:numRef>
              <c:f>'Explosive concentration in wate'!$J$2:$L$2</c:f>
              <c:numCache>
                <c:formatCode>General</c:formatCode>
                <c:ptCount val="3"/>
                <c:pt idx="0">
                  <c:v>6.1208333333333327</c:v>
                </c:pt>
                <c:pt idx="1">
                  <c:v>11.411666666666667</c:v>
                </c:pt>
                <c:pt idx="2">
                  <c:v>22.901666666666671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FC-43F2-B42B-9ED9DE34522F}"/>
            </c:ext>
          </c:extLst>
        </c:ser>
        <c:ser>
          <c:idx val="1"/>
          <c:order val="1"/>
          <c:tx>
            <c:strRef>
              <c:f>'Explosive concentration in wate'!$I$3</c:f>
              <c:strCache>
                <c:ptCount val="1"/>
                <c:pt idx="0">
                  <c:v>PP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'Explosive concentration in wate'!$J$7:$N$7</c:f>
                <c:numCache>
                  <c:formatCode>General</c:formatCode>
                  <c:ptCount val="5"/>
                  <c:pt idx="0">
                    <c:v>0.27286018135929724</c:v>
                  </c:pt>
                  <c:pt idx="1">
                    <c:v>1.4718367260719802</c:v>
                  </c:pt>
                  <c:pt idx="2">
                    <c:v>5.0850812739325999</c:v>
                  </c:pt>
                  <c:pt idx="3">
                    <c:v>0.20460272917464778</c:v>
                  </c:pt>
                  <c:pt idx="4">
                    <c:v>0</c:v>
                  </c:pt>
                </c:numCache>
              </c:numRef>
            </c:plus>
            <c:minus>
              <c:numRef>
                <c:f>'Explosive concentration in wate'!$J$7:$N$7</c:f>
                <c:numCache>
                  <c:formatCode>General</c:formatCode>
                  <c:ptCount val="5"/>
                  <c:pt idx="0">
                    <c:v>0.27286018135929724</c:v>
                  </c:pt>
                  <c:pt idx="1">
                    <c:v>1.4718367260719802</c:v>
                  </c:pt>
                  <c:pt idx="2">
                    <c:v>5.0850812739325999</c:v>
                  </c:pt>
                  <c:pt idx="3">
                    <c:v>0.20460272917464778</c:v>
                  </c:pt>
                  <c:pt idx="4">
                    <c:v>0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'Explosive concentration in wate'!$J$1:$L$1</c:f>
              <c:strCache>
                <c:ptCount val="3"/>
                <c:pt idx="0">
                  <c:v>A </c:v>
                </c:pt>
                <c:pt idx="1">
                  <c:v>B </c:v>
                </c:pt>
                <c:pt idx="2">
                  <c:v>C</c:v>
                </c:pt>
              </c:strCache>
            </c:strRef>
          </c:cat>
          <c:val>
            <c:numRef>
              <c:f>'Explosive concentration in wate'!$J$3:$L$3</c:f>
              <c:numCache>
                <c:formatCode>General</c:formatCode>
                <c:ptCount val="3"/>
                <c:pt idx="0">
                  <c:v>1.6125</c:v>
                </c:pt>
                <c:pt idx="1">
                  <c:v>5.1837499999999999</c:v>
                </c:pt>
                <c:pt idx="2">
                  <c:v>15.268750000000001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FC-43F2-B42B-9ED9DE34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1364206511"/>
        <c:axId val="1364196911"/>
      </c:barChart>
      <c:catAx>
        <c:axId val="13642065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LO Detonations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4196911"/>
        <c:crosses val="autoZero"/>
        <c:auto val="1"/>
        <c:lblAlgn val="ctr"/>
        <c:lblOffset val="100"/>
        <c:noMultiLvlLbl val="0"/>
      </c:catAx>
      <c:valAx>
        <c:axId val="136419691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TNT concentration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4206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'Explosive concentration in wate'!$I$2</c:f>
              <c:strCache>
                <c:ptCount val="1"/>
                <c:pt idx="0">
                  <c:v>IBC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'Explosive concentration in wate'!$J$6:$N$6</c:f>
                <c:numCache>
                  <c:formatCode>General</c:formatCode>
                  <c:ptCount val="5"/>
                  <c:pt idx="0">
                    <c:v>0.16790806617571624</c:v>
                  </c:pt>
                  <c:pt idx="1">
                    <c:v>0.30000715479683643</c:v>
                  </c:pt>
                  <c:pt idx="2">
                    <c:v>1.0378297820768312</c:v>
                  </c:pt>
                  <c:pt idx="3">
                    <c:v>3.756475889861547E-2</c:v>
                  </c:pt>
                  <c:pt idx="4">
                    <c:v>1.74077655955698E-3</c:v>
                  </c:pt>
                </c:numCache>
              </c:numRef>
            </c:plus>
            <c:minus>
              <c:numRef>
                <c:f>'Explosive concentration in wate'!$J$6:$N$6</c:f>
                <c:numCache>
                  <c:formatCode>General</c:formatCode>
                  <c:ptCount val="5"/>
                  <c:pt idx="0">
                    <c:v>0.16790806617571624</c:v>
                  </c:pt>
                  <c:pt idx="1">
                    <c:v>0.30000715479683643</c:v>
                  </c:pt>
                  <c:pt idx="2">
                    <c:v>1.0378297820768312</c:v>
                  </c:pt>
                  <c:pt idx="3">
                    <c:v>3.756475889861547E-2</c:v>
                  </c:pt>
                  <c:pt idx="4">
                    <c:v>1.74077655955698E-3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'Explosive concentration in wate'!$M$1:$N$1</c:f>
              <c:strCache>
                <c:ptCount val="2"/>
                <c:pt idx="0">
                  <c:v>D</c:v>
                </c:pt>
                <c:pt idx="1">
                  <c:v>E</c:v>
                </c:pt>
              </c:strCache>
            </c:strRef>
          </c:cat>
          <c:val>
            <c:numRef>
              <c:f>'Explosive concentration in wate'!$M$2:$N$2</c:f>
              <c:numCache>
                <c:formatCode>General</c:formatCode>
                <c:ptCount val="2"/>
                <c:pt idx="0">
                  <c:v>1.3833333333333331</c:v>
                </c:pt>
                <c:pt idx="1">
                  <c:v>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F-4622-9682-1A74CA3B9DFE}"/>
            </c:ext>
          </c:extLst>
        </c:ser>
        <c:ser>
          <c:idx val="1"/>
          <c:order val="1"/>
          <c:tx>
            <c:strRef>
              <c:f>'Explosive concentration in wate'!$I$3</c:f>
              <c:strCache>
                <c:ptCount val="1"/>
                <c:pt idx="0">
                  <c:v>PP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'Explosive concentration in wate'!$J$7:$N$7</c:f>
                <c:numCache>
                  <c:formatCode>General</c:formatCode>
                  <c:ptCount val="5"/>
                  <c:pt idx="0">
                    <c:v>0.27286018135929724</c:v>
                  </c:pt>
                  <c:pt idx="1">
                    <c:v>1.4718367260719802</c:v>
                  </c:pt>
                  <c:pt idx="2">
                    <c:v>5.0850812739325999</c:v>
                  </c:pt>
                  <c:pt idx="3">
                    <c:v>0.20460272917464778</c:v>
                  </c:pt>
                  <c:pt idx="4">
                    <c:v>0</c:v>
                  </c:pt>
                </c:numCache>
              </c:numRef>
            </c:plus>
            <c:minus>
              <c:numRef>
                <c:f>'Explosive concentration in wate'!$J$7:$N$7</c:f>
                <c:numCache>
                  <c:formatCode>General</c:formatCode>
                  <c:ptCount val="5"/>
                  <c:pt idx="0">
                    <c:v>0.27286018135929724</c:v>
                  </c:pt>
                  <c:pt idx="1">
                    <c:v>1.4718367260719802</c:v>
                  </c:pt>
                  <c:pt idx="2">
                    <c:v>5.0850812739325999</c:v>
                  </c:pt>
                  <c:pt idx="3">
                    <c:v>0.20460272917464778</c:v>
                  </c:pt>
                  <c:pt idx="4">
                    <c:v>0</c:v>
                  </c:pt>
                </c:numCache>
              </c:numRef>
            </c:minus>
            <c:spPr>
              <a:noFill/>
              <a:ln w="9525">
                <a:solidFill>
                  <a:schemeClr val="tx1">
                    <a:lumMod val="50000"/>
                    <a:lumOff val="50000"/>
                  </a:schemeClr>
                </a:solidFill>
                <a:round/>
              </a:ln>
              <a:effectLst/>
            </c:spPr>
          </c:errBars>
          <c:cat>
            <c:strRef>
              <c:f>'Explosive concentration in wate'!$M$1:$N$1</c:f>
              <c:strCache>
                <c:ptCount val="2"/>
                <c:pt idx="0">
                  <c:v>D</c:v>
                </c:pt>
                <c:pt idx="1">
                  <c:v>E</c:v>
                </c:pt>
              </c:strCache>
            </c:strRef>
          </c:cat>
          <c:val>
            <c:numRef>
              <c:f>'Explosive concentration in wate'!$M$3:$N$3</c:f>
              <c:numCache>
                <c:formatCode>General</c:formatCode>
                <c:ptCount val="2"/>
                <c:pt idx="0">
                  <c:v>0.69875000000000009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8F-4622-9682-1A74CA3B9D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1257242095"/>
        <c:axId val="1257232495"/>
      </c:barChart>
      <c:catAx>
        <c:axId val="12572420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HO Detonations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232495"/>
        <c:crosses val="autoZero"/>
        <c:auto val="1"/>
        <c:lblAlgn val="ctr"/>
        <c:lblOffset val="100"/>
        <c:noMultiLvlLbl val="0"/>
      </c:catAx>
      <c:valAx>
        <c:axId val="1257232495"/>
        <c:scaling>
          <c:orientation val="minMax"/>
          <c:max val="3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/>
                  <a:t>TNT concentration (mg/L)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7242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'MZ IBC'!$B$34</c:f>
              <c:strCache>
                <c:ptCount val="1"/>
                <c:pt idx="0">
                  <c:v>Red (4mg/L)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'MZ IBC'!$A$35:$A$39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'MZ IBC'!$B$35:$B$39</c:f>
              <c:numCache>
                <c:formatCode>General</c:formatCode>
                <c:ptCount val="5"/>
                <c:pt idx="0">
                  <c:v>0.802038326536472</c:v>
                </c:pt>
                <c:pt idx="1">
                  <c:v>1.0213050782070507</c:v>
                </c:pt>
                <c:pt idx="2">
                  <c:v>1.3402856953959155</c:v>
                </c:pt>
                <c:pt idx="3">
                  <c:v>0.50988808805172725</c:v>
                </c:pt>
                <c:pt idx="4">
                  <c:v>0.53746269314680928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D8-4F36-A250-29D014326C39}"/>
            </c:ext>
          </c:extLst>
        </c:ser>
        <c:ser>
          <c:idx val="1"/>
          <c:order val="1"/>
          <c:tx>
            <c:strRef>
              <c:f>'MZ IBC'!$C$34</c:f>
              <c:strCache>
                <c:ptCount val="1"/>
                <c:pt idx="0">
                  <c:v>Orange (0.8mg/L)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'MZ IBC'!$A$35:$A$39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'MZ IBC'!$C$35:$C$39</c:f>
              <c:numCache>
                <c:formatCode>General</c:formatCode>
                <c:ptCount val="5"/>
                <c:pt idx="0">
                  <c:v>1.3714662466901977</c:v>
                </c:pt>
                <c:pt idx="1">
                  <c:v>1.7464071179528198</c:v>
                </c:pt>
                <c:pt idx="2">
                  <c:v>2.2918563008018658</c:v>
                </c:pt>
                <c:pt idx="3">
                  <c:v>0.87189636606542331</c:v>
                </c:pt>
                <c:pt idx="4">
                  <c:v>0.91904827751712215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D8-4F36-A250-29D014326C39}"/>
            </c:ext>
          </c:extLst>
        </c:ser>
        <c:ser>
          <c:idx val="2"/>
          <c:order val="2"/>
          <c:tx>
            <c:strRef>
              <c:f>'MZ IBC'!$D$34</c:f>
              <c:strCache>
                <c:ptCount val="1"/>
                <c:pt idx="0">
                  <c:v>Yellow (0.1mg/L)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'MZ IBC'!$A$35:$A$39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'MZ IBC'!$D$35:$D$39</c:f>
              <c:numCache>
                <c:formatCode>General</c:formatCode>
                <c:ptCount val="5"/>
                <c:pt idx="0">
                  <c:v>2.7429324933803954</c:v>
                </c:pt>
                <c:pt idx="1">
                  <c:v>3.4928142359056391</c:v>
                </c:pt>
                <c:pt idx="2">
                  <c:v>4.5837126016037315</c:v>
                </c:pt>
                <c:pt idx="3">
                  <c:v>1.7437927321308464</c:v>
                </c:pt>
                <c:pt idx="4">
                  <c:v>1.8380965550342443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CD8-4F36-A250-29D014326C39}"/>
            </c:ext>
          </c:extLst>
        </c:ser>
        <c:ser>
          <c:idx val="3"/>
          <c:order val="3"/>
          <c:tx>
            <c:strRef>
              <c:f>'MZ IBC'!$E$34</c:f>
              <c:strCache>
                <c:ptCount val="1"/>
                <c:pt idx="0">
                  <c:v>Green (0.001mg/L)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errBars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'MZ IBC'!$A$35:$A$39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'MZ IBC'!$E$35:$E$39</c:f>
              <c:numCache>
                <c:formatCode>General</c:formatCode>
                <c:ptCount val="5"/>
                <c:pt idx="0">
                  <c:v>12.731564832628097</c:v>
                </c:pt>
                <c:pt idx="1">
                  <c:v>16.212207555263365</c:v>
                </c:pt>
                <c:pt idx="2">
                  <c:v>21.275709228094065</c:v>
                </c:pt>
                <c:pt idx="3">
                  <c:v>8.0939688735936581</c:v>
                </c:pt>
                <c:pt idx="4">
                  <c:v>8.5316884449490633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CD8-4F36-A250-29D014326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6646407"/>
        <c:axId val="1144112647"/>
      </c:barChart>
      <c:catAx>
        <c:axId val="9966464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05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IBC Detonations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4112647"/>
        <c:crosses val="autoZero"/>
        <c:auto val="1"/>
        <c:lblAlgn val="ctr"/>
        <c:lblOffset val="100"/>
        <c:noMultiLvlLbl val="0"/>
      </c:catAx>
      <c:valAx>
        <c:axId val="1144112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N" sz="1000" b="1" baseline="0">
                    <a:solidFill>
                      <a:schemeClr val="tx1"/>
                    </a:solidFill>
                    <a:latin typeface="+mn-lt"/>
                    <a:cs typeface="Times New Roman" panose="02020603050405020304" pitchFamily="18" charset="0"/>
                  </a:rPr>
                  <a:t>Radius (m)</a:t>
                </a:r>
                <a:endParaRPr lang="en-IN" sz="1000" b="1">
                  <a:solidFill>
                    <a:schemeClr val="tx1"/>
                  </a:solidFill>
                  <a:latin typeface="+mn-lt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I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66464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726558224682962E-2"/>
          <c:y val="3.8522012145050126E-2"/>
          <c:w val="0.91240925646255466"/>
          <c:h val="0.68461529552753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'MZ WW'!$B$2</c:f>
              <c:strCache>
                <c:ptCount val="1"/>
                <c:pt idx="0">
                  <c:v>Red (4mg/L)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'MZ WW'!$A$18:$A$29</c:f>
              <c:strCache>
                <c:ptCount val="12"/>
                <c:pt idx="0">
                  <c:v>LO </c:v>
                </c:pt>
                <c:pt idx="1">
                  <c:v>PD</c:v>
                </c:pt>
                <c:pt idx="2">
                  <c:v>HO </c:v>
                </c:pt>
                <c:pt idx="3">
                  <c:v>LO </c:v>
                </c:pt>
                <c:pt idx="4">
                  <c:v>PD</c:v>
                </c:pt>
                <c:pt idx="5">
                  <c:v>HO </c:v>
                </c:pt>
                <c:pt idx="6">
                  <c:v>LO </c:v>
                </c:pt>
                <c:pt idx="7">
                  <c:v>PD</c:v>
                </c:pt>
                <c:pt idx="8">
                  <c:v>HO </c:v>
                </c:pt>
                <c:pt idx="9">
                  <c:v>LO </c:v>
                </c:pt>
                <c:pt idx="10">
                  <c:v>PD</c:v>
                </c:pt>
                <c:pt idx="11">
                  <c:v>HO </c:v>
                </c:pt>
              </c:strCache>
            </c:strRef>
          </c:cat>
          <c:val>
            <c:numRef>
              <c:f>'MZ WW'!$B$18:$B$29</c:f>
              <c:numCache>
                <c:formatCode>General</c:formatCode>
                <c:ptCount val="12"/>
                <c:pt idx="0">
                  <c:v>11.628360578265989</c:v>
                </c:pt>
                <c:pt idx="1">
                  <c:v>16.835010110815325</c:v>
                </c:pt>
                <c:pt idx="2">
                  <c:v>6.6809781899508831</c:v>
                </c:pt>
                <c:pt idx="3">
                  <c:v>8.8479610962042745</c:v>
                </c:pt>
                <c:pt idx="4">
                  <c:v>12.809674546307525</c:v>
                </c:pt>
                <c:pt idx="5">
                  <c:v>5.0835227125447089</c:v>
                </c:pt>
                <c:pt idx="6">
                  <c:v>7.3361492171919558</c:v>
                </c:pt>
                <c:pt idx="7">
                  <c:v>10.620942257046293</c:v>
                </c:pt>
                <c:pt idx="8">
                  <c:v>4.2149237279321987</c:v>
                </c:pt>
                <c:pt idx="9">
                  <c:v>7.205118441144978</c:v>
                </c:pt>
                <c:pt idx="10">
                  <c:v>10.431241875403352</c:v>
                </c:pt>
                <c:pt idx="11">
                  <c:v>4.1396410815875049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28-42CC-B624-8FA45FE205CA}"/>
            </c:ext>
          </c:extLst>
        </c:ser>
        <c:ser>
          <c:idx val="1"/>
          <c:order val="1"/>
          <c:tx>
            <c:strRef>
              <c:f>'MZ WW'!$C$2</c:f>
              <c:strCache>
                <c:ptCount val="1"/>
                <c:pt idx="0">
                  <c:v>Orange (0.8mg/L)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'MZ WW'!$A$18:$A$29</c:f>
              <c:strCache>
                <c:ptCount val="12"/>
                <c:pt idx="0">
                  <c:v>LO </c:v>
                </c:pt>
                <c:pt idx="1">
                  <c:v>PD</c:v>
                </c:pt>
                <c:pt idx="2">
                  <c:v>HO </c:v>
                </c:pt>
                <c:pt idx="3">
                  <c:v>LO </c:v>
                </c:pt>
                <c:pt idx="4">
                  <c:v>PD</c:v>
                </c:pt>
                <c:pt idx="5">
                  <c:v>HO </c:v>
                </c:pt>
                <c:pt idx="6">
                  <c:v>LO </c:v>
                </c:pt>
                <c:pt idx="7">
                  <c:v>PD</c:v>
                </c:pt>
                <c:pt idx="8">
                  <c:v>HO </c:v>
                </c:pt>
                <c:pt idx="9">
                  <c:v>LO </c:v>
                </c:pt>
                <c:pt idx="10">
                  <c:v>PD</c:v>
                </c:pt>
                <c:pt idx="11">
                  <c:v>HO </c:v>
                </c:pt>
              </c:strCache>
            </c:strRef>
          </c:cat>
          <c:val>
            <c:numRef>
              <c:f>'MZ WW'!$C$18:$C$29</c:f>
              <c:numCache>
                <c:formatCode>General</c:formatCode>
                <c:ptCount val="12"/>
                <c:pt idx="0">
                  <c:v>19.884216888118356</c:v>
                </c:pt>
                <c:pt idx="1">
                  <c:v>28.787462351553209</c:v>
                </c:pt>
                <c:pt idx="2">
                  <c:v>11.424312005087629</c:v>
                </c:pt>
                <c:pt idx="3">
                  <c:v>15.129800651640489</c:v>
                </c:pt>
                <c:pt idx="4">
                  <c:v>21.904235358942596</c:v>
                </c:pt>
                <c:pt idx="5">
                  <c:v>8.6927015628361239</c:v>
                </c:pt>
                <c:pt idx="6">
                  <c:v>12.544638702629323</c:v>
                </c:pt>
                <c:pt idx="7">
                  <c:v>18.161555790591276</c:v>
                </c:pt>
                <c:pt idx="8">
                  <c:v>7.2074181918409357</c:v>
                </c:pt>
                <c:pt idx="9">
                  <c:v>12.32057922731461</c:v>
                </c:pt>
                <c:pt idx="10">
                  <c:v>17.83717270090645</c:v>
                </c:pt>
                <c:pt idx="11">
                  <c:v>7.0786866773893378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28-42CC-B624-8FA45FE205CA}"/>
            </c:ext>
          </c:extLst>
        </c:ser>
        <c:ser>
          <c:idx val="2"/>
          <c:order val="2"/>
          <c:tx>
            <c:strRef>
              <c:f>'MZ WW'!$D$2</c:f>
              <c:strCache>
                <c:ptCount val="1"/>
                <c:pt idx="0">
                  <c:v>Yellow (0.1mg/L)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'MZ WW'!$A$18:$A$29</c:f>
              <c:strCache>
                <c:ptCount val="12"/>
                <c:pt idx="0">
                  <c:v>LO </c:v>
                </c:pt>
                <c:pt idx="1">
                  <c:v>PD</c:v>
                </c:pt>
                <c:pt idx="2">
                  <c:v>HO </c:v>
                </c:pt>
                <c:pt idx="3">
                  <c:v>LO </c:v>
                </c:pt>
                <c:pt idx="4">
                  <c:v>PD</c:v>
                </c:pt>
                <c:pt idx="5">
                  <c:v>HO </c:v>
                </c:pt>
                <c:pt idx="6">
                  <c:v>LO </c:v>
                </c:pt>
                <c:pt idx="7">
                  <c:v>PD</c:v>
                </c:pt>
                <c:pt idx="8">
                  <c:v>HO </c:v>
                </c:pt>
                <c:pt idx="9">
                  <c:v>LO </c:v>
                </c:pt>
                <c:pt idx="10">
                  <c:v>PD</c:v>
                </c:pt>
                <c:pt idx="11">
                  <c:v>HO </c:v>
                </c:pt>
              </c:strCache>
            </c:strRef>
          </c:cat>
          <c:val>
            <c:numRef>
              <c:f>'MZ WW'!$D$18:$D$29</c:f>
              <c:numCache>
                <c:formatCode>General</c:formatCode>
                <c:ptCount val="12"/>
                <c:pt idx="0">
                  <c:v>39.768433776236719</c:v>
                </c:pt>
                <c:pt idx="1">
                  <c:v>57.574924703106376</c:v>
                </c:pt>
                <c:pt idx="2">
                  <c:v>22.848624010175257</c:v>
                </c:pt>
                <c:pt idx="3">
                  <c:v>30.259601303280977</c:v>
                </c:pt>
                <c:pt idx="4">
                  <c:v>43.808470717885193</c:v>
                </c:pt>
                <c:pt idx="5">
                  <c:v>17.385403125672251</c:v>
                </c:pt>
                <c:pt idx="6">
                  <c:v>25.089277405258638</c:v>
                </c:pt>
                <c:pt idx="7">
                  <c:v>36.323111581182559</c:v>
                </c:pt>
                <c:pt idx="8">
                  <c:v>14.414836383681873</c:v>
                </c:pt>
                <c:pt idx="9">
                  <c:v>24.641158454629224</c:v>
                </c:pt>
                <c:pt idx="10">
                  <c:v>35.6743454018129</c:v>
                </c:pt>
                <c:pt idx="11">
                  <c:v>14.157373354778672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28-42CC-B624-8FA45FE205CA}"/>
            </c:ext>
          </c:extLst>
        </c:ser>
        <c:ser>
          <c:idx val="3"/>
          <c:order val="3"/>
          <c:tx>
            <c:strRef>
              <c:f>'MZ WW'!$E$2</c:f>
              <c:strCache>
                <c:ptCount val="1"/>
                <c:pt idx="0">
                  <c:v>Green (0.001mg/L)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'MZ WW'!$A$18:$A$29</c:f>
              <c:strCache>
                <c:ptCount val="12"/>
                <c:pt idx="0">
                  <c:v>LO </c:v>
                </c:pt>
                <c:pt idx="1">
                  <c:v>PD</c:v>
                </c:pt>
                <c:pt idx="2">
                  <c:v>HO </c:v>
                </c:pt>
                <c:pt idx="3">
                  <c:v>LO </c:v>
                </c:pt>
                <c:pt idx="4">
                  <c:v>PD</c:v>
                </c:pt>
                <c:pt idx="5">
                  <c:v>HO </c:v>
                </c:pt>
                <c:pt idx="6">
                  <c:v>LO </c:v>
                </c:pt>
                <c:pt idx="7">
                  <c:v>PD</c:v>
                </c:pt>
                <c:pt idx="8">
                  <c:v>HO </c:v>
                </c:pt>
                <c:pt idx="9">
                  <c:v>LO </c:v>
                </c:pt>
                <c:pt idx="10">
                  <c:v>PD</c:v>
                </c:pt>
                <c:pt idx="11">
                  <c:v>HO </c:v>
                </c:pt>
              </c:strCache>
            </c:strRef>
          </c:cat>
          <c:val>
            <c:numRef>
              <c:f>'MZ WW'!$E$18:$E$29</c:f>
              <c:numCache>
                <c:formatCode>General</c:formatCode>
                <c:ptCount val="12"/>
                <c:pt idx="0">
                  <c:v>184.58871814604964</c:v>
                </c:pt>
                <c:pt idx="1">
                  <c:v>267.23912759803511</c:v>
                </c:pt>
                <c:pt idx="2">
                  <c:v>106.05391806904623</c:v>
                </c:pt>
                <c:pt idx="3">
                  <c:v>140.45262751888359</c:v>
                </c:pt>
                <c:pt idx="4">
                  <c:v>203.34090850178825</c:v>
                </c:pt>
                <c:pt idx="5">
                  <c:v>80.695893015977035</c:v>
                </c:pt>
                <c:pt idx="6">
                  <c:v>116.4541098476619</c:v>
                </c:pt>
                <c:pt idx="7">
                  <c:v>168.59694911728783</c:v>
                </c:pt>
                <c:pt idx="8">
                  <c:v>66.907743596852939</c:v>
                </c:pt>
                <c:pt idx="9">
                  <c:v>114.37412593029013</c:v>
                </c:pt>
                <c:pt idx="10">
                  <c:v>165.58564326350009</c:v>
                </c:pt>
                <c:pt idx="11">
                  <c:v>65.712706076827772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28-42CC-B624-8FA45FE2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16116880"/>
        <c:axId val="1116105360"/>
      </c:barChart>
      <c:catAx>
        <c:axId val="111611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6105360"/>
        <c:crosses val="autoZero"/>
        <c:auto val="1"/>
        <c:lblAlgn val="ctr"/>
        <c:lblOffset val="100"/>
        <c:noMultiLvlLbl val="0"/>
      </c:catAx>
      <c:valAx>
        <c:axId val="111610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Radius</a:t>
                </a:r>
                <a:r>
                  <a:rPr lang="en-GB" baseline="0"/>
                  <a:t> (m) 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6116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 dir="row">_xlchart.v1.0</cx:f>
      </cx:strDim>
      <cx:numDim type="val">
        <cx:f dir="row">_xlchart.v1.1</cx:f>
      </cx:numDim>
    </cx:data>
  </cx:chartData>
  <cx:chart>
    <cx:plotArea>
      <cx:plotAreaRegion>
        <cx:series layoutId="waterfall" uniqueId="{AE94D69A-91C3-44D1-B259-10459224BBA1}">
          <cx:dataId val="0"/>
          <cx:layoutPr>
            <cx:subtotals/>
          </cx:layoutPr>
        </cx:series>
      </cx:plotAreaRegion>
      <cx:axis id="0">
        <cx:catScaling gapWidth="0.5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>
              <a:solidFill>
                <a:srgbClr val="000000"/>
              </a:solidFill>
            </a:endParaRPr>
          </a:p>
        </cx:txPr>
      </cx:axis>
      <cx:axis id="1">
        <cx:valScaling/>
        <cx:title>
          <cx:tx>
            <cx:txData>
              <cx:v>Mass (mg)</cx:v>
            </cx:txData>
          </cx:tx>
          <cx:txPr>
            <a:bodyPr spcFirstLastPara="1" vertOverflow="ellipsis" wrap="square" lIns="0" tIns="0" rIns="0" bIns="0" anchor="ctr" anchorCtr="1"/>
            <a:lstStyle/>
            <a:p>
              <a:pPr algn="ctr">
                <a:defRPr b="1">
                  <a:solidFill>
                    <a:srgbClr val="000000"/>
                  </a:solidFill>
                </a:defRPr>
              </a:pPr>
              <a:r>
                <a:rPr lang="en-US" b="1">
                  <a:solidFill>
                    <a:srgbClr val="000000"/>
                  </a:solidFill>
                </a:rPr>
                <a:t>Mass (mg)</a:t>
              </a:r>
            </a:p>
          </cx:txPr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rgbClr val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>
              <a:solidFill>
                <a:srgbClr val="000000"/>
              </a:solidFill>
            </a:endParaRPr>
          </a:p>
        </cx:tx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pattFill prst="ltDn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>
        <a:solidFill>
          <a:schemeClr val="phClr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390525</xdr:colOff>
      <xdr:row>1</xdr:row>
      <xdr:rowOff>57150</xdr:rowOff>
    </xdr:from>
    <xdr:to>
      <xdr:col>19</xdr:col>
      <xdr:colOff>85725</xdr:colOff>
      <xdr:row>15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8B3504-9C32-4CC6-BD7D-324565A3C5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328612</xdr:colOff>
      <xdr:row>1</xdr:row>
      <xdr:rowOff>66675</xdr:rowOff>
    </xdr:from>
    <xdr:to>
      <xdr:col>11</xdr:col>
      <xdr:colOff>23812</xdr:colOff>
      <xdr:row>15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AD3CF8-2572-4512-93C0-FB1355528D7B}"/>
            </a:ext>
            <a:ext uri="{147F2762-F138-4A5C-976F-8EAC2B608ADB}">
              <a16:predDERef xmlns:a16="http://schemas.microsoft.com/office/drawing/2014/main" pred="{A28B3504-9C32-4CC6-BD7D-324565A3C5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0</xdr:row>
      <xdr:rowOff>38100</xdr:rowOff>
    </xdr:from>
    <xdr:to>
      <xdr:col>15</xdr:col>
      <xdr:colOff>342900</xdr:colOff>
      <xdr:row>9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595312</xdr:colOff>
      <xdr:row>6</xdr:row>
      <xdr:rowOff>123825</xdr:rowOff>
    </xdr:from>
    <xdr:to>
      <xdr:col>23</xdr:col>
      <xdr:colOff>290512</xdr:colOff>
      <xdr:row>21</xdr:row>
      <xdr:rowOff>9525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3" name="Chart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  <a:ext uri="{147F2762-F138-4A5C-976F-8EAC2B608ADB}">
                  <a16:predDERef xmlns:a16="http://schemas.microsoft.com/office/drawing/2014/main" pred="{00000000-0008-0000-01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101762" y="226695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IN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438150</xdr:colOff>
      <xdr:row>9</xdr:row>
      <xdr:rowOff>19050</xdr:rowOff>
    </xdr:from>
    <xdr:to>
      <xdr:col>16</xdr:col>
      <xdr:colOff>219075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CA479F-901D-430B-9D0D-710263741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5</xdr:row>
      <xdr:rowOff>185737</xdr:rowOff>
    </xdr:from>
    <xdr:to>
      <xdr:col>6</xdr:col>
      <xdr:colOff>552450</xdr:colOff>
      <xdr:row>20</xdr:row>
      <xdr:rowOff>71437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F3230A6-19C0-16BE-B9DA-B748513F10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123825</xdr:colOff>
      <xdr:row>0</xdr:row>
      <xdr:rowOff>23812</xdr:rowOff>
    </xdr:from>
    <xdr:to>
      <xdr:col>18</xdr:col>
      <xdr:colOff>304800</xdr:colOff>
      <xdr:row>14</xdr:row>
      <xdr:rowOff>100012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C4CD64B-F506-187A-826D-D4BD3D79E9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5</xdr:row>
      <xdr:rowOff>152400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390525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28</xdr:row>
      <xdr:rowOff>28575</xdr:rowOff>
    </xdr:from>
    <xdr:to>
      <xdr:col>17</xdr:col>
      <xdr:colOff>200025</xdr:colOff>
      <xdr:row>46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2EE4C4-97C9-CC49-3FE4-079FC27FB447}"/>
            </a:ext>
            <a:ext uri="{147F2762-F138-4A5C-976F-8EAC2B608ADB}">
              <a16:predDERef xmlns:a16="http://schemas.microsoft.com/office/drawing/2014/main" pred="{BDD86848-AFE9-3845-0930-98C41A3587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435273</xdr:colOff>
      <xdr:row>1</xdr:row>
      <xdr:rowOff>126352</xdr:rowOff>
    </xdr:from>
    <xdr:to>
      <xdr:col>22</xdr:col>
      <xdr:colOff>58356</xdr:colOff>
      <xdr:row>21</xdr:row>
      <xdr:rowOff>53767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690A2F8-70F7-4638-A1CB-FAE862D404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OD%20L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rds"/>
    </sheetNames>
    <sheetDataSet>
      <sheetData sheetId="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6F43-98EB-4D30-B742-59A07D5C3DEA}">
  <dimension ref="A3:P27"/>
  <sheetViews>
    <sheetView workbookViewId="0">
      <selection activeCell="B32" sqref="B32"/>
    </sheetView>
  </sheetViews>
  <sheetFormatPr defaultRowHeight="15" x14ac:dyDescent="0.25"/>
  <sheetData>
    <row r="3" spans="1:3" x14ac:dyDescent="0.25">
      <c r="A3" s="28" t="s">
        <v>0</v>
      </c>
      <c r="B3" s="28" t="s">
        <v>1</v>
      </c>
      <c r="C3" s="28"/>
    </row>
    <row r="4" spans="1:3" x14ac:dyDescent="0.25">
      <c r="A4" s="28">
        <v>5</v>
      </c>
      <c r="B4" s="28">
        <v>85.1</v>
      </c>
      <c r="C4" s="28"/>
    </row>
    <row r="5" spans="1:3" x14ac:dyDescent="0.25">
      <c r="A5" s="28">
        <v>10</v>
      </c>
      <c r="B5" s="28">
        <v>161.4</v>
      </c>
      <c r="C5" s="28"/>
    </row>
    <row r="6" spans="1:3" x14ac:dyDescent="0.25">
      <c r="A6" s="28">
        <v>20</v>
      </c>
      <c r="B6" s="28">
        <v>340.3</v>
      </c>
      <c r="C6" s="28"/>
    </row>
    <row r="7" spans="1:3" x14ac:dyDescent="0.25">
      <c r="A7" s="28">
        <v>30</v>
      </c>
      <c r="B7" s="28">
        <v>481.7</v>
      </c>
      <c r="C7" s="28"/>
    </row>
    <row r="8" spans="1:3" x14ac:dyDescent="0.25">
      <c r="A8" s="28">
        <v>50</v>
      </c>
      <c r="B8" s="28">
        <v>814</v>
      </c>
      <c r="C8" s="28"/>
    </row>
    <row r="9" spans="1:3" x14ac:dyDescent="0.25">
      <c r="A9" s="29" t="s">
        <v>2</v>
      </c>
      <c r="B9" s="30"/>
      <c r="C9" s="31"/>
    </row>
    <row r="10" spans="1:3" x14ac:dyDescent="0.25">
      <c r="A10" s="30"/>
      <c r="B10" s="30"/>
      <c r="C10" s="31"/>
    </row>
    <row r="11" spans="1:3" x14ac:dyDescent="0.25">
      <c r="A11" s="32"/>
      <c r="B11" s="32"/>
      <c r="C11" s="32"/>
    </row>
    <row r="12" spans="1:3" x14ac:dyDescent="0.25">
      <c r="A12" s="28" t="s">
        <v>0</v>
      </c>
      <c r="B12" s="28" t="s">
        <v>1</v>
      </c>
      <c r="C12" s="28"/>
    </row>
    <row r="13" spans="1:3" x14ac:dyDescent="0.25">
      <c r="A13" s="28">
        <v>5</v>
      </c>
      <c r="B13" s="28">
        <v>85</v>
      </c>
      <c r="C13" s="28"/>
    </row>
    <row r="14" spans="1:3" x14ac:dyDescent="0.25">
      <c r="A14" s="28">
        <v>10</v>
      </c>
      <c r="B14" s="28">
        <v>162</v>
      </c>
      <c r="C14" s="28"/>
    </row>
    <row r="15" spans="1:3" x14ac:dyDescent="0.25">
      <c r="A15" s="28">
        <v>20</v>
      </c>
      <c r="B15" s="28">
        <v>339.9</v>
      </c>
      <c r="C15" s="28"/>
    </row>
    <row r="16" spans="1:3" x14ac:dyDescent="0.25">
      <c r="A16" s="28">
        <v>30</v>
      </c>
      <c r="B16" s="28">
        <v>487.3</v>
      </c>
      <c r="C16" s="28"/>
    </row>
    <row r="17" spans="1:16" x14ac:dyDescent="0.25">
      <c r="A17" s="28">
        <v>50</v>
      </c>
      <c r="B17" s="28">
        <v>823.2</v>
      </c>
      <c r="C17" s="28"/>
    </row>
    <row r="19" spans="1:16" x14ac:dyDescent="0.25">
      <c r="F19" t="s">
        <v>3</v>
      </c>
      <c r="G19">
        <f>SLOPE(B4:B8,A4:A8)</f>
        <v>16.171093750000001</v>
      </c>
      <c r="O19" t="s">
        <v>3</v>
      </c>
      <c r="P19">
        <f>SLOPE(B13:B17,A13:A17)</f>
        <v>16.392031250000002</v>
      </c>
    </row>
    <row r="20" spans="1:16" x14ac:dyDescent="0.25">
      <c r="F20" t="s">
        <v>4</v>
      </c>
      <c r="G20">
        <v>4.5648</v>
      </c>
      <c r="O20" t="s">
        <v>4</v>
      </c>
      <c r="P20">
        <v>2.4632999999999998</v>
      </c>
    </row>
    <row r="21" spans="1:16" x14ac:dyDescent="0.25">
      <c r="F21" t="s">
        <v>5</v>
      </c>
      <c r="G21">
        <v>7.7496999999999998</v>
      </c>
      <c r="O21" t="s">
        <v>5</v>
      </c>
      <c r="P21">
        <v>6.3417000000000003</v>
      </c>
    </row>
    <row r="22" spans="1:16" x14ac:dyDescent="0.25">
      <c r="F22" t="s">
        <v>6</v>
      </c>
      <c r="G22">
        <v>1.5814999999999999</v>
      </c>
      <c r="O22" t="s">
        <v>6</v>
      </c>
      <c r="P22">
        <v>1.2766999999999999</v>
      </c>
    </row>
    <row r="23" spans="1:16" x14ac:dyDescent="0.25">
      <c r="F23" t="s">
        <v>7</v>
      </c>
      <c r="G23">
        <v>4.7923</v>
      </c>
      <c r="O23" t="s">
        <v>7</v>
      </c>
      <c r="P23">
        <v>3.8687</v>
      </c>
    </row>
    <row r="26" spans="1:16" x14ac:dyDescent="0.25">
      <c r="F26" t="s">
        <v>8</v>
      </c>
      <c r="G26">
        <f>AVERAGE(G22,P22)</f>
        <v>1.4291</v>
      </c>
    </row>
    <row r="27" spans="1:16" x14ac:dyDescent="0.25">
      <c r="F27" t="s">
        <v>9</v>
      </c>
      <c r="G27">
        <f>AVERAGE(G23,P23)</f>
        <v>4.3304999999999998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3"/>
  <sheetViews>
    <sheetView topLeftCell="A10" workbookViewId="0">
      <selection activeCell="G17" sqref="G17"/>
    </sheetView>
  </sheetViews>
  <sheetFormatPr defaultRowHeight="15" x14ac:dyDescent="0.25"/>
  <cols>
    <col min="1" max="1" width="15.28515625" customWidth="1"/>
    <col min="4" max="5" width="15.5703125" customWidth="1"/>
    <col min="6" max="7" width="28" customWidth="1"/>
    <col min="8" max="8" width="17.85546875" customWidth="1"/>
  </cols>
  <sheetData>
    <row r="1" spans="1:12" ht="93.75" customHeight="1" x14ac:dyDescent="0.25">
      <c r="A1" t="s">
        <v>0</v>
      </c>
      <c r="B1" t="s">
        <v>10</v>
      </c>
      <c r="C1" t="s">
        <v>11</v>
      </c>
      <c r="D1" t="s">
        <v>12</v>
      </c>
      <c r="F1" s="1" t="s">
        <v>13</v>
      </c>
      <c r="G1" s="1"/>
    </row>
    <row r="2" spans="1:12" x14ac:dyDescent="0.25">
      <c r="A2">
        <v>20</v>
      </c>
      <c r="B2">
        <v>2.5099999999999998</v>
      </c>
      <c r="C2">
        <v>2901</v>
      </c>
      <c r="F2">
        <f>SLOPE(C2:C5,A2:A5)</f>
        <v>196.07</v>
      </c>
    </row>
    <row r="3" spans="1:12" x14ac:dyDescent="0.25">
      <c r="A3">
        <v>30</v>
      </c>
      <c r="B3">
        <v>2.52</v>
      </c>
      <c r="C3">
        <v>5395</v>
      </c>
    </row>
    <row r="4" spans="1:12" x14ac:dyDescent="0.25">
      <c r="A4">
        <v>40</v>
      </c>
      <c r="B4">
        <v>2.54</v>
      </c>
      <c r="C4">
        <v>7116</v>
      </c>
      <c r="G4" t="s">
        <v>14</v>
      </c>
      <c r="H4" t="s">
        <v>15</v>
      </c>
    </row>
    <row r="5" spans="1:12" x14ac:dyDescent="0.25">
      <c r="A5">
        <v>50</v>
      </c>
      <c r="B5">
        <v>2.54</v>
      </c>
      <c r="C5">
        <v>8863</v>
      </c>
      <c r="H5">
        <f>_xlfn.STDEV.P(F12:F18)</f>
        <v>0.17734917222538185</v>
      </c>
    </row>
    <row r="6" spans="1:12" x14ac:dyDescent="0.25">
      <c r="A6" t="s">
        <v>16</v>
      </c>
      <c r="B6">
        <v>2.52</v>
      </c>
      <c r="C6">
        <v>188</v>
      </c>
      <c r="E6">
        <f>(C6+793.7)/196.07</f>
        <v>5.0068852960677317</v>
      </c>
      <c r="F6">
        <f>E6*0.075</f>
        <v>0.37551639720507984</v>
      </c>
      <c r="G6">
        <v>0.375</v>
      </c>
    </row>
    <row r="7" spans="1:12" x14ac:dyDescent="0.25">
      <c r="A7" t="s">
        <v>17</v>
      </c>
      <c r="B7" t="s">
        <v>18</v>
      </c>
      <c r="C7" t="s">
        <v>18</v>
      </c>
      <c r="D7" t="e">
        <f t="shared" ref="D7:D17" si="0">(C7+793.7)/196.07</f>
        <v>#VALUE!</v>
      </c>
      <c r="F7">
        <v>0</v>
      </c>
    </row>
    <row r="8" spans="1:12" x14ac:dyDescent="0.25">
      <c r="A8" t="s">
        <v>19</v>
      </c>
      <c r="B8" t="s">
        <v>18</v>
      </c>
      <c r="C8" t="s">
        <v>18</v>
      </c>
      <c r="D8" t="e">
        <f t="shared" si="0"/>
        <v>#VALUE!</v>
      </c>
      <c r="F8">
        <v>0</v>
      </c>
    </row>
    <row r="9" spans="1:12" x14ac:dyDescent="0.25">
      <c r="A9" t="s">
        <v>20</v>
      </c>
      <c r="B9">
        <v>2.56</v>
      </c>
      <c r="C9">
        <v>193129</v>
      </c>
      <c r="D9">
        <f t="shared" si="0"/>
        <v>989.04829907686042</v>
      </c>
      <c r="E9">
        <f>AVERAGE(D9:D11)</f>
        <v>1088.9428945444654</v>
      </c>
      <c r="F9">
        <f>D9*0.3</f>
        <v>296.71448972305814</v>
      </c>
      <c r="G9">
        <v>326.68200000000002</v>
      </c>
      <c r="H9">
        <f>_xlfn.STDEV.P(F9:F11)</f>
        <v>22.340436318101137</v>
      </c>
    </row>
    <row r="10" spans="1:12" x14ac:dyDescent="0.25">
      <c r="A10" t="s">
        <v>21</v>
      </c>
      <c r="B10">
        <v>2.56</v>
      </c>
      <c r="C10">
        <v>216846</v>
      </c>
      <c r="D10">
        <f t="shared" si="0"/>
        <v>1110.010200438619</v>
      </c>
      <c r="F10">
        <f t="shared" ref="F10:F11" si="1">D10*0.3</f>
        <v>333.0030601315857</v>
      </c>
      <c r="G10">
        <f>STDEV(F9:F11)</f>
        <v>27.361334805244763</v>
      </c>
    </row>
    <row r="11" spans="1:12" x14ac:dyDescent="0.25">
      <c r="A11" t="s">
        <v>22</v>
      </c>
      <c r="B11">
        <v>2.56</v>
      </c>
      <c r="C11">
        <v>228171</v>
      </c>
      <c r="D11">
        <f t="shared" si="0"/>
        <v>1167.7701841179171</v>
      </c>
      <c r="F11">
        <f t="shared" si="1"/>
        <v>350.33105523537512</v>
      </c>
    </row>
    <row r="12" spans="1:12" x14ac:dyDescent="0.25">
      <c r="A12" s="3" t="s">
        <v>23</v>
      </c>
      <c r="B12">
        <v>2.4980000000000002</v>
      </c>
      <c r="C12">
        <v>2386</v>
      </c>
      <c r="D12">
        <f t="shared" si="0"/>
        <v>16.217167338195541</v>
      </c>
      <c r="E12">
        <f>AVERAGE(D12:D14)</f>
        <v>13.716359803471548</v>
      </c>
      <c r="F12">
        <f>D12*0.075</f>
        <v>1.2162875503646655</v>
      </c>
      <c r="G12">
        <v>1.028</v>
      </c>
      <c r="H12">
        <f>_xlfn.STDEV.P(F12:F14)</f>
        <v>0.13282828203433608</v>
      </c>
    </row>
    <row r="13" spans="1:12" x14ac:dyDescent="0.25">
      <c r="A13" s="3" t="s">
        <v>24</v>
      </c>
      <c r="B13">
        <v>2.46</v>
      </c>
      <c r="C13">
        <v>1627</v>
      </c>
      <c r="D13">
        <f t="shared" si="0"/>
        <v>12.346100882337939</v>
      </c>
      <c r="F13">
        <f t="shared" ref="F13:F17" si="2">D13*0.075</f>
        <v>0.92595756617534541</v>
      </c>
      <c r="G13">
        <f>STDEV(F12:F14)</f>
        <v>0.16268075719730843</v>
      </c>
    </row>
    <row r="14" spans="1:12" x14ac:dyDescent="0.25">
      <c r="A14" s="3" t="s">
        <v>25</v>
      </c>
      <c r="B14">
        <v>2.5</v>
      </c>
      <c r="C14">
        <v>1674</v>
      </c>
      <c r="D14">
        <f t="shared" si="0"/>
        <v>12.585811189881165</v>
      </c>
      <c r="F14">
        <f t="shared" si="2"/>
        <v>0.94393583924108726</v>
      </c>
    </row>
    <row r="15" spans="1:12" x14ac:dyDescent="0.25">
      <c r="A15" t="s">
        <v>26</v>
      </c>
      <c r="B15">
        <v>2.4900000000000002</v>
      </c>
      <c r="C15">
        <v>1803</v>
      </c>
      <c r="D15">
        <f t="shared" si="0"/>
        <v>13.243739480797673</v>
      </c>
      <c r="E15">
        <f>AVERAGE(D15:D17)</f>
        <v>10.714030703320242</v>
      </c>
      <c r="F15">
        <f t="shared" si="2"/>
        <v>0.99328046105982548</v>
      </c>
      <c r="G15">
        <v>0.80300000000000005</v>
      </c>
      <c r="H15">
        <f>_xlfn.STDEV.P(F15:F17)</f>
        <v>0.14110381443398456</v>
      </c>
      <c r="I15" t="s">
        <v>27</v>
      </c>
      <c r="J15" t="s">
        <v>28</v>
      </c>
      <c r="K15" t="s">
        <v>29</v>
      </c>
      <c r="L15" t="s">
        <v>30</v>
      </c>
    </row>
    <row r="16" spans="1:12" x14ac:dyDescent="0.25">
      <c r="A16" t="s">
        <v>31</v>
      </c>
      <c r="B16">
        <v>2.48</v>
      </c>
      <c r="C16">
        <v>1199</v>
      </c>
      <c r="D16">
        <f t="shared" si="0"/>
        <v>10.163207017901771</v>
      </c>
      <c r="F16">
        <f t="shared" si="2"/>
        <v>0.76224052634263273</v>
      </c>
      <c r="G16">
        <f>STDEV(F15:F17)</f>
        <v>0.17281617306181285</v>
      </c>
      <c r="I16">
        <v>296.71448972305814</v>
      </c>
      <c r="J16">
        <v>0.37551639720507984</v>
      </c>
      <c r="K16">
        <v>1.2162875503646655</v>
      </c>
      <c r="L16">
        <v>0.99328046105982548</v>
      </c>
    </row>
    <row r="17" spans="1:24" x14ac:dyDescent="0.25">
      <c r="A17" t="s">
        <v>32</v>
      </c>
      <c r="B17">
        <v>2.48</v>
      </c>
      <c r="C17">
        <v>919</v>
      </c>
      <c r="D17">
        <f t="shared" si="0"/>
        <v>8.7351456112612844</v>
      </c>
      <c r="F17">
        <f t="shared" si="2"/>
        <v>0.65513592084459626</v>
      </c>
      <c r="I17">
        <v>333.0030601315857</v>
      </c>
      <c r="J17">
        <v>0</v>
      </c>
      <c r="K17">
        <v>0.92595756617534541</v>
      </c>
      <c r="L17">
        <v>0.76224052634263273</v>
      </c>
    </row>
    <row r="18" spans="1:24" x14ac:dyDescent="0.25">
      <c r="D18">
        <v>5.0068852960000001</v>
      </c>
      <c r="I18">
        <v>350.33105523537512</v>
      </c>
      <c r="J18">
        <v>0</v>
      </c>
      <c r="K18">
        <v>0.94393583924108726</v>
      </c>
      <c r="L18">
        <v>0.65513592084459626</v>
      </c>
    </row>
    <row r="20" spans="1:24" x14ac:dyDescent="0.25">
      <c r="D20">
        <f>_xlfn.STDEV.S(D12:D18)</f>
        <v>3.6075497456318946</v>
      </c>
    </row>
    <row r="21" spans="1:24" x14ac:dyDescent="0.25">
      <c r="C21" t="s">
        <v>33</v>
      </c>
      <c r="D21" t="s">
        <v>34</v>
      </c>
    </row>
    <row r="22" spans="1:24" x14ac:dyDescent="0.25">
      <c r="C22">
        <v>24.27</v>
      </c>
      <c r="D22">
        <v>296.71448972305814</v>
      </c>
      <c r="I22" t="s">
        <v>28</v>
      </c>
      <c r="J22" t="s">
        <v>27</v>
      </c>
      <c r="K22" t="s">
        <v>29</v>
      </c>
      <c r="L22" t="s">
        <v>30</v>
      </c>
      <c r="Q22" s="33"/>
      <c r="R22" s="33"/>
      <c r="S22" s="33"/>
      <c r="T22" s="33"/>
      <c r="U22" s="33"/>
      <c r="V22" s="33"/>
      <c r="W22" s="33"/>
      <c r="X22" s="33"/>
    </row>
    <row r="23" spans="1:24" x14ac:dyDescent="0.25">
      <c r="C23">
        <v>25.22</v>
      </c>
      <c r="D23">
        <v>333.0030601315857</v>
      </c>
      <c r="I23">
        <f>AVERAGE(I16:I18)</f>
        <v>326.68286836333965</v>
      </c>
      <c r="J23">
        <v>0.37551639720507984</v>
      </c>
      <c r="K23">
        <f>AVERAGE(K16:K18)</f>
        <v>1.0287269852603662</v>
      </c>
      <c r="L23">
        <f>AVERAGE(L16:L18)</f>
        <v>0.80355230274901812</v>
      </c>
    </row>
    <row r="24" spans="1:24" x14ac:dyDescent="0.25">
      <c r="C24">
        <v>27.73</v>
      </c>
      <c r="D24">
        <v>350.33105523537512</v>
      </c>
      <c r="I24" t="s">
        <v>27</v>
      </c>
      <c r="J24" t="s">
        <v>28</v>
      </c>
      <c r="K24" t="s">
        <v>29</v>
      </c>
      <c r="L24" t="s">
        <v>30</v>
      </c>
    </row>
    <row r="25" spans="1:24" x14ac:dyDescent="0.25">
      <c r="C25">
        <v>27.3</v>
      </c>
      <c r="I25">
        <v>1088.94</v>
      </c>
      <c r="J25">
        <v>5</v>
      </c>
      <c r="K25">
        <v>13.72</v>
      </c>
      <c r="L25">
        <v>10.71</v>
      </c>
    </row>
    <row r="26" spans="1:24" x14ac:dyDescent="0.25">
      <c r="C26">
        <v>21.51</v>
      </c>
    </row>
    <row r="27" spans="1:24" x14ac:dyDescent="0.25">
      <c r="C27">
        <v>25.25</v>
      </c>
    </row>
    <row r="28" spans="1:24" x14ac:dyDescent="0.25">
      <c r="C28">
        <v>20.46</v>
      </c>
    </row>
    <row r="29" spans="1:24" x14ac:dyDescent="0.25">
      <c r="C29">
        <v>14.81</v>
      </c>
    </row>
    <row r="30" spans="1:24" x14ac:dyDescent="0.25">
      <c r="C30">
        <v>23.71</v>
      </c>
    </row>
    <row r="31" spans="1:24" x14ac:dyDescent="0.25">
      <c r="C31">
        <v>23.62</v>
      </c>
    </row>
    <row r="32" spans="1:24" x14ac:dyDescent="0.25">
      <c r="C32">
        <v>20.91</v>
      </c>
    </row>
    <row r="33" spans="3:3" x14ac:dyDescent="0.25">
      <c r="C33">
        <v>20.03</v>
      </c>
    </row>
  </sheetData>
  <mergeCells count="1">
    <mergeCell ref="Q22:X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279A-4B22-4D8E-8159-4883ED9BB189}">
  <dimension ref="A1:T38"/>
  <sheetViews>
    <sheetView tabSelected="1" workbookViewId="0">
      <selection activeCell="R19" sqref="R19"/>
    </sheetView>
  </sheetViews>
  <sheetFormatPr defaultRowHeight="15" x14ac:dyDescent="0.25"/>
  <cols>
    <col min="1" max="1" width="16" customWidth="1"/>
    <col min="9" max="9" width="11" customWidth="1"/>
    <col min="15" max="15" width="11" customWidth="1"/>
  </cols>
  <sheetData>
    <row r="1" spans="1:17" x14ac:dyDescent="0.25">
      <c r="A1" t="s">
        <v>35</v>
      </c>
      <c r="B1" t="s">
        <v>36</v>
      </c>
      <c r="C1" t="s">
        <v>37</v>
      </c>
      <c r="D1" t="s">
        <v>27</v>
      </c>
      <c r="E1" t="s">
        <v>28</v>
      </c>
      <c r="F1" t="s">
        <v>29</v>
      </c>
      <c r="I1" t="s">
        <v>38</v>
      </c>
      <c r="J1" t="s">
        <v>36</v>
      </c>
      <c r="K1" t="s">
        <v>37</v>
      </c>
      <c r="L1" t="s">
        <v>28</v>
      </c>
      <c r="M1" t="s">
        <v>27</v>
      </c>
      <c r="N1" t="s">
        <v>29</v>
      </c>
    </row>
    <row r="2" spans="1:17" x14ac:dyDescent="0.25">
      <c r="A2" t="s">
        <v>39</v>
      </c>
      <c r="B2">
        <v>6.93</v>
      </c>
      <c r="C2">
        <v>12.95</v>
      </c>
      <c r="D2">
        <v>24.27</v>
      </c>
      <c r="E2">
        <v>1.1000000000000001</v>
      </c>
      <c r="F2">
        <v>2.16</v>
      </c>
      <c r="I2" t="s">
        <v>40</v>
      </c>
      <c r="J2">
        <f>AVERAGE(B2:B13)</f>
        <v>6.1208333333333327</v>
      </c>
      <c r="K2">
        <f>AVERAGE(C2:C13)</f>
        <v>11.411666666666667</v>
      </c>
      <c r="L2">
        <f>AVERAGE(D2:D13)</f>
        <v>22.901666666666671</v>
      </c>
      <c r="M2">
        <f>AVERAGE(E2:E13)</f>
        <v>1.3833333333333331</v>
      </c>
      <c r="N2">
        <f>AVERAGE(F2:F13)</f>
        <v>2.16</v>
      </c>
      <c r="Q2">
        <f>AVERAGE(B2:C13)</f>
        <v>8.7662500000000012</v>
      </c>
    </row>
    <row r="3" spans="1:17" x14ac:dyDescent="0.25">
      <c r="A3" t="s">
        <v>41</v>
      </c>
      <c r="B3">
        <v>6.12</v>
      </c>
      <c r="C3">
        <v>13.14</v>
      </c>
      <c r="D3">
        <v>25.22</v>
      </c>
      <c r="E3">
        <v>1.1100000000000001</v>
      </c>
      <c r="F3">
        <v>2.16</v>
      </c>
      <c r="I3" t="s">
        <v>42</v>
      </c>
      <c r="J3">
        <f>AVERAGE(B14:B21)</f>
        <v>1.6125</v>
      </c>
      <c r="K3">
        <f>AVERAGE(C14:C21)</f>
        <v>5.1837499999999999</v>
      </c>
      <c r="L3">
        <f>AVERAGE(D14:D21)</f>
        <v>15.268750000000001</v>
      </c>
      <c r="M3">
        <f>AVERAGE(E14:E21)</f>
        <v>0.69875000000000009</v>
      </c>
      <c r="N3">
        <v>0</v>
      </c>
    </row>
    <row r="4" spans="1:17" x14ac:dyDescent="0.25">
      <c r="A4" t="s">
        <v>43</v>
      </c>
      <c r="B4">
        <v>7.08</v>
      </c>
      <c r="C4">
        <v>11.33</v>
      </c>
      <c r="D4">
        <v>27.73</v>
      </c>
      <c r="E4">
        <v>1.43</v>
      </c>
      <c r="F4">
        <v>2.15</v>
      </c>
      <c r="I4" t="s">
        <v>44</v>
      </c>
      <c r="J4">
        <f>_xlfn.STDEV.S(B2:B13)</f>
        <v>0.58165060323395557</v>
      </c>
      <c r="K4">
        <f t="shared" ref="K4:N4" si="0">_xlfn.STDEV.S(C2:C13)</f>
        <v>1.0392552694846033</v>
      </c>
      <c r="L4">
        <f t="shared" si="0"/>
        <v>3.5951478243304145</v>
      </c>
      <c r="M4">
        <f t="shared" si="0"/>
        <v>0.13012814197295419</v>
      </c>
      <c r="N4">
        <f t="shared" si="0"/>
        <v>6.030226891555278E-3</v>
      </c>
    </row>
    <row r="5" spans="1:17" x14ac:dyDescent="0.25">
      <c r="A5" t="s">
        <v>45</v>
      </c>
      <c r="B5">
        <v>6.19</v>
      </c>
      <c r="C5">
        <v>12.51</v>
      </c>
      <c r="D5">
        <v>27.3</v>
      </c>
      <c r="E5">
        <v>1.44</v>
      </c>
      <c r="F5">
        <v>2.16</v>
      </c>
      <c r="I5" t="s">
        <v>46</v>
      </c>
      <c r="J5">
        <f>_xlfn.STDEV.S(B14:B21)</f>
        <v>0.77176513821980108</v>
      </c>
      <c r="K5">
        <f t="shared" ref="K5:N5" si="1">_xlfn.STDEV.S(C14:C21)</f>
        <v>4.1629829192196173</v>
      </c>
      <c r="L5">
        <f t="shared" si="1"/>
        <v>14.382781806729879</v>
      </c>
      <c r="M5">
        <f t="shared" si="1"/>
        <v>0.5787039089946725</v>
      </c>
      <c r="N5">
        <f t="shared" si="1"/>
        <v>0</v>
      </c>
    </row>
    <row r="6" spans="1:17" x14ac:dyDescent="0.25">
      <c r="A6" t="s">
        <v>47</v>
      </c>
      <c r="B6">
        <v>6.81</v>
      </c>
      <c r="C6">
        <v>12.34</v>
      </c>
      <c r="D6">
        <v>21.51</v>
      </c>
      <c r="E6">
        <v>1.44</v>
      </c>
      <c r="F6">
        <v>2.17</v>
      </c>
      <c r="I6" t="s">
        <v>48</v>
      </c>
      <c r="J6">
        <f>_xlfn.STDEV.S(B2:B13)/SQRT(COUNT(B2:B13))</f>
        <v>0.16790806617571624</v>
      </c>
      <c r="K6">
        <f t="shared" ref="K6:N6" si="2">_xlfn.STDEV.S(C2:C13)/SQRT(COUNT(C2:C13))</f>
        <v>0.30000715479683643</v>
      </c>
      <c r="L6">
        <f t="shared" si="2"/>
        <v>1.0378297820768312</v>
      </c>
      <c r="M6">
        <f t="shared" si="2"/>
        <v>3.756475889861547E-2</v>
      </c>
      <c r="N6">
        <f t="shared" si="2"/>
        <v>1.74077655955698E-3</v>
      </c>
    </row>
    <row r="7" spans="1:17" x14ac:dyDescent="0.25">
      <c r="A7" t="s">
        <v>49</v>
      </c>
      <c r="B7">
        <v>5.72</v>
      </c>
      <c r="C7">
        <v>11.32</v>
      </c>
      <c r="D7">
        <v>25.25</v>
      </c>
      <c r="E7">
        <v>1.44</v>
      </c>
      <c r="F7">
        <v>2.16</v>
      </c>
      <c r="I7" t="s">
        <v>50</v>
      </c>
      <c r="J7">
        <f>_xlfn.STDEV.S(B14:B21)/SQRT(COUNT(B14:B21))</f>
        <v>0.27286018135929724</v>
      </c>
      <c r="K7">
        <f t="shared" ref="K7:N7" si="3">_xlfn.STDEV.S(C14:C21)/SQRT(COUNT(C14:C21))</f>
        <v>1.4718367260719802</v>
      </c>
      <c r="L7">
        <f t="shared" si="3"/>
        <v>5.0850812739325999</v>
      </c>
      <c r="M7">
        <f t="shared" si="3"/>
        <v>0.20460272917464778</v>
      </c>
      <c r="N7">
        <f t="shared" si="3"/>
        <v>0</v>
      </c>
    </row>
    <row r="8" spans="1:17" x14ac:dyDescent="0.25">
      <c r="A8" t="s">
        <v>51</v>
      </c>
      <c r="B8">
        <v>6.53</v>
      </c>
      <c r="C8">
        <v>10.45</v>
      </c>
      <c r="D8">
        <v>20.46</v>
      </c>
      <c r="E8">
        <v>1.45</v>
      </c>
      <c r="F8">
        <v>2.16</v>
      </c>
    </row>
    <row r="9" spans="1:17" x14ac:dyDescent="0.25">
      <c r="A9" t="s">
        <v>52</v>
      </c>
      <c r="B9">
        <v>5.6</v>
      </c>
      <c r="C9">
        <v>10.68</v>
      </c>
      <c r="D9">
        <v>14.81</v>
      </c>
      <c r="E9">
        <v>1.44</v>
      </c>
      <c r="F9">
        <v>2.16</v>
      </c>
    </row>
    <row r="10" spans="1:17" x14ac:dyDescent="0.25">
      <c r="A10" t="s">
        <v>53</v>
      </c>
      <c r="B10">
        <v>5.77</v>
      </c>
      <c r="C10">
        <v>10.65</v>
      </c>
      <c r="D10">
        <v>23.71</v>
      </c>
      <c r="E10">
        <v>1.44</v>
      </c>
      <c r="F10">
        <v>2.15</v>
      </c>
    </row>
    <row r="11" spans="1:17" x14ac:dyDescent="0.25">
      <c r="A11" t="s">
        <v>54</v>
      </c>
      <c r="B11">
        <v>5.69</v>
      </c>
      <c r="C11">
        <v>10.62</v>
      </c>
      <c r="D11">
        <v>23.62</v>
      </c>
      <c r="E11">
        <v>1.44</v>
      </c>
      <c r="F11">
        <v>2.17</v>
      </c>
    </row>
    <row r="12" spans="1:17" x14ac:dyDescent="0.25">
      <c r="A12" t="s">
        <v>55</v>
      </c>
      <c r="B12">
        <v>5.52</v>
      </c>
      <c r="C12">
        <v>10.58</v>
      </c>
      <c r="D12">
        <v>20.91</v>
      </c>
      <c r="E12">
        <v>1.44</v>
      </c>
      <c r="F12">
        <v>2.16</v>
      </c>
    </row>
    <row r="13" spans="1:17" x14ac:dyDescent="0.25">
      <c r="A13" t="s">
        <v>56</v>
      </c>
      <c r="B13">
        <v>5.49</v>
      </c>
      <c r="C13">
        <v>10.37</v>
      </c>
      <c r="D13">
        <v>20.03</v>
      </c>
      <c r="E13">
        <v>1.43</v>
      </c>
      <c r="F13">
        <v>2.16</v>
      </c>
    </row>
    <row r="14" spans="1:17" x14ac:dyDescent="0.25">
      <c r="A14" t="s">
        <v>57</v>
      </c>
      <c r="B14">
        <v>1.64</v>
      </c>
      <c r="C14">
        <v>2.13</v>
      </c>
      <c r="D14">
        <v>8.08</v>
      </c>
      <c r="E14">
        <v>1.1399999999999999</v>
      </c>
      <c r="F14">
        <v>0</v>
      </c>
    </row>
    <row r="15" spans="1:17" x14ac:dyDescent="0.25">
      <c r="A15" t="s">
        <v>58</v>
      </c>
      <c r="B15">
        <v>2.31</v>
      </c>
      <c r="C15">
        <v>1.99</v>
      </c>
      <c r="D15">
        <v>0</v>
      </c>
      <c r="E15">
        <v>1.1100000000000001</v>
      </c>
      <c r="F15">
        <v>0</v>
      </c>
    </row>
    <row r="16" spans="1:17" x14ac:dyDescent="0.25">
      <c r="A16" t="s">
        <v>59</v>
      </c>
      <c r="B16">
        <v>2.44</v>
      </c>
      <c r="C16">
        <v>2.6</v>
      </c>
      <c r="D16">
        <v>13.13</v>
      </c>
      <c r="E16">
        <v>1.1100000000000001</v>
      </c>
      <c r="F16">
        <v>0</v>
      </c>
    </row>
    <row r="17" spans="1:20" x14ac:dyDescent="0.25">
      <c r="A17" t="s">
        <v>60</v>
      </c>
      <c r="B17">
        <v>1.78</v>
      </c>
      <c r="C17">
        <v>2.99</v>
      </c>
      <c r="D17">
        <v>0</v>
      </c>
      <c r="E17">
        <v>1.1200000000000001</v>
      </c>
      <c r="F17">
        <v>0</v>
      </c>
    </row>
    <row r="18" spans="1:20" x14ac:dyDescent="0.25">
      <c r="A18" t="s">
        <v>61</v>
      </c>
      <c r="B18">
        <v>0</v>
      </c>
      <c r="C18">
        <v>3.93</v>
      </c>
      <c r="D18">
        <v>20.43</v>
      </c>
      <c r="E18">
        <v>0</v>
      </c>
      <c r="F18">
        <v>0</v>
      </c>
    </row>
    <row r="19" spans="1:20" x14ac:dyDescent="0.25">
      <c r="A19" t="s">
        <v>62</v>
      </c>
      <c r="B19">
        <v>2.0699999999999998</v>
      </c>
      <c r="C19">
        <v>4.33</v>
      </c>
      <c r="D19">
        <v>9.2200000000000006</v>
      </c>
      <c r="E19">
        <v>1.1100000000000001</v>
      </c>
      <c r="F19">
        <v>0</v>
      </c>
    </row>
    <row r="20" spans="1:20" x14ac:dyDescent="0.25">
      <c r="A20" t="s">
        <v>63</v>
      </c>
      <c r="B20">
        <v>1.32</v>
      </c>
      <c r="C20">
        <v>12.69</v>
      </c>
      <c r="D20">
        <v>39.64</v>
      </c>
      <c r="E20">
        <v>0</v>
      </c>
      <c r="F20">
        <v>0</v>
      </c>
    </row>
    <row r="21" spans="1:20" x14ac:dyDescent="0.25">
      <c r="A21" t="s">
        <v>64</v>
      </c>
      <c r="B21">
        <v>1.34</v>
      </c>
      <c r="C21">
        <v>10.81</v>
      </c>
      <c r="D21">
        <v>31.65</v>
      </c>
      <c r="E21">
        <v>0</v>
      </c>
      <c r="F21">
        <v>0</v>
      </c>
    </row>
    <row r="23" spans="1:20" x14ac:dyDescent="0.25">
      <c r="A23" t="s">
        <v>14</v>
      </c>
      <c r="B23">
        <f>AVERAGE(B2:B21)</f>
        <v>4.317499999999999</v>
      </c>
      <c r="C23">
        <f>AVERAGE(C2:C21)</f>
        <v>8.9205000000000005</v>
      </c>
      <c r="D23">
        <f>AVERAGE(D2:D21)</f>
        <v>19.848500000000001</v>
      </c>
      <c r="E23">
        <f>AVERAGE(E2:E21)</f>
        <v>1.1094999999999999</v>
      </c>
      <c r="F23">
        <f>AVERAGE(F2:F21)</f>
        <v>1.296</v>
      </c>
    </row>
    <row r="24" spans="1:20" x14ac:dyDescent="0.25">
      <c r="A24" t="s">
        <v>5</v>
      </c>
      <c r="B24">
        <f>_xlfn.STDEV.S(B2:B13)</f>
        <v>0.58165060323395557</v>
      </c>
      <c r="C24">
        <f t="shared" ref="C24:F24" si="4">_xlfn.STDEV.S(C2:C13)</f>
        <v>1.0392552694846033</v>
      </c>
      <c r="D24">
        <f t="shared" si="4"/>
        <v>3.5951478243304145</v>
      </c>
      <c r="E24">
        <f t="shared" si="4"/>
        <v>0.13012814197295419</v>
      </c>
      <c r="F24">
        <f t="shared" si="4"/>
        <v>6.030226891555278E-3</v>
      </c>
    </row>
    <row r="26" spans="1:20" x14ac:dyDescent="0.25">
      <c r="A26" t="s">
        <v>65</v>
      </c>
      <c r="B26">
        <f>_xlfn.STDEV.S(B2:G21)</f>
        <v>8.5191077827517478</v>
      </c>
    </row>
    <row r="27" spans="1:20" x14ac:dyDescent="0.25">
      <c r="A27" t="s">
        <v>3</v>
      </c>
      <c r="B27">
        <f>AVERAGE(C33:C38)</f>
        <v>17.822390459003234</v>
      </c>
    </row>
    <row r="30" spans="1:20" x14ac:dyDescent="0.25">
      <c r="F30">
        <f>AVERAGE(B23:C23)</f>
        <v>6.6189999999999998</v>
      </c>
    </row>
    <row r="31" spans="1:20" x14ac:dyDescent="0.25">
      <c r="F31">
        <f>AVERAGE(E23:F23)</f>
        <v>1.20275</v>
      </c>
      <c r="Q31" t="s">
        <v>66</v>
      </c>
      <c r="R31" t="s">
        <v>67</v>
      </c>
      <c r="S31" t="s">
        <v>28</v>
      </c>
      <c r="T31" t="s">
        <v>27</v>
      </c>
    </row>
    <row r="32" spans="1:20" x14ac:dyDescent="0.25">
      <c r="B32" s="34" t="s">
        <v>68</v>
      </c>
      <c r="C32" s="34"/>
      <c r="Q32">
        <v>6.1208333333333327</v>
      </c>
      <c r="R32">
        <v>11.411666666666667</v>
      </c>
      <c r="S32">
        <v>1.3833333333333331</v>
      </c>
      <c r="T32">
        <v>2.16</v>
      </c>
    </row>
    <row r="33" spans="3:3" x14ac:dyDescent="0.25">
      <c r="C33">
        <v>19.248423233471453</v>
      </c>
    </row>
    <row r="34" spans="3:3" x14ac:dyDescent="0.25">
      <c r="C34">
        <v>20.712657534246578</v>
      </c>
    </row>
    <row r="35" spans="3:3" x14ac:dyDescent="0.25">
      <c r="C35">
        <v>16.828712328767125</v>
      </c>
    </row>
    <row r="36" spans="3:3" x14ac:dyDescent="0.25">
      <c r="C36">
        <v>17.581424657534249</v>
      </c>
    </row>
    <row r="37" spans="3:3" x14ac:dyDescent="0.25">
      <c r="C37">
        <v>16.171093750000001</v>
      </c>
    </row>
    <row r="38" spans="3:3" x14ac:dyDescent="0.25">
      <c r="C38">
        <v>16.392031250000002</v>
      </c>
    </row>
  </sheetData>
  <mergeCells count="1">
    <mergeCell ref="B32:C3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3"/>
  <sheetViews>
    <sheetView topLeftCell="A5" workbookViewId="0">
      <selection activeCell="D99" sqref="D99"/>
    </sheetView>
  </sheetViews>
  <sheetFormatPr defaultRowHeight="15" x14ac:dyDescent="0.25"/>
  <cols>
    <col min="1" max="1" width="15.5703125" bestFit="1" customWidth="1"/>
    <col min="2" max="2" width="17.7109375" customWidth="1"/>
    <col min="3" max="3" width="24.5703125" customWidth="1"/>
  </cols>
  <sheetData>
    <row r="1" spans="1:12" ht="15.75" x14ac:dyDescent="0.25">
      <c r="A1" s="39" t="s">
        <v>69</v>
      </c>
      <c r="B1" s="36" t="s">
        <v>70</v>
      </c>
      <c r="C1" s="36" t="s">
        <v>71</v>
      </c>
      <c r="D1" s="36"/>
      <c r="E1" s="36"/>
    </row>
    <row r="2" spans="1:12" ht="30" customHeight="1" x14ac:dyDescent="0.25">
      <c r="A2" s="39"/>
      <c r="B2" s="36"/>
      <c r="C2" s="25" t="s">
        <v>72</v>
      </c>
      <c r="D2" s="25" t="s">
        <v>73</v>
      </c>
      <c r="E2" s="25" t="s">
        <v>74</v>
      </c>
    </row>
    <row r="3" spans="1:12" ht="61.5" customHeight="1" x14ac:dyDescent="0.25">
      <c r="A3" s="25" t="s">
        <v>75</v>
      </c>
      <c r="B3" s="25">
        <v>54000</v>
      </c>
      <c r="C3" s="25">
        <f>(5.8*B3)/100</f>
        <v>3132</v>
      </c>
      <c r="D3" s="25">
        <f>(17.6*B3)/100</f>
        <v>9504.0000000000018</v>
      </c>
      <c r="E3" s="25">
        <f>(1.1*B3)/100</f>
        <v>594.00000000000011</v>
      </c>
    </row>
    <row r="4" spans="1:12" ht="15.75" x14ac:dyDescent="0.25">
      <c r="A4" s="25" t="s">
        <v>76</v>
      </c>
      <c r="B4" s="25">
        <v>57000</v>
      </c>
      <c r="C4" s="25">
        <f t="shared" ref="C4:C6" si="0">(5.8*B4)/100</f>
        <v>3306</v>
      </c>
      <c r="D4" s="25">
        <f>(17.6*B4)/100</f>
        <v>10032.000000000002</v>
      </c>
      <c r="E4" s="25">
        <f>(1.1*B4)/100</f>
        <v>627.00000000000011</v>
      </c>
      <c r="H4" s="18"/>
      <c r="I4" s="18"/>
      <c r="J4" s="18"/>
      <c r="K4" s="18"/>
      <c r="L4" s="18"/>
    </row>
    <row r="5" spans="1:12" ht="15.75" x14ac:dyDescent="0.25">
      <c r="A5" s="25" t="s">
        <v>77</v>
      </c>
      <c r="B5" s="25">
        <v>100000</v>
      </c>
      <c r="C5" s="25">
        <f t="shared" si="0"/>
        <v>5800</v>
      </c>
      <c r="D5" s="25">
        <f>(17.6*B5)/100</f>
        <v>17600.000000000004</v>
      </c>
      <c r="E5" s="25">
        <f>(1.1*B5)/100</f>
        <v>1100.0000000000002</v>
      </c>
      <c r="H5" s="4"/>
      <c r="I5" s="14"/>
      <c r="J5" s="14"/>
      <c r="K5" s="14"/>
      <c r="L5" s="14"/>
    </row>
    <row r="6" spans="1:12" ht="15.75" x14ac:dyDescent="0.25">
      <c r="A6" s="25" t="s">
        <v>78</v>
      </c>
      <c r="B6" s="25">
        <v>227000</v>
      </c>
      <c r="C6" s="25">
        <f t="shared" si="0"/>
        <v>13166</v>
      </c>
      <c r="D6" s="25">
        <f>(17.6*B6)/100</f>
        <v>39952.000000000007</v>
      </c>
      <c r="E6" s="25">
        <f>(1.1*B6)/100</f>
        <v>2497.0000000000005</v>
      </c>
    </row>
    <row r="7" spans="1:12" x14ac:dyDescent="0.25">
      <c r="C7" s="37" t="s">
        <v>79</v>
      </c>
      <c r="D7" s="37"/>
      <c r="E7" s="37"/>
    </row>
    <row r="8" spans="1:12" x14ac:dyDescent="0.25">
      <c r="A8" s="35" t="s">
        <v>80</v>
      </c>
      <c r="B8" s="35"/>
      <c r="C8" s="35"/>
      <c r="D8" s="35"/>
      <c r="E8" s="35"/>
    </row>
    <row r="9" spans="1:12" ht="60" x14ac:dyDescent="0.25">
      <c r="A9" s="5" t="s">
        <v>81</v>
      </c>
      <c r="B9" s="6" t="s">
        <v>71</v>
      </c>
      <c r="C9" s="6" t="s">
        <v>82</v>
      </c>
      <c r="D9" s="6" t="s">
        <v>83</v>
      </c>
      <c r="E9" s="6" t="s">
        <v>84</v>
      </c>
    </row>
    <row r="10" spans="1:12" x14ac:dyDescent="0.25">
      <c r="A10" s="7" t="s">
        <v>66</v>
      </c>
      <c r="B10" s="7">
        <v>4.32</v>
      </c>
      <c r="C10" s="7">
        <f>B10/4</f>
        <v>1.08</v>
      </c>
      <c r="D10" s="7">
        <f t="shared" ref="D10:D15" si="1">(3*C10)/(2*3.14)</f>
        <v>0.51592356687898089</v>
      </c>
      <c r="E10" s="7">
        <f>D10^(1/3)</f>
        <v>0.802038326536472</v>
      </c>
    </row>
    <row r="11" spans="1:12" x14ac:dyDescent="0.25">
      <c r="A11" s="7" t="s">
        <v>67</v>
      </c>
      <c r="B11" s="7">
        <v>8.92</v>
      </c>
      <c r="C11" s="7">
        <f t="shared" ref="C11:C15" si="2">B11/4</f>
        <v>2.23</v>
      </c>
      <c r="D11" s="7">
        <f t="shared" si="1"/>
        <v>1.0652866242038215</v>
      </c>
      <c r="E11" s="7">
        <f t="shared" ref="E11:E15" si="3">D11^(1/3)</f>
        <v>1.0213050782070507</v>
      </c>
    </row>
    <row r="12" spans="1:12" x14ac:dyDescent="0.25">
      <c r="A12" s="7" t="s">
        <v>75</v>
      </c>
      <c r="B12" s="7">
        <v>3132</v>
      </c>
      <c r="C12" s="7">
        <f t="shared" si="2"/>
        <v>783</v>
      </c>
      <c r="D12" s="7">
        <f t="shared" si="1"/>
        <v>374.04458598726114</v>
      </c>
      <c r="E12" s="7">
        <f t="shared" si="3"/>
        <v>7.205118441144978</v>
      </c>
    </row>
    <row r="13" spans="1:12" x14ac:dyDescent="0.25">
      <c r="A13" s="7" t="s">
        <v>76</v>
      </c>
      <c r="B13" s="7">
        <v>3306</v>
      </c>
      <c r="C13" s="7">
        <f t="shared" si="2"/>
        <v>826.5</v>
      </c>
      <c r="D13" s="7">
        <f t="shared" si="1"/>
        <v>394.82484076433121</v>
      </c>
      <c r="E13" s="7">
        <f t="shared" si="3"/>
        <v>7.3361492171919558</v>
      </c>
    </row>
    <row r="14" spans="1:12" x14ac:dyDescent="0.25">
      <c r="A14" s="7" t="s">
        <v>77</v>
      </c>
      <c r="B14" s="7">
        <v>5800</v>
      </c>
      <c r="C14" s="7">
        <f t="shared" si="2"/>
        <v>1450</v>
      </c>
      <c r="D14" s="7">
        <f t="shared" si="1"/>
        <v>692.67515923566873</v>
      </c>
      <c r="E14" s="7">
        <f t="shared" si="3"/>
        <v>8.8479610962042745</v>
      </c>
    </row>
    <row r="15" spans="1:12" x14ac:dyDescent="0.25">
      <c r="A15" s="7" t="s">
        <v>78</v>
      </c>
      <c r="B15" s="7">
        <v>13166</v>
      </c>
      <c r="C15" s="7">
        <f t="shared" si="2"/>
        <v>3291.5</v>
      </c>
      <c r="D15" s="7">
        <f t="shared" si="1"/>
        <v>1572.372611464968</v>
      </c>
      <c r="E15" s="7">
        <f t="shared" si="3"/>
        <v>11.628360578265989</v>
      </c>
    </row>
    <row r="17" spans="1:5" ht="60" x14ac:dyDescent="0.25">
      <c r="A17" s="8" t="s">
        <v>81</v>
      </c>
      <c r="B17" s="9" t="s">
        <v>71</v>
      </c>
      <c r="C17" s="9" t="s">
        <v>85</v>
      </c>
      <c r="D17" s="9" t="s">
        <v>83</v>
      </c>
      <c r="E17" s="9" t="s">
        <v>86</v>
      </c>
    </row>
    <row r="18" spans="1:5" x14ac:dyDescent="0.25">
      <c r="A18" s="10" t="s">
        <v>66</v>
      </c>
      <c r="B18" s="10">
        <v>4.32</v>
      </c>
      <c r="C18" s="10">
        <f>B18/0.8</f>
        <v>5.4</v>
      </c>
      <c r="D18" s="10">
        <f t="shared" ref="D18:D23" si="4">(3*C18)/(2*3.14)</f>
        <v>2.579617834394905</v>
      </c>
      <c r="E18" s="10">
        <f>D18^(1/3)</f>
        <v>1.3714662466901977</v>
      </c>
    </row>
    <row r="19" spans="1:5" x14ac:dyDescent="0.25">
      <c r="A19" s="10" t="s">
        <v>67</v>
      </c>
      <c r="B19" s="10">
        <v>8.92</v>
      </c>
      <c r="C19" s="10">
        <f t="shared" ref="C19:C23" si="5">B19/0.8</f>
        <v>11.149999999999999</v>
      </c>
      <c r="D19" s="10">
        <f t="shared" si="4"/>
        <v>5.3264331210191074</v>
      </c>
      <c r="E19" s="10">
        <f t="shared" ref="E19:E23" si="6">D19^(1/3)</f>
        <v>1.7464071179528198</v>
      </c>
    </row>
    <row r="20" spans="1:5" x14ac:dyDescent="0.25">
      <c r="A20" s="10" t="s">
        <v>75</v>
      </c>
      <c r="B20" s="10">
        <v>3132</v>
      </c>
      <c r="C20" s="10">
        <f t="shared" si="5"/>
        <v>3915</v>
      </c>
      <c r="D20" s="10">
        <f t="shared" si="4"/>
        <v>1870.2229299363057</v>
      </c>
      <c r="E20" s="10">
        <f t="shared" si="6"/>
        <v>12.32057922731461</v>
      </c>
    </row>
    <row r="21" spans="1:5" x14ac:dyDescent="0.25">
      <c r="A21" s="10" t="s">
        <v>76</v>
      </c>
      <c r="B21" s="10">
        <v>3306</v>
      </c>
      <c r="C21" s="10">
        <f t="shared" si="5"/>
        <v>4132.5</v>
      </c>
      <c r="D21" s="10">
        <f t="shared" si="4"/>
        <v>1974.124203821656</v>
      </c>
      <c r="E21" s="10">
        <f t="shared" si="6"/>
        <v>12.544638702629323</v>
      </c>
    </row>
    <row r="22" spans="1:5" x14ac:dyDescent="0.25">
      <c r="A22" s="10" t="s">
        <v>77</v>
      </c>
      <c r="B22" s="10">
        <v>5800</v>
      </c>
      <c r="C22" s="10">
        <f t="shared" si="5"/>
        <v>7250</v>
      </c>
      <c r="D22" s="10">
        <f t="shared" si="4"/>
        <v>3463.375796178344</v>
      </c>
      <c r="E22" s="10">
        <f t="shared" si="6"/>
        <v>15.129800651640489</v>
      </c>
    </row>
    <row r="23" spans="1:5" x14ac:dyDescent="0.25">
      <c r="A23" s="10" t="s">
        <v>78</v>
      </c>
      <c r="B23" s="10">
        <v>13166</v>
      </c>
      <c r="C23" s="10">
        <f t="shared" si="5"/>
        <v>16457.5</v>
      </c>
      <c r="D23" s="10">
        <f t="shared" si="4"/>
        <v>7861.8630573248402</v>
      </c>
      <c r="E23" s="10">
        <f t="shared" si="6"/>
        <v>19.884216888118356</v>
      </c>
    </row>
    <row r="25" spans="1:5" ht="60" x14ac:dyDescent="0.25">
      <c r="A25" s="8" t="s">
        <v>81</v>
      </c>
      <c r="B25" s="9" t="s">
        <v>71</v>
      </c>
      <c r="C25" s="9" t="s">
        <v>87</v>
      </c>
      <c r="D25" s="9" t="s">
        <v>83</v>
      </c>
      <c r="E25" s="9" t="s">
        <v>86</v>
      </c>
    </row>
    <row r="26" spans="1:5" x14ac:dyDescent="0.25">
      <c r="A26" s="10" t="s">
        <v>66</v>
      </c>
      <c r="B26" s="10">
        <v>4.32</v>
      </c>
      <c r="C26" s="10">
        <f>B26/0.1</f>
        <v>43.2</v>
      </c>
      <c r="D26" s="10">
        <f t="shared" ref="D26:D31" si="7">(3*C26)/(2*3.14)</f>
        <v>20.63694267515924</v>
      </c>
      <c r="E26" s="10">
        <f>D26^(1/3)</f>
        <v>2.7429324933803954</v>
      </c>
    </row>
    <row r="27" spans="1:5" x14ac:dyDescent="0.25">
      <c r="A27" s="10" t="s">
        <v>67</v>
      </c>
      <c r="B27" s="10">
        <v>8.92</v>
      </c>
      <c r="C27" s="10">
        <f t="shared" ref="C27:C31" si="8">B27/0.1</f>
        <v>89.199999999999989</v>
      </c>
      <c r="D27" s="10">
        <f t="shared" si="7"/>
        <v>42.611464968152859</v>
      </c>
      <c r="E27" s="10">
        <f t="shared" ref="E27:E31" si="9">D27^(1/3)</f>
        <v>3.4928142359056391</v>
      </c>
    </row>
    <row r="28" spans="1:5" x14ac:dyDescent="0.25">
      <c r="A28" s="10" t="s">
        <v>75</v>
      </c>
      <c r="B28" s="10">
        <v>3132</v>
      </c>
      <c r="C28" s="10">
        <f t="shared" si="8"/>
        <v>31320</v>
      </c>
      <c r="D28" s="10">
        <f t="shared" si="7"/>
        <v>14961.783439490446</v>
      </c>
      <c r="E28" s="10">
        <f t="shared" si="9"/>
        <v>24.641158454629224</v>
      </c>
    </row>
    <row r="29" spans="1:5" x14ac:dyDescent="0.25">
      <c r="A29" s="10" t="s">
        <v>76</v>
      </c>
      <c r="B29" s="10">
        <v>3306</v>
      </c>
      <c r="C29" s="10">
        <f t="shared" si="8"/>
        <v>33060</v>
      </c>
      <c r="D29" s="10">
        <f t="shared" si="7"/>
        <v>15792.993630573248</v>
      </c>
      <c r="E29" s="10">
        <f t="shared" si="9"/>
        <v>25.089277405258638</v>
      </c>
    </row>
    <row r="30" spans="1:5" x14ac:dyDescent="0.25">
      <c r="A30" s="10" t="s">
        <v>77</v>
      </c>
      <c r="B30" s="10">
        <v>5800</v>
      </c>
      <c r="C30" s="10">
        <f t="shared" si="8"/>
        <v>58000</v>
      </c>
      <c r="D30" s="10">
        <f t="shared" si="7"/>
        <v>27707.006369426752</v>
      </c>
      <c r="E30" s="10">
        <f t="shared" si="9"/>
        <v>30.259601303280977</v>
      </c>
    </row>
    <row r="31" spans="1:5" x14ac:dyDescent="0.25">
      <c r="A31" s="10" t="s">
        <v>78</v>
      </c>
      <c r="B31" s="10">
        <v>13166</v>
      </c>
      <c r="C31" s="10">
        <f t="shared" si="8"/>
        <v>131660</v>
      </c>
      <c r="D31" s="10">
        <f t="shared" si="7"/>
        <v>62894.904458598721</v>
      </c>
      <c r="E31" s="10">
        <f t="shared" si="9"/>
        <v>39.768433776236719</v>
      </c>
    </row>
    <row r="33" spans="1:5" ht="60" x14ac:dyDescent="0.25">
      <c r="A33" s="11" t="s">
        <v>81</v>
      </c>
      <c r="B33" s="12" t="s">
        <v>71</v>
      </c>
      <c r="C33" s="12" t="s">
        <v>88</v>
      </c>
      <c r="D33" s="12" t="s">
        <v>83</v>
      </c>
      <c r="E33" s="12" t="s">
        <v>86</v>
      </c>
    </row>
    <row r="34" spans="1:5" x14ac:dyDescent="0.25">
      <c r="A34" s="13" t="s">
        <v>66</v>
      </c>
      <c r="B34" s="13">
        <v>4.32</v>
      </c>
      <c r="C34" s="13">
        <f>B34/0.001</f>
        <v>4320</v>
      </c>
      <c r="D34" s="13">
        <f t="shared" ref="D34:D39" si="10">(3*C34)/(2*3.14)</f>
        <v>2063.6942675159235</v>
      </c>
      <c r="E34" s="13">
        <f>D34^(1/3)</f>
        <v>12.731564832628097</v>
      </c>
    </row>
    <row r="35" spans="1:5" x14ac:dyDescent="0.25">
      <c r="A35" s="13" t="s">
        <v>67</v>
      </c>
      <c r="B35" s="13">
        <v>8.92</v>
      </c>
      <c r="C35" s="13">
        <f t="shared" ref="C35:C39" si="11">B35/0.001</f>
        <v>8920</v>
      </c>
      <c r="D35" s="13">
        <f t="shared" si="10"/>
        <v>4261.1464968152868</v>
      </c>
      <c r="E35" s="13">
        <f t="shared" ref="E35:E39" si="12">D35^(1/3)</f>
        <v>16.212207555263365</v>
      </c>
    </row>
    <row r="36" spans="1:5" x14ac:dyDescent="0.25">
      <c r="A36" s="13" t="s">
        <v>75</v>
      </c>
      <c r="B36" s="13">
        <v>3132</v>
      </c>
      <c r="C36" s="13">
        <f t="shared" si="11"/>
        <v>3132000</v>
      </c>
      <c r="D36" s="13">
        <f t="shared" si="10"/>
        <v>1496178.3439490446</v>
      </c>
      <c r="E36" s="13">
        <f t="shared" si="12"/>
        <v>114.37412593029013</v>
      </c>
    </row>
    <row r="37" spans="1:5" x14ac:dyDescent="0.25">
      <c r="A37" s="13" t="s">
        <v>76</v>
      </c>
      <c r="B37" s="13">
        <v>3306</v>
      </c>
      <c r="C37" s="13">
        <f t="shared" si="11"/>
        <v>3306000</v>
      </c>
      <c r="D37" s="13">
        <f t="shared" si="10"/>
        <v>1579299.3630573247</v>
      </c>
      <c r="E37" s="13">
        <f t="shared" si="12"/>
        <v>116.4541098476619</v>
      </c>
    </row>
    <row r="38" spans="1:5" x14ac:dyDescent="0.25">
      <c r="A38" s="13" t="s">
        <v>77</v>
      </c>
      <c r="B38" s="13">
        <v>5800</v>
      </c>
      <c r="C38" s="13">
        <f t="shared" si="11"/>
        <v>5800000</v>
      </c>
      <c r="D38" s="13">
        <f t="shared" si="10"/>
        <v>2770700.6369426749</v>
      </c>
      <c r="E38" s="13">
        <f t="shared" si="12"/>
        <v>140.45262751888359</v>
      </c>
    </row>
    <row r="39" spans="1:5" x14ac:dyDescent="0.25">
      <c r="A39" s="13" t="s">
        <v>78</v>
      </c>
      <c r="B39" s="13">
        <v>13166</v>
      </c>
      <c r="C39" s="13">
        <f t="shared" si="11"/>
        <v>13166000</v>
      </c>
      <c r="D39" s="13">
        <f t="shared" si="10"/>
        <v>6289490.4458598727</v>
      </c>
      <c r="E39" s="13">
        <f t="shared" si="12"/>
        <v>184.58871814604964</v>
      </c>
    </row>
    <row r="42" spans="1:5" x14ac:dyDescent="0.25">
      <c r="A42" s="35" t="s">
        <v>89</v>
      </c>
      <c r="B42" s="38"/>
      <c r="C42" s="38"/>
      <c r="D42" s="38"/>
      <c r="E42" s="38"/>
    </row>
    <row r="43" spans="1:5" ht="60" x14ac:dyDescent="0.25">
      <c r="A43" s="5" t="s">
        <v>81</v>
      </c>
      <c r="B43" s="6" t="s">
        <v>71</v>
      </c>
      <c r="C43" s="6" t="s">
        <v>82</v>
      </c>
      <c r="D43" s="6" t="s">
        <v>83</v>
      </c>
      <c r="E43" s="6" t="s">
        <v>86</v>
      </c>
    </row>
    <row r="44" spans="1:5" x14ac:dyDescent="0.25">
      <c r="A44" s="7" t="s">
        <v>28</v>
      </c>
      <c r="B44" s="15">
        <v>20.16</v>
      </c>
      <c r="C44" s="15">
        <f>B44/4</f>
        <v>5.04</v>
      </c>
      <c r="D44" s="15">
        <f>(3*C44)/(2*3.14)</f>
        <v>2.4076433121019107</v>
      </c>
      <c r="E44" s="15">
        <f>D44^(1/3)</f>
        <v>1.3402856953959155</v>
      </c>
    </row>
    <row r="45" spans="1:5" x14ac:dyDescent="0.25">
      <c r="A45" s="7" t="s">
        <v>75</v>
      </c>
      <c r="B45" s="15">
        <v>9504</v>
      </c>
      <c r="C45" s="15">
        <f t="shared" ref="C45:C48" si="13">B45/4</f>
        <v>2376</v>
      </c>
      <c r="D45" s="15">
        <f t="shared" ref="D45:D48" si="14">(3*C45)/(2*3.14)</f>
        <v>1135.031847133758</v>
      </c>
      <c r="E45" s="15">
        <f t="shared" ref="E45:E48" si="15">D45^(1/3)</f>
        <v>10.431241875403352</v>
      </c>
    </row>
    <row r="46" spans="1:5" x14ac:dyDescent="0.25">
      <c r="A46" s="7" t="s">
        <v>76</v>
      </c>
      <c r="B46" s="15">
        <v>10032</v>
      </c>
      <c r="C46" s="15">
        <f t="shared" si="13"/>
        <v>2508</v>
      </c>
      <c r="D46" s="15">
        <f t="shared" si="14"/>
        <v>1198.0891719745223</v>
      </c>
      <c r="E46" s="15">
        <f t="shared" si="15"/>
        <v>10.620942257046293</v>
      </c>
    </row>
    <row r="47" spans="1:5" x14ac:dyDescent="0.25">
      <c r="A47" s="7" t="s">
        <v>77</v>
      </c>
      <c r="B47" s="15">
        <v>17600</v>
      </c>
      <c r="C47" s="15">
        <f t="shared" si="13"/>
        <v>4400</v>
      </c>
      <c r="D47" s="15">
        <f t="shared" si="14"/>
        <v>2101.9108280254777</v>
      </c>
      <c r="E47" s="15">
        <f t="shared" si="15"/>
        <v>12.809674546307525</v>
      </c>
    </row>
    <row r="48" spans="1:5" x14ac:dyDescent="0.25">
      <c r="A48" s="7" t="s">
        <v>78</v>
      </c>
      <c r="B48" s="15">
        <v>39952</v>
      </c>
      <c r="C48" s="15">
        <f t="shared" si="13"/>
        <v>9988</v>
      </c>
      <c r="D48" s="15">
        <f t="shared" si="14"/>
        <v>4771.3375796178343</v>
      </c>
      <c r="E48" s="15">
        <f t="shared" si="15"/>
        <v>16.835010110815325</v>
      </c>
    </row>
    <row r="50" spans="1:9" ht="60" x14ac:dyDescent="0.25">
      <c r="A50" s="8" t="s">
        <v>81</v>
      </c>
      <c r="B50" s="9" t="s">
        <v>71</v>
      </c>
      <c r="C50" s="9" t="s">
        <v>85</v>
      </c>
      <c r="D50" s="9" t="s">
        <v>83</v>
      </c>
      <c r="E50" s="9" t="s">
        <v>86</v>
      </c>
    </row>
    <row r="51" spans="1:9" x14ac:dyDescent="0.25">
      <c r="A51" s="10" t="s">
        <v>28</v>
      </c>
      <c r="B51" s="16">
        <v>20.16</v>
      </c>
      <c r="C51" s="16">
        <f>B51/0.8</f>
        <v>25.2</v>
      </c>
      <c r="D51" s="16">
        <f>(3*C51)/(2*3.14)</f>
        <v>12.038216560509552</v>
      </c>
      <c r="E51" s="16">
        <f>D51^(1/3)</f>
        <v>2.2918563008018658</v>
      </c>
    </row>
    <row r="52" spans="1:9" x14ac:dyDescent="0.25">
      <c r="A52" s="10" t="s">
        <v>75</v>
      </c>
      <c r="B52" s="16">
        <v>9504</v>
      </c>
      <c r="C52" s="16">
        <f t="shared" ref="C52:C55" si="16">B52/0.8</f>
        <v>11880</v>
      </c>
      <c r="D52" s="16">
        <f t="shared" ref="D52:D55" si="17">(3*C52)/(2*3.14)</f>
        <v>5675.1592356687897</v>
      </c>
      <c r="E52" s="16">
        <f t="shared" ref="E52:E55" si="18">D52^(1/3)</f>
        <v>17.83717270090645</v>
      </c>
    </row>
    <row r="53" spans="1:9" x14ac:dyDescent="0.25">
      <c r="A53" s="10" t="s">
        <v>76</v>
      </c>
      <c r="B53" s="16">
        <v>10032</v>
      </c>
      <c r="C53" s="16">
        <f t="shared" si="16"/>
        <v>12540</v>
      </c>
      <c r="D53" s="16">
        <f t="shared" si="17"/>
        <v>5990.4458598726114</v>
      </c>
      <c r="E53" s="16">
        <f t="shared" si="18"/>
        <v>18.161555790591276</v>
      </c>
    </row>
    <row r="54" spans="1:9" x14ac:dyDescent="0.25">
      <c r="A54" s="10" t="s">
        <v>77</v>
      </c>
      <c r="B54" s="16">
        <v>17600</v>
      </c>
      <c r="C54" s="16">
        <f t="shared" si="16"/>
        <v>22000</v>
      </c>
      <c r="D54" s="16">
        <f t="shared" si="17"/>
        <v>10509.554140127388</v>
      </c>
      <c r="E54" s="16">
        <f t="shared" si="18"/>
        <v>21.904235358942596</v>
      </c>
    </row>
    <row r="55" spans="1:9" x14ac:dyDescent="0.25">
      <c r="A55" s="10" t="s">
        <v>78</v>
      </c>
      <c r="B55" s="16">
        <v>39952</v>
      </c>
      <c r="C55" s="16">
        <f t="shared" si="16"/>
        <v>49940</v>
      </c>
      <c r="D55" s="16">
        <f t="shared" si="17"/>
        <v>23856.687898089171</v>
      </c>
      <c r="E55" s="16">
        <f t="shared" si="18"/>
        <v>28.787462351553209</v>
      </c>
    </row>
    <row r="57" spans="1:9" ht="60" x14ac:dyDescent="0.25">
      <c r="A57" s="8" t="s">
        <v>81</v>
      </c>
      <c r="B57" s="9" t="s">
        <v>71</v>
      </c>
      <c r="C57" s="9" t="s">
        <v>87</v>
      </c>
      <c r="D57" s="9" t="s">
        <v>83</v>
      </c>
      <c r="E57" s="9" t="s">
        <v>86</v>
      </c>
    </row>
    <row r="58" spans="1:9" x14ac:dyDescent="0.25">
      <c r="A58" s="10" t="s">
        <v>28</v>
      </c>
      <c r="B58" s="16">
        <v>20.16</v>
      </c>
      <c r="C58" s="16">
        <f>B58/0.1</f>
        <v>201.6</v>
      </c>
      <c r="D58" s="16">
        <f>(3*C58)/(2*3.14)</f>
        <v>96.305732484076415</v>
      </c>
      <c r="E58" s="16">
        <f>D58^(1/3)</f>
        <v>4.5837126016037315</v>
      </c>
    </row>
    <row r="59" spans="1:9" x14ac:dyDescent="0.25">
      <c r="A59" s="10" t="s">
        <v>75</v>
      </c>
      <c r="B59" s="16">
        <v>9504</v>
      </c>
      <c r="C59" s="16">
        <f t="shared" ref="C59:C62" si="19">B59/0.1</f>
        <v>95040</v>
      </c>
      <c r="D59" s="16">
        <f t="shared" ref="D59:D62" si="20">(3*C59)/(2*3.14)</f>
        <v>45401.273885350318</v>
      </c>
      <c r="E59" s="16">
        <f t="shared" ref="E59:E62" si="21">D59^(1/3)</f>
        <v>35.6743454018129</v>
      </c>
    </row>
    <row r="60" spans="1:9" x14ac:dyDescent="0.25">
      <c r="A60" s="10" t="s">
        <v>76</v>
      </c>
      <c r="B60" s="16">
        <v>10032</v>
      </c>
      <c r="C60" s="16">
        <f t="shared" si="19"/>
        <v>100320</v>
      </c>
      <c r="D60" s="16">
        <f t="shared" si="20"/>
        <v>47923.566878980891</v>
      </c>
      <c r="E60" s="16">
        <f t="shared" si="21"/>
        <v>36.323111581182559</v>
      </c>
    </row>
    <row r="61" spans="1:9" x14ac:dyDescent="0.25">
      <c r="A61" s="10" t="s">
        <v>77</v>
      </c>
      <c r="B61" s="16">
        <v>17600</v>
      </c>
      <c r="C61" s="16">
        <f t="shared" si="19"/>
        <v>176000</v>
      </c>
      <c r="D61" s="16">
        <f t="shared" si="20"/>
        <v>84076.433121019101</v>
      </c>
      <c r="E61" s="16">
        <f t="shared" si="21"/>
        <v>43.808470717885193</v>
      </c>
    </row>
    <row r="62" spans="1:9" x14ac:dyDescent="0.25">
      <c r="A62" s="10" t="s">
        <v>78</v>
      </c>
      <c r="B62" s="16">
        <v>39952</v>
      </c>
      <c r="C62" s="16">
        <f t="shared" si="19"/>
        <v>399520</v>
      </c>
      <c r="D62" s="16">
        <f t="shared" si="20"/>
        <v>190853.50318471337</v>
      </c>
      <c r="E62" s="16">
        <f t="shared" si="21"/>
        <v>57.574924703106376</v>
      </c>
      <c r="I62" t="s">
        <v>90</v>
      </c>
    </row>
    <row r="64" spans="1:9" ht="60" x14ac:dyDescent="0.25">
      <c r="A64" s="11" t="s">
        <v>81</v>
      </c>
      <c r="B64" s="12" t="s">
        <v>71</v>
      </c>
      <c r="C64" s="12" t="s">
        <v>88</v>
      </c>
      <c r="D64" s="12" t="s">
        <v>83</v>
      </c>
      <c r="E64" s="12" t="s">
        <v>86</v>
      </c>
    </row>
    <row r="65" spans="1:5" x14ac:dyDescent="0.25">
      <c r="A65" s="13" t="s">
        <v>28</v>
      </c>
      <c r="B65" s="17">
        <v>20.16</v>
      </c>
      <c r="C65" s="17">
        <f>B65/0.001</f>
        <v>20160</v>
      </c>
      <c r="D65" s="17">
        <f>(3*C65)/(2*3.14)</f>
        <v>9630.5732484076434</v>
      </c>
      <c r="E65" s="17">
        <f>D65^(1/3)</f>
        <v>21.275709228094065</v>
      </c>
    </row>
    <row r="66" spans="1:5" x14ac:dyDescent="0.25">
      <c r="A66" s="13" t="s">
        <v>75</v>
      </c>
      <c r="B66" s="17">
        <v>9504</v>
      </c>
      <c r="C66" s="17">
        <f t="shared" ref="C66:C69" si="22">B66/0.001</f>
        <v>9504000</v>
      </c>
      <c r="D66" s="17">
        <f t="shared" ref="D66:D69" si="23">(3*C66)/(2*3.14)</f>
        <v>4540127.388535032</v>
      </c>
      <c r="E66" s="17">
        <f t="shared" ref="E66:E69" si="24">D66^(1/3)</f>
        <v>165.58564326350009</v>
      </c>
    </row>
    <row r="67" spans="1:5" x14ac:dyDescent="0.25">
      <c r="A67" s="13" t="s">
        <v>76</v>
      </c>
      <c r="B67" s="17">
        <v>10032</v>
      </c>
      <c r="C67" s="17">
        <f t="shared" si="22"/>
        <v>10032000</v>
      </c>
      <c r="D67" s="17">
        <f t="shared" si="23"/>
        <v>4792356.6878980892</v>
      </c>
      <c r="E67" s="17">
        <f t="shared" si="24"/>
        <v>168.59694911728783</v>
      </c>
    </row>
    <row r="68" spans="1:5" x14ac:dyDescent="0.25">
      <c r="A68" s="13" t="s">
        <v>77</v>
      </c>
      <c r="B68" s="17">
        <v>17600</v>
      </c>
      <c r="C68" s="17">
        <f t="shared" si="22"/>
        <v>17600000</v>
      </c>
      <c r="D68" s="17">
        <f t="shared" si="23"/>
        <v>8407643.3121019099</v>
      </c>
      <c r="E68" s="17">
        <f t="shared" si="24"/>
        <v>203.34090850178825</v>
      </c>
    </row>
    <row r="69" spans="1:5" x14ac:dyDescent="0.25">
      <c r="A69" s="13" t="s">
        <v>78</v>
      </c>
      <c r="B69" s="17">
        <v>39952</v>
      </c>
      <c r="C69" s="17">
        <f t="shared" si="22"/>
        <v>39952000</v>
      </c>
      <c r="D69" s="17">
        <f t="shared" si="23"/>
        <v>19085350.318471339</v>
      </c>
      <c r="E69" s="17">
        <f t="shared" si="24"/>
        <v>267.23912759803511</v>
      </c>
    </row>
    <row r="72" spans="1:5" x14ac:dyDescent="0.25">
      <c r="A72" s="35" t="s">
        <v>91</v>
      </c>
      <c r="B72" s="35"/>
      <c r="C72" s="35"/>
      <c r="D72" s="35"/>
      <c r="E72" s="35"/>
    </row>
    <row r="73" spans="1:5" ht="60" x14ac:dyDescent="0.25">
      <c r="A73" s="5" t="s">
        <v>81</v>
      </c>
      <c r="B73" s="6" t="s">
        <v>71</v>
      </c>
      <c r="C73" s="6" t="s">
        <v>82</v>
      </c>
      <c r="D73" s="6" t="s">
        <v>83</v>
      </c>
      <c r="E73" s="6" t="s">
        <v>86</v>
      </c>
    </row>
    <row r="74" spans="1:5" x14ac:dyDescent="0.25">
      <c r="A74" s="7" t="s">
        <v>27</v>
      </c>
      <c r="B74" s="15">
        <v>1.1100000000000001</v>
      </c>
      <c r="C74" s="15">
        <f>B74/4</f>
        <v>0.27750000000000002</v>
      </c>
      <c r="D74" s="15">
        <f>(3*C74)/(2*3.14)</f>
        <v>0.13256369426751591</v>
      </c>
      <c r="E74" s="15">
        <f>D74^(1/3)</f>
        <v>0.50988808805172725</v>
      </c>
    </row>
    <row r="75" spans="1:5" x14ac:dyDescent="0.25">
      <c r="A75" s="7" t="s">
        <v>29</v>
      </c>
      <c r="B75" s="15">
        <v>1.3</v>
      </c>
      <c r="C75" s="15">
        <f t="shared" ref="C75:C79" si="25">B75/4</f>
        <v>0.32500000000000001</v>
      </c>
      <c r="D75" s="15">
        <f t="shared" ref="D75:D79" si="26">(3*C75)/(2*3.14)</f>
        <v>0.15525477707006372</v>
      </c>
      <c r="E75" s="15">
        <f t="shared" ref="E75:E79" si="27">D75^(1/3)</f>
        <v>0.53746269314680928</v>
      </c>
    </row>
    <row r="76" spans="1:5" x14ac:dyDescent="0.25">
      <c r="A76" s="7" t="s">
        <v>75</v>
      </c>
      <c r="B76" s="15">
        <v>594</v>
      </c>
      <c r="C76" s="15">
        <f t="shared" si="25"/>
        <v>148.5</v>
      </c>
      <c r="D76" s="15">
        <f t="shared" si="26"/>
        <v>70.939490445859875</v>
      </c>
      <c r="E76" s="15">
        <f t="shared" si="27"/>
        <v>4.1396410815875049</v>
      </c>
    </row>
    <row r="77" spans="1:5" x14ac:dyDescent="0.25">
      <c r="A77" s="7" t="s">
        <v>76</v>
      </c>
      <c r="B77" s="15">
        <v>627</v>
      </c>
      <c r="C77" s="15">
        <f t="shared" si="25"/>
        <v>156.75</v>
      </c>
      <c r="D77" s="15">
        <f t="shared" si="26"/>
        <v>74.880573248407643</v>
      </c>
      <c r="E77" s="15">
        <f t="shared" si="27"/>
        <v>4.2149237279321987</v>
      </c>
    </row>
    <row r="78" spans="1:5" x14ac:dyDescent="0.25">
      <c r="A78" s="7" t="s">
        <v>77</v>
      </c>
      <c r="B78" s="15">
        <v>1100</v>
      </c>
      <c r="C78" s="15">
        <f t="shared" si="25"/>
        <v>275</v>
      </c>
      <c r="D78" s="15">
        <f t="shared" si="26"/>
        <v>131.36942675159236</v>
      </c>
      <c r="E78" s="15">
        <f t="shared" si="27"/>
        <v>5.0835227125447089</v>
      </c>
    </row>
    <row r="79" spans="1:5" x14ac:dyDescent="0.25">
      <c r="A79" s="7" t="s">
        <v>78</v>
      </c>
      <c r="B79" s="15">
        <v>2497</v>
      </c>
      <c r="C79" s="15">
        <f t="shared" si="25"/>
        <v>624.25</v>
      </c>
      <c r="D79" s="15">
        <f t="shared" si="26"/>
        <v>298.20859872611464</v>
      </c>
      <c r="E79" s="15">
        <f t="shared" si="27"/>
        <v>6.6809781899508831</v>
      </c>
    </row>
    <row r="81" spans="1:5" ht="60" x14ac:dyDescent="0.25">
      <c r="A81" s="8" t="s">
        <v>81</v>
      </c>
      <c r="B81" s="9" t="s">
        <v>71</v>
      </c>
      <c r="C81" s="9" t="s">
        <v>85</v>
      </c>
      <c r="D81" s="9" t="s">
        <v>83</v>
      </c>
      <c r="E81" s="9" t="s">
        <v>86</v>
      </c>
    </row>
    <row r="82" spans="1:5" x14ac:dyDescent="0.25">
      <c r="A82" s="10" t="s">
        <v>27</v>
      </c>
      <c r="B82" s="16">
        <v>1.1100000000000001</v>
      </c>
      <c r="C82" s="16">
        <f>B82/0.8</f>
        <v>1.3875</v>
      </c>
      <c r="D82" s="16">
        <f>(3*C82)/(2*3.14)</f>
        <v>0.66281847133757954</v>
      </c>
      <c r="E82" s="16">
        <f>D82^(1/3)</f>
        <v>0.87189636606542331</v>
      </c>
    </row>
    <row r="83" spans="1:5" x14ac:dyDescent="0.25">
      <c r="A83" s="10" t="s">
        <v>29</v>
      </c>
      <c r="B83" s="16">
        <v>1.3</v>
      </c>
      <c r="C83" s="16">
        <f t="shared" ref="C83:C87" si="28">B83/0.8</f>
        <v>1.625</v>
      </c>
      <c r="D83" s="16">
        <f t="shared" ref="D83:D87" si="29">(3*C83)/(2*3.14)</f>
        <v>0.77627388535031849</v>
      </c>
      <c r="E83" s="16">
        <f t="shared" ref="E83:E87" si="30">D83^(1/3)</f>
        <v>0.91904827751712215</v>
      </c>
    </row>
    <row r="84" spans="1:5" x14ac:dyDescent="0.25">
      <c r="A84" s="10" t="s">
        <v>75</v>
      </c>
      <c r="B84" s="16">
        <v>594</v>
      </c>
      <c r="C84" s="16">
        <f t="shared" si="28"/>
        <v>742.5</v>
      </c>
      <c r="D84" s="16">
        <f t="shared" si="29"/>
        <v>354.69745222929936</v>
      </c>
      <c r="E84" s="16">
        <f t="shared" si="30"/>
        <v>7.0786866773893378</v>
      </c>
    </row>
    <row r="85" spans="1:5" x14ac:dyDescent="0.25">
      <c r="A85" s="10" t="s">
        <v>76</v>
      </c>
      <c r="B85" s="16">
        <v>627</v>
      </c>
      <c r="C85" s="16">
        <f t="shared" si="28"/>
        <v>783.75</v>
      </c>
      <c r="D85" s="16">
        <f t="shared" si="29"/>
        <v>374.40286624203821</v>
      </c>
      <c r="E85" s="16">
        <f t="shared" si="30"/>
        <v>7.2074181918409357</v>
      </c>
    </row>
    <row r="86" spans="1:5" x14ac:dyDescent="0.25">
      <c r="A86" s="10" t="s">
        <v>77</v>
      </c>
      <c r="B86" s="16">
        <v>1100</v>
      </c>
      <c r="C86" s="16">
        <f t="shared" si="28"/>
        <v>1375</v>
      </c>
      <c r="D86" s="16">
        <f t="shared" si="29"/>
        <v>656.84713375796173</v>
      </c>
      <c r="E86" s="16">
        <f t="shared" si="30"/>
        <v>8.6927015628361239</v>
      </c>
    </row>
    <row r="87" spans="1:5" x14ac:dyDescent="0.25">
      <c r="A87" s="10" t="s">
        <v>78</v>
      </c>
      <c r="B87" s="16">
        <v>2497</v>
      </c>
      <c r="C87" s="16">
        <f t="shared" si="28"/>
        <v>3121.25</v>
      </c>
      <c r="D87" s="16">
        <f t="shared" si="29"/>
        <v>1491.0429936305732</v>
      </c>
      <c r="E87" s="16">
        <f t="shared" si="30"/>
        <v>11.424312005087629</v>
      </c>
    </row>
    <row r="89" spans="1:5" ht="60" x14ac:dyDescent="0.25">
      <c r="A89" s="8" t="s">
        <v>81</v>
      </c>
      <c r="B89" s="9" t="s">
        <v>71</v>
      </c>
      <c r="C89" s="9" t="s">
        <v>87</v>
      </c>
      <c r="D89" s="9" t="s">
        <v>83</v>
      </c>
      <c r="E89" s="9" t="s">
        <v>86</v>
      </c>
    </row>
    <row r="90" spans="1:5" x14ac:dyDescent="0.25">
      <c r="A90" s="10" t="s">
        <v>27</v>
      </c>
      <c r="B90" s="16">
        <v>1.1100000000000001</v>
      </c>
      <c r="C90" s="16">
        <f>B90/0.1</f>
        <v>11.1</v>
      </c>
      <c r="D90" s="16">
        <f>(3*C90)/(2*3.14)</f>
        <v>5.3025477707006363</v>
      </c>
      <c r="E90" s="16">
        <f>D90^(1/3)</f>
        <v>1.7437927321308464</v>
      </c>
    </row>
    <row r="91" spans="1:5" x14ac:dyDescent="0.25">
      <c r="A91" s="10" t="s">
        <v>29</v>
      </c>
      <c r="B91" s="16">
        <v>1.3</v>
      </c>
      <c r="C91" s="16">
        <f t="shared" ref="C91:C95" si="31">B91/0.1</f>
        <v>13</v>
      </c>
      <c r="D91" s="16">
        <f t="shared" ref="D91:D95" si="32">(3*C91)/(2*3.14)</f>
        <v>6.2101910828025479</v>
      </c>
      <c r="E91" s="16">
        <f t="shared" ref="E91:E95" si="33">D91^(1/3)</f>
        <v>1.8380965550342443</v>
      </c>
    </row>
    <row r="92" spans="1:5" x14ac:dyDescent="0.25">
      <c r="A92" s="10" t="s">
        <v>75</v>
      </c>
      <c r="B92" s="16">
        <v>594</v>
      </c>
      <c r="C92" s="16">
        <f t="shared" si="31"/>
        <v>5940</v>
      </c>
      <c r="D92" s="16">
        <f t="shared" si="32"/>
        <v>2837.5796178343949</v>
      </c>
      <c r="E92" s="16">
        <f t="shared" si="33"/>
        <v>14.157373354778672</v>
      </c>
    </row>
    <row r="93" spans="1:5" x14ac:dyDescent="0.25">
      <c r="A93" s="10" t="s">
        <v>76</v>
      </c>
      <c r="B93" s="16">
        <v>627</v>
      </c>
      <c r="C93" s="16">
        <f t="shared" si="31"/>
        <v>6270</v>
      </c>
      <c r="D93" s="16">
        <f t="shared" si="32"/>
        <v>2995.2229299363057</v>
      </c>
      <c r="E93" s="16">
        <f t="shared" si="33"/>
        <v>14.414836383681873</v>
      </c>
    </row>
    <row r="94" spans="1:5" x14ac:dyDescent="0.25">
      <c r="A94" s="10" t="s">
        <v>77</v>
      </c>
      <c r="B94" s="16">
        <v>1100</v>
      </c>
      <c r="C94" s="16">
        <f t="shared" si="31"/>
        <v>11000</v>
      </c>
      <c r="D94" s="16">
        <f t="shared" si="32"/>
        <v>5254.7770700636938</v>
      </c>
      <c r="E94" s="16">
        <f t="shared" si="33"/>
        <v>17.385403125672251</v>
      </c>
    </row>
    <row r="95" spans="1:5" x14ac:dyDescent="0.25">
      <c r="A95" s="10" t="s">
        <v>78</v>
      </c>
      <c r="B95" s="16">
        <v>2497</v>
      </c>
      <c r="C95" s="16">
        <f t="shared" si="31"/>
        <v>24970</v>
      </c>
      <c r="D95" s="16">
        <f t="shared" si="32"/>
        <v>11928.343949044585</v>
      </c>
      <c r="E95" s="16">
        <f t="shared" si="33"/>
        <v>22.848624010175257</v>
      </c>
    </row>
    <row r="96" spans="1:5" x14ac:dyDescent="0.25">
      <c r="C96" s="14"/>
    </row>
    <row r="97" spans="1:5" ht="60" x14ac:dyDescent="0.25">
      <c r="A97" s="11" t="s">
        <v>81</v>
      </c>
      <c r="B97" s="12" t="s">
        <v>71</v>
      </c>
      <c r="C97" s="12" t="s">
        <v>88</v>
      </c>
      <c r="D97" s="12" t="s">
        <v>83</v>
      </c>
      <c r="E97" s="12" t="s">
        <v>86</v>
      </c>
    </row>
    <row r="98" spans="1:5" x14ac:dyDescent="0.25">
      <c r="A98" s="13" t="s">
        <v>27</v>
      </c>
      <c r="B98" s="17">
        <v>1.1100000000000001</v>
      </c>
      <c r="C98" s="17">
        <f>B98/0.001</f>
        <v>1110</v>
      </c>
      <c r="D98" s="17">
        <f>(3*C98)/(2*3.14)</f>
        <v>530.25477707006371</v>
      </c>
      <c r="E98" s="17">
        <f>D98^(1/3)</f>
        <v>8.0939688735936581</v>
      </c>
    </row>
    <row r="99" spans="1:5" x14ac:dyDescent="0.25">
      <c r="A99" s="13" t="s">
        <v>29</v>
      </c>
      <c r="B99" s="17">
        <v>1.3</v>
      </c>
      <c r="C99" s="17">
        <f t="shared" ref="C99:C103" si="34">B99/0.001</f>
        <v>1300</v>
      </c>
      <c r="D99" s="17">
        <f t="shared" ref="D99:D103" si="35">(3*C99)/(2*3.14)</f>
        <v>621.01910828025473</v>
      </c>
      <c r="E99" s="17">
        <f t="shared" ref="E99:E103" si="36">D99^(1/3)</f>
        <v>8.5316884449490633</v>
      </c>
    </row>
    <row r="100" spans="1:5" x14ac:dyDescent="0.25">
      <c r="A100" s="13" t="s">
        <v>75</v>
      </c>
      <c r="B100" s="17">
        <v>594</v>
      </c>
      <c r="C100" s="17">
        <f t="shared" si="34"/>
        <v>594000</v>
      </c>
      <c r="D100" s="17">
        <f t="shared" si="35"/>
        <v>283757.9617834395</v>
      </c>
      <c r="E100" s="17">
        <f t="shared" si="36"/>
        <v>65.712706076827772</v>
      </c>
    </row>
    <row r="101" spans="1:5" x14ac:dyDescent="0.25">
      <c r="A101" s="13" t="s">
        <v>76</v>
      </c>
      <c r="B101" s="17">
        <v>627</v>
      </c>
      <c r="C101" s="17">
        <f t="shared" si="34"/>
        <v>627000</v>
      </c>
      <c r="D101" s="17">
        <f t="shared" si="35"/>
        <v>299522.29299363057</v>
      </c>
      <c r="E101" s="17">
        <f t="shared" si="36"/>
        <v>66.907743596852939</v>
      </c>
    </row>
    <row r="102" spans="1:5" x14ac:dyDescent="0.25">
      <c r="A102" s="13" t="s">
        <v>77</v>
      </c>
      <c r="B102" s="17">
        <v>1100</v>
      </c>
      <c r="C102" s="17">
        <f t="shared" si="34"/>
        <v>1100000</v>
      </c>
      <c r="D102" s="17">
        <f t="shared" si="35"/>
        <v>525477.70700636937</v>
      </c>
      <c r="E102" s="17">
        <f t="shared" si="36"/>
        <v>80.695893015977035</v>
      </c>
    </row>
    <row r="103" spans="1:5" x14ac:dyDescent="0.25">
      <c r="A103" s="13" t="s">
        <v>78</v>
      </c>
      <c r="B103" s="17">
        <v>2497</v>
      </c>
      <c r="C103" s="17">
        <f t="shared" si="34"/>
        <v>2497000</v>
      </c>
      <c r="D103" s="17">
        <f t="shared" si="35"/>
        <v>1192834.3949044587</v>
      </c>
      <c r="E103" s="17">
        <f t="shared" si="36"/>
        <v>106.05391806904623</v>
      </c>
    </row>
  </sheetData>
  <mergeCells count="7">
    <mergeCell ref="A72:E72"/>
    <mergeCell ref="C1:E1"/>
    <mergeCell ref="C7:E7"/>
    <mergeCell ref="A8:E8"/>
    <mergeCell ref="A42:E42"/>
    <mergeCell ref="A1:A2"/>
    <mergeCell ref="B1:B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9"/>
  <sheetViews>
    <sheetView topLeftCell="F6" zoomScaleNormal="100" workbookViewId="0">
      <selection activeCell="U16" sqref="U16"/>
    </sheetView>
  </sheetViews>
  <sheetFormatPr defaultRowHeight="15" x14ac:dyDescent="0.25"/>
  <cols>
    <col min="1" max="1" width="15.85546875" bestFit="1" customWidth="1"/>
    <col min="2" max="2" width="6.5703125" customWidth="1"/>
    <col min="3" max="3" width="6" customWidth="1"/>
    <col min="4" max="4" width="6.42578125" customWidth="1"/>
    <col min="5" max="5" width="6.140625" customWidth="1"/>
    <col min="6" max="6" width="6.7109375" customWidth="1"/>
    <col min="7" max="7" width="6.5703125" customWidth="1"/>
    <col min="8" max="8" width="7.140625" customWidth="1"/>
    <col min="9" max="10" width="6.5703125" customWidth="1"/>
    <col min="11" max="11" width="6.7109375" customWidth="1"/>
    <col min="12" max="13" width="7" customWidth="1"/>
  </cols>
  <sheetData>
    <row r="1" spans="1:13" x14ac:dyDescent="0.25">
      <c r="A1" s="24"/>
      <c r="B1" s="40" t="s">
        <v>84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5">
      <c r="A2" s="24"/>
      <c r="B2" s="40" t="s">
        <v>92</v>
      </c>
      <c r="C2" s="40"/>
      <c r="D2" s="40"/>
      <c r="E2" s="40" t="s">
        <v>93</v>
      </c>
      <c r="F2" s="40"/>
      <c r="G2" s="40"/>
      <c r="H2" s="40" t="s">
        <v>94</v>
      </c>
      <c r="I2" s="40"/>
      <c r="J2" s="40"/>
      <c r="K2" s="40" t="s">
        <v>95</v>
      </c>
      <c r="L2" s="40"/>
      <c r="M2" s="40"/>
    </row>
    <row r="3" spans="1:13" x14ac:dyDescent="0.25">
      <c r="A3" s="26" t="s">
        <v>81</v>
      </c>
      <c r="B3" s="26" t="s">
        <v>72</v>
      </c>
      <c r="C3" s="26" t="s">
        <v>73</v>
      </c>
      <c r="D3" s="26" t="s">
        <v>74</v>
      </c>
      <c r="E3" s="26" t="s">
        <v>72</v>
      </c>
      <c r="F3" s="26" t="s">
        <v>73</v>
      </c>
      <c r="G3" s="26" t="s">
        <v>74</v>
      </c>
      <c r="H3" s="26" t="s">
        <v>72</v>
      </c>
      <c r="I3" s="26" t="s">
        <v>73</v>
      </c>
      <c r="J3" s="26" t="s">
        <v>74</v>
      </c>
      <c r="K3" s="26" t="s">
        <v>72</v>
      </c>
      <c r="L3" s="26" t="s">
        <v>73</v>
      </c>
      <c r="M3" s="26" t="s">
        <v>74</v>
      </c>
    </row>
    <row r="4" spans="1:13" x14ac:dyDescent="0.25">
      <c r="A4" s="24" t="s">
        <v>40</v>
      </c>
      <c r="B4" s="24">
        <v>0.8</v>
      </c>
      <c r="C4" s="42">
        <v>1.3402856953959155</v>
      </c>
      <c r="D4" s="27">
        <v>0.50988808805172725</v>
      </c>
      <c r="E4" s="27">
        <v>1.3714662466901977</v>
      </c>
      <c r="F4" s="42">
        <v>2.2918563008018658</v>
      </c>
      <c r="G4" s="27">
        <v>0.87189636606542331</v>
      </c>
      <c r="H4" s="27">
        <v>2.7429324933803954</v>
      </c>
      <c r="I4" s="42">
        <v>4.5837126016037315</v>
      </c>
      <c r="J4" s="27">
        <v>1.7437927321308464</v>
      </c>
      <c r="K4" s="27">
        <v>12.731564832628097</v>
      </c>
      <c r="L4" s="42">
        <v>21.275709228094065</v>
      </c>
      <c r="M4" s="27">
        <v>8.0939688735936581</v>
      </c>
    </row>
    <row r="5" spans="1:13" x14ac:dyDescent="0.25">
      <c r="A5" s="24" t="s">
        <v>96</v>
      </c>
      <c r="B5" s="24">
        <v>1.02</v>
      </c>
      <c r="C5" s="42"/>
      <c r="D5" s="27">
        <v>0.53746269314680928</v>
      </c>
      <c r="E5" s="27">
        <v>1.7464071179528198</v>
      </c>
      <c r="F5" s="42"/>
      <c r="G5" s="27">
        <v>0.91904827751712215</v>
      </c>
      <c r="H5" s="27">
        <v>3.4928142359056391</v>
      </c>
      <c r="I5" s="42"/>
      <c r="J5" s="27">
        <v>1.8380965550342443</v>
      </c>
      <c r="K5" s="27">
        <v>16.212207555263365</v>
      </c>
      <c r="L5" s="42"/>
      <c r="M5" s="27">
        <v>8.5316884449490633</v>
      </c>
    </row>
    <row r="6" spans="1:13" x14ac:dyDescent="0.25">
      <c r="A6" s="24" t="s">
        <v>75</v>
      </c>
      <c r="B6" s="24">
        <v>7.2</v>
      </c>
      <c r="C6" s="27">
        <v>10.431241875403352</v>
      </c>
      <c r="D6" s="27">
        <v>4.1396410815875049</v>
      </c>
      <c r="E6" s="27">
        <v>12.32057922731461</v>
      </c>
      <c r="F6" s="27">
        <v>17.83717270090645</v>
      </c>
      <c r="G6" s="27">
        <v>7.0786866773893378</v>
      </c>
      <c r="H6" s="27">
        <v>24.641158454629224</v>
      </c>
      <c r="I6" s="27">
        <v>35.6743454018129</v>
      </c>
      <c r="J6" s="27">
        <v>14.157373354778672</v>
      </c>
      <c r="K6" s="27">
        <v>114.37412593029013</v>
      </c>
      <c r="L6" s="27">
        <v>165.58564326350009</v>
      </c>
      <c r="M6" s="27">
        <v>65.712706076827772</v>
      </c>
    </row>
    <row r="7" spans="1:13" x14ac:dyDescent="0.25">
      <c r="A7" s="24" t="s">
        <v>76</v>
      </c>
      <c r="B7" s="27">
        <v>7.3361492171919558</v>
      </c>
      <c r="C7" s="27">
        <v>10.620942257046293</v>
      </c>
      <c r="D7" s="27">
        <v>4.2149237279321987</v>
      </c>
      <c r="E7" s="27">
        <v>12.544638702629323</v>
      </c>
      <c r="F7" s="27">
        <v>18.161555790591276</v>
      </c>
      <c r="G7" s="27">
        <v>7.2074181918409357</v>
      </c>
      <c r="H7" s="27">
        <v>25.089277405258638</v>
      </c>
      <c r="I7" s="27">
        <v>36.323111581182559</v>
      </c>
      <c r="J7" s="27">
        <v>14.414836383681873</v>
      </c>
      <c r="K7" s="27">
        <v>116.4541098476619</v>
      </c>
      <c r="L7" s="27">
        <v>168.59694911728783</v>
      </c>
      <c r="M7" s="27">
        <v>66.907743596852939</v>
      </c>
    </row>
    <row r="8" spans="1:13" x14ac:dyDescent="0.25">
      <c r="A8" s="24" t="s">
        <v>77</v>
      </c>
      <c r="B8" s="27">
        <v>8.8479610962042745</v>
      </c>
      <c r="C8" s="27">
        <v>12.809674546307525</v>
      </c>
      <c r="D8" s="27">
        <v>5.0835227125447089</v>
      </c>
      <c r="E8" s="27">
        <v>15.129800651640489</v>
      </c>
      <c r="F8" s="27">
        <v>21.904235358942596</v>
      </c>
      <c r="G8" s="27">
        <v>8.6927015628361239</v>
      </c>
      <c r="H8" s="27">
        <v>30.259601303280977</v>
      </c>
      <c r="I8" s="27">
        <v>43.808470717885193</v>
      </c>
      <c r="J8" s="27">
        <v>17.385403125672251</v>
      </c>
      <c r="K8" s="27">
        <v>140.45262751888359</v>
      </c>
      <c r="L8" s="27">
        <v>203.34090850178825</v>
      </c>
      <c r="M8" s="27">
        <v>80.695893015977035</v>
      </c>
    </row>
    <row r="9" spans="1:13" x14ac:dyDescent="0.25">
      <c r="A9" s="24" t="s">
        <v>78</v>
      </c>
      <c r="B9" s="27">
        <v>11.628360578265989</v>
      </c>
      <c r="C9" s="27">
        <v>16.835010110815325</v>
      </c>
      <c r="D9" s="27">
        <v>6.6809781899508831</v>
      </c>
      <c r="E9" s="27">
        <v>19.884216888118356</v>
      </c>
      <c r="F9" s="27">
        <v>28.787462351553209</v>
      </c>
      <c r="G9" s="27">
        <v>11.424312005087629</v>
      </c>
      <c r="H9" s="27">
        <v>39.768433776236719</v>
      </c>
      <c r="I9" s="27">
        <v>57.574924703106376</v>
      </c>
      <c r="J9" s="27">
        <v>22.848624010175257</v>
      </c>
      <c r="K9" s="27">
        <v>184.58871814604964</v>
      </c>
      <c r="L9" s="27">
        <v>267.23912759803511</v>
      </c>
      <c r="M9" s="27">
        <v>106.05391806904623</v>
      </c>
    </row>
    <row r="11" spans="1:13" x14ac:dyDescent="0.25">
      <c r="K11" s="27"/>
    </row>
    <row r="12" spans="1:13" x14ac:dyDescent="0.25">
      <c r="B12" s="41" t="s">
        <v>97</v>
      </c>
      <c r="C12" s="41"/>
      <c r="D12" s="41"/>
      <c r="E12" s="41"/>
    </row>
    <row r="13" spans="1:13" x14ac:dyDescent="0.25">
      <c r="A13" s="20" t="s">
        <v>69</v>
      </c>
      <c r="B13" s="19" t="s">
        <v>98</v>
      </c>
      <c r="C13" s="21" t="s">
        <v>99</v>
      </c>
      <c r="D13" s="21" t="s">
        <v>100</v>
      </c>
      <c r="E13" s="22" t="s">
        <v>101</v>
      </c>
    </row>
    <row r="14" spans="1:13" x14ac:dyDescent="0.25">
      <c r="A14" s="2" t="s">
        <v>75</v>
      </c>
      <c r="B14" s="19">
        <v>7.205118441144978</v>
      </c>
      <c r="C14" s="21">
        <v>12.32057922731461</v>
      </c>
      <c r="D14" s="21">
        <v>24.641158454629224</v>
      </c>
      <c r="E14" s="22">
        <v>114.37412593029013</v>
      </c>
    </row>
    <row r="15" spans="1:13" x14ac:dyDescent="0.25">
      <c r="A15" s="2" t="s">
        <v>76</v>
      </c>
      <c r="B15" s="19">
        <v>7.3361492171919558</v>
      </c>
      <c r="C15" s="21">
        <v>12.544638702629323</v>
      </c>
      <c r="D15" s="21">
        <v>25.089277405258638</v>
      </c>
      <c r="E15" s="22">
        <v>116.4541098476619</v>
      </c>
    </row>
    <row r="16" spans="1:13" x14ac:dyDescent="0.25">
      <c r="A16" s="2" t="s">
        <v>77</v>
      </c>
      <c r="B16" s="19">
        <v>8.8479610962042745</v>
      </c>
      <c r="C16" s="21">
        <v>15.129800651640489</v>
      </c>
      <c r="D16" s="21">
        <v>30.259601303280977</v>
      </c>
      <c r="E16" s="22">
        <v>140.45262751888359</v>
      </c>
    </row>
    <row r="17" spans="1:5" x14ac:dyDescent="0.25">
      <c r="A17" s="2" t="s">
        <v>78</v>
      </c>
      <c r="B17" s="19">
        <v>11.628360578265989</v>
      </c>
      <c r="C17" s="21">
        <v>19.884216888118356</v>
      </c>
      <c r="D17" s="21">
        <v>39.768433776236719</v>
      </c>
      <c r="E17" s="22">
        <v>184.58871814604964</v>
      </c>
    </row>
    <row r="20" spans="1:5" x14ac:dyDescent="0.25">
      <c r="A20" s="20" t="s">
        <v>69</v>
      </c>
      <c r="B20" s="19" t="s">
        <v>98</v>
      </c>
      <c r="C20" s="21" t="s">
        <v>99</v>
      </c>
      <c r="D20" s="21" t="s">
        <v>100</v>
      </c>
      <c r="E20" s="22" t="s">
        <v>101</v>
      </c>
    </row>
    <row r="21" spans="1:5" x14ac:dyDescent="0.25">
      <c r="A21" s="2" t="s">
        <v>75</v>
      </c>
      <c r="B21" s="19">
        <v>10.431241875403352</v>
      </c>
      <c r="C21" s="21">
        <v>17.83717270090645</v>
      </c>
      <c r="D21" s="21">
        <v>35.6743454018129</v>
      </c>
      <c r="E21" s="22">
        <v>165.58564326350009</v>
      </c>
    </row>
    <row r="22" spans="1:5" x14ac:dyDescent="0.25">
      <c r="A22" s="2" t="s">
        <v>76</v>
      </c>
      <c r="B22" s="19">
        <v>10.620942257046293</v>
      </c>
      <c r="C22" s="21">
        <v>18.161555790591276</v>
      </c>
      <c r="D22" s="21">
        <v>36.323111581182559</v>
      </c>
      <c r="E22" s="22">
        <v>168.59694911728783</v>
      </c>
    </row>
    <row r="23" spans="1:5" x14ac:dyDescent="0.25">
      <c r="A23" s="2" t="s">
        <v>77</v>
      </c>
      <c r="B23" s="19">
        <v>12.809674546307525</v>
      </c>
      <c r="C23" s="21">
        <v>21.904235358942596</v>
      </c>
      <c r="D23" s="21">
        <v>43.808470717885193</v>
      </c>
      <c r="E23" s="22">
        <v>203.34090850178825</v>
      </c>
    </row>
    <row r="24" spans="1:5" x14ac:dyDescent="0.25">
      <c r="A24" s="2" t="s">
        <v>78</v>
      </c>
      <c r="B24" s="19">
        <v>16.835010110815325</v>
      </c>
      <c r="C24" s="21">
        <v>28.787462351553209</v>
      </c>
      <c r="D24" s="21">
        <v>57.574924703106376</v>
      </c>
      <c r="E24" s="22">
        <v>267.23912759803511</v>
      </c>
    </row>
    <row r="27" spans="1:5" x14ac:dyDescent="0.25">
      <c r="A27" s="20" t="s">
        <v>69</v>
      </c>
      <c r="B27" s="19" t="s">
        <v>98</v>
      </c>
      <c r="C27" s="21" t="s">
        <v>99</v>
      </c>
      <c r="D27" s="21" t="s">
        <v>100</v>
      </c>
      <c r="E27" s="22" t="s">
        <v>101</v>
      </c>
    </row>
    <row r="28" spans="1:5" x14ac:dyDescent="0.25">
      <c r="A28" s="2" t="s">
        <v>75</v>
      </c>
      <c r="B28" s="19">
        <v>4.1396410815875049</v>
      </c>
      <c r="C28" s="21">
        <v>7.0786866773893378</v>
      </c>
      <c r="D28" s="21">
        <v>14.157373354778672</v>
      </c>
      <c r="E28" s="22">
        <v>65.712706076827772</v>
      </c>
    </row>
    <row r="29" spans="1:5" x14ac:dyDescent="0.25">
      <c r="A29" s="2" t="s">
        <v>76</v>
      </c>
      <c r="B29" s="19">
        <v>4.2149237279321987</v>
      </c>
      <c r="C29" s="21">
        <v>7.2074181918409357</v>
      </c>
      <c r="D29" s="21">
        <v>14.414836383681873</v>
      </c>
      <c r="E29" s="22">
        <v>66.907743596852939</v>
      </c>
    </row>
    <row r="30" spans="1:5" x14ac:dyDescent="0.25">
      <c r="A30" s="2" t="s">
        <v>77</v>
      </c>
      <c r="B30" s="19">
        <v>5.0835227125447089</v>
      </c>
      <c r="C30" s="21">
        <v>8.6927015628361239</v>
      </c>
      <c r="D30" s="21">
        <v>17.385403125672251</v>
      </c>
      <c r="E30" s="22">
        <v>80.695893015977035</v>
      </c>
    </row>
    <row r="31" spans="1:5" x14ac:dyDescent="0.25">
      <c r="A31" s="2" t="s">
        <v>78</v>
      </c>
      <c r="B31" s="19">
        <v>6.6809781899508831</v>
      </c>
      <c r="C31" s="21">
        <v>11.424312005087629</v>
      </c>
      <c r="D31" s="21">
        <v>22.848624010175257</v>
      </c>
      <c r="E31" s="22">
        <v>106.05391806904623</v>
      </c>
    </row>
    <row r="34" spans="1:5" x14ac:dyDescent="0.25">
      <c r="A34" s="20" t="s">
        <v>40</v>
      </c>
      <c r="B34" s="19" t="s">
        <v>98</v>
      </c>
      <c r="C34" s="21" t="s">
        <v>99</v>
      </c>
      <c r="D34" s="21" t="s">
        <v>100</v>
      </c>
      <c r="E34" s="22" t="s">
        <v>101</v>
      </c>
    </row>
    <row r="35" spans="1:5" x14ac:dyDescent="0.25">
      <c r="A35" s="2" t="s">
        <v>66</v>
      </c>
      <c r="B35" s="19">
        <v>0.802038326536472</v>
      </c>
      <c r="C35" s="21">
        <v>1.3714662466901977</v>
      </c>
      <c r="D35" s="21">
        <v>2.7429324933803954</v>
      </c>
      <c r="E35" s="22">
        <v>12.731564832628097</v>
      </c>
    </row>
    <row r="36" spans="1:5" x14ac:dyDescent="0.25">
      <c r="A36" s="2" t="s">
        <v>67</v>
      </c>
      <c r="B36" s="19">
        <v>1.0213050782070507</v>
      </c>
      <c r="C36" s="21">
        <v>1.7464071179528198</v>
      </c>
      <c r="D36" s="21">
        <v>3.4928142359056391</v>
      </c>
      <c r="E36" s="22">
        <v>16.212207555263365</v>
      </c>
    </row>
    <row r="37" spans="1:5" x14ac:dyDescent="0.25">
      <c r="A37" s="23" t="s">
        <v>28</v>
      </c>
      <c r="B37" s="19">
        <v>1.3402856953959155</v>
      </c>
      <c r="C37" s="21">
        <v>2.2918563008018658</v>
      </c>
      <c r="D37" s="21">
        <v>4.5837126016037315</v>
      </c>
      <c r="E37" s="22">
        <v>21.275709228094065</v>
      </c>
    </row>
    <row r="38" spans="1:5" x14ac:dyDescent="0.25">
      <c r="A38" s="2" t="s">
        <v>27</v>
      </c>
      <c r="B38" s="19">
        <v>0.50988808805172725</v>
      </c>
      <c r="C38" s="21">
        <v>0.87189636606542331</v>
      </c>
      <c r="D38" s="21">
        <v>1.7437927321308464</v>
      </c>
      <c r="E38" s="22">
        <v>8.0939688735936581</v>
      </c>
    </row>
    <row r="39" spans="1:5" x14ac:dyDescent="0.25">
      <c r="A39" s="2" t="s">
        <v>29</v>
      </c>
      <c r="B39" s="19">
        <v>0.53746269314680928</v>
      </c>
      <c r="C39" s="21">
        <v>0.91904827751712215</v>
      </c>
      <c r="D39" s="21">
        <v>1.8380965550342443</v>
      </c>
      <c r="E39" s="22">
        <v>8.5316884449490633</v>
      </c>
    </row>
  </sheetData>
  <mergeCells count="10">
    <mergeCell ref="B1:M1"/>
    <mergeCell ref="B12:E12"/>
    <mergeCell ref="B2:D2"/>
    <mergeCell ref="E2:G2"/>
    <mergeCell ref="H2:J2"/>
    <mergeCell ref="K2:M2"/>
    <mergeCell ref="C4:C5"/>
    <mergeCell ref="F4:F5"/>
    <mergeCell ref="I4:I5"/>
    <mergeCell ref="L4:L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9"/>
  <sheetViews>
    <sheetView topLeftCell="A4" zoomScale="98" zoomScaleNormal="98" workbookViewId="0">
      <selection activeCell="G20" sqref="G20"/>
    </sheetView>
  </sheetViews>
  <sheetFormatPr defaultRowHeight="15" x14ac:dyDescent="0.25"/>
  <cols>
    <col min="1" max="1" width="13.85546875" customWidth="1"/>
    <col min="2" max="2" width="13.7109375" customWidth="1"/>
    <col min="3" max="3" width="10.85546875" customWidth="1"/>
    <col min="5" max="5" width="10.42578125" customWidth="1"/>
    <col min="6" max="6" width="11.7109375" customWidth="1"/>
  </cols>
  <sheetData>
    <row r="1" spans="1:5" x14ac:dyDescent="0.25">
      <c r="A1" s="33"/>
      <c r="B1" s="33"/>
      <c r="C1" s="33"/>
      <c r="D1" s="33"/>
    </row>
    <row r="2" spans="1:5" x14ac:dyDescent="0.25">
      <c r="A2" s="20" t="s">
        <v>75</v>
      </c>
      <c r="B2" s="19" t="s">
        <v>98</v>
      </c>
      <c r="C2" s="21" t="s">
        <v>99</v>
      </c>
      <c r="D2" s="21" t="s">
        <v>100</v>
      </c>
      <c r="E2" s="22" t="s">
        <v>101</v>
      </c>
    </row>
    <row r="3" spans="1:5" x14ac:dyDescent="0.25">
      <c r="A3" s="2" t="s">
        <v>72</v>
      </c>
      <c r="B3" s="19">
        <v>7.205118441144978</v>
      </c>
      <c r="C3" s="21">
        <v>12.32057922731461</v>
      </c>
      <c r="D3" s="21">
        <v>24.641158454629224</v>
      </c>
      <c r="E3" s="22">
        <v>114.37412593029013</v>
      </c>
    </row>
    <row r="4" spans="1:5" x14ac:dyDescent="0.25">
      <c r="A4" s="2" t="s">
        <v>73</v>
      </c>
      <c r="B4" s="19">
        <v>10.431241875403352</v>
      </c>
      <c r="C4" s="21">
        <v>17.83717270090645</v>
      </c>
      <c r="D4" s="21">
        <v>35.6743454018129</v>
      </c>
      <c r="E4" s="22">
        <v>165.58564326350009</v>
      </c>
    </row>
    <row r="5" spans="1:5" x14ac:dyDescent="0.25">
      <c r="A5" s="2" t="s">
        <v>74</v>
      </c>
      <c r="B5" s="19">
        <v>4.1396410815875049</v>
      </c>
      <c r="C5" s="21">
        <v>7.0786866773893378</v>
      </c>
      <c r="D5" s="21">
        <v>14.157373354778672</v>
      </c>
      <c r="E5" s="22">
        <v>65.712706076827772</v>
      </c>
    </row>
    <row r="7" spans="1:5" x14ac:dyDescent="0.25">
      <c r="A7" s="20" t="s">
        <v>102</v>
      </c>
      <c r="B7" s="19" t="s">
        <v>98</v>
      </c>
      <c r="C7" s="21" t="s">
        <v>99</v>
      </c>
      <c r="D7" s="21" t="s">
        <v>100</v>
      </c>
      <c r="E7" s="22" t="s">
        <v>101</v>
      </c>
    </row>
    <row r="8" spans="1:5" x14ac:dyDescent="0.25">
      <c r="A8" s="2" t="s">
        <v>72</v>
      </c>
      <c r="B8" s="19">
        <v>7.3361492171919558</v>
      </c>
      <c r="C8" s="21">
        <v>12.544638702629323</v>
      </c>
      <c r="D8" s="21">
        <v>25.089277405258638</v>
      </c>
      <c r="E8" s="22">
        <v>116.4541098476619</v>
      </c>
    </row>
    <row r="9" spans="1:5" x14ac:dyDescent="0.25">
      <c r="A9" s="2" t="s">
        <v>73</v>
      </c>
      <c r="B9" s="19">
        <v>10.620942257046293</v>
      </c>
      <c r="C9" s="21">
        <v>18.161555790591276</v>
      </c>
      <c r="D9" s="21">
        <v>36.323111581182559</v>
      </c>
      <c r="E9" s="22">
        <v>168.59694911728783</v>
      </c>
    </row>
    <row r="10" spans="1:5" x14ac:dyDescent="0.25">
      <c r="A10" s="2" t="s">
        <v>74</v>
      </c>
      <c r="B10" s="19">
        <v>4.2149237279321987</v>
      </c>
      <c r="C10" s="21">
        <v>7.2074181918409357</v>
      </c>
      <c r="D10" s="21">
        <v>14.414836383681873</v>
      </c>
      <c r="E10" s="22">
        <v>66.907743596852939</v>
      </c>
    </row>
    <row r="12" spans="1:5" x14ac:dyDescent="0.25">
      <c r="A12" s="20" t="s">
        <v>77</v>
      </c>
      <c r="B12" s="19" t="s">
        <v>98</v>
      </c>
      <c r="C12" s="21" t="s">
        <v>99</v>
      </c>
      <c r="D12" s="21" t="s">
        <v>100</v>
      </c>
      <c r="E12" s="22" t="s">
        <v>101</v>
      </c>
    </row>
    <row r="13" spans="1:5" x14ac:dyDescent="0.25">
      <c r="A13" s="2" t="s">
        <v>72</v>
      </c>
      <c r="B13" s="19">
        <v>8.8479610962042745</v>
      </c>
      <c r="C13" s="21">
        <v>15.129800651640489</v>
      </c>
      <c r="D13" s="21">
        <v>30.259601303280977</v>
      </c>
      <c r="E13" s="22">
        <v>140.45262751888359</v>
      </c>
    </row>
    <row r="14" spans="1:5" x14ac:dyDescent="0.25">
      <c r="A14" s="2" t="s">
        <v>73</v>
      </c>
      <c r="B14" s="19">
        <v>12.809674546307525</v>
      </c>
      <c r="C14" s="21">
        <v>21.904235358942596</v>
      </c>
      <c r="D14" s="21">
        <v>43.808470717885193</v>
      </c>
      <c r="E14" s="22">
        <v>203.34090850178825</v>
      </c>
    </row>
    <row r="15" spans="1:5" x14ac:dyDescent="0.25">
      <c r="A15" s="2" t="s">
        <v>74</v>
      </c>
      <c r="B15" s="19">
        <v>5.0835227125447089</v>
      </c>
      <c r="C15" s="21">
        <v>8.6927015628361239</v>
      </c>
      <c r="D15" s="21">
        <v>17.385403125672251</v>
      </c>
      <c r="E15" s="22">
        <v>80.695893015977035</v>
      </c>
    </row>
    <row r="17" spans="1:6" x14ac:dyDescent="0.25">
      <c r="A17" s="20"/>
      <c r="B17" s="19"/>
      <c r="C17" s="21"/>
      <c r="D17" s="21"/>
      <c r="E17" s="22"/>
    </row>
    <row r="18" spans="1:6" x14ac:dyDescent="0.25">
      <c r="A18" s="2" t="s">
        <v>103</v>
      </c>
      <c r="B18" s="19">
        <v>11.628360578265989</v>
      </c>
      <c r="C18" s="21">
        <v>19.884216888118356</v>
      </c>
      <c r="D18" s="21">
        <v>39.768433776236719</v>
      </c>
      <c r="E18" s="22">
        <v>184.58871814604964</v>
      </c>
      <c r="F18" s="43" t="s">
        <v>104</v>
      </c>
    </row>
    <row r="19" spans="1:6" x14ac:dyDescent="0.25">
      <c r="A19" s="2" t="s">
        <v>105</v>
      </c>
      <c r="B19" s="19">
        <v>16.835010110815325</v>
      </c>
      <c r="C19" s="21">
        <v>28.787462351553209</v>
      </c>
      <c r="D19" s="21">
        <v>57.574924703106376</v>
      </c>
      <c r="E19" s="22">
        <v>267.23912759803511</v>
      </c>
      <c r="F19" s="43"/>
    </row>
    <row r="20" spans="1:6" x14ac:dyDescent="0.25">
      <c r="A20" s="2" t="s">
        <v>106</v>
      </c>
      <c r="B20" s="19">
        <v>6.6809781899508831</v>
      </c>
      <c r="C20" s="21">
        <v>11.424312005087629</v>
      </c>
      <c r="D20" s="21">
        <v>22.848624010175257</v>
      </c>
      <c r="E20" s="22">
        <v>106.05391806904623</v>
      </c>
      <c r="F20" s="43"/>
    </row>
    <row r="21" spans="1:6" x14ac:dyDescent="0.25">
      <c r="A21" s="2" t="s">
        <v>103</v>
      </c>
      <c r="B21" s="19">
        <v>8.8479610962042745</v>
      </c>
      <c r="C21" s="21">
        <v>15.129800651640489</v>
      </c>
      <c r="D21" s="21">
        <v>30.259601303280977</v>
      </c>
      <c r="E21" s="22">
        <v>140.45262751888359</v>
      </c>
      <c r="F21" s="43" t="s">
        <v>77</v>
      </c>
    </row>
    <row r="22" spans="1:6" x14ac:dyDescent="0.25">
      <c r="A22" s="2" t="s">
        <v>105</v>
      </c>
      <c r="B22" s="19">
        <v>12.809674546307525</v>
      </c>
      <c r="C22" s="21">
        <v>21.904235358942596</v>
      </c>
      <c r="D22" s="21">
        <v>43.808470717885193</v>
      </c>
      <c r="E22" s="22">
        <v>203.34090850178825</v>
      </c>
      <c r="F22" s="43"/>
    </row>
    <row r="23" spans="1:6" x14ac:dyDescent="0.25">
      <c r="A23" s="2" t="s">
        <v>106</v>
      </c>
      <c r="B23" s="19">
        <v>5.0835227125447089</v>
      </c>
      <c r="C23" s="21">
        <v>8.6927015628361239</v>
      </c>
      <c r="D23" s="21">
        <v>17.385403125672251</v>
      </c>
      <c r="E23" s="22">
        <v>80.695893015977035</v>
      </c>
      <c r="F23" s="43"/>
    </row>
    <row r="24" spans="1:6" x14ac:dyDescent="0.25">
      <c r="A24" s="2" t="s">
        <v>103</v>
      </c>
      <c r="B24" s="19">
        <v>7.3361492171919558</v>
      </c>
      <c r="C24" s="21">
        <v>12.544638702629323</v>
      </c>
      <c r="D24" s="21">
        <v>25.089277405258638</v>
      </c>
      <c r="E24" s="22">
        <v>116.4541098476619</v>
      </c>
      <c r="F24" s="43" t="s">
        <v>102</v>
      </c>
    </row>
    <row r="25" spans="1:6" x14ac:dyDescent="0.25">
      <c r="A25" s="2" t="s">
        <v>105</v>
      </c>
      <c r="B25" s="19">
        <v>10.620942257046293</v>
      </c>
      <c r="C25" s="21">
        <v>18.161555790591276</v>
      </c>
      <c r="D25" s="21">
        <v>36.323111581182559</v>
      </c>
      <c r="E25" s="22">
        <v>168.59694911728783</v>
      </c>
      <c r="F25" s="43"/>
    </row>
    <row r="26" spans="1:6" x14ac:dyDescent="0.25">
      <c r="A26" s="2" t="s">
        <v>106</v>
      </c>
      <c r="B26" s="19">
        <v>4.2149237279321987</v>
      </c>
      <c r="C26" s="21">
        <v>7.2074181918409357</v>
      </c>
      <c r="D26" s="21">
        <v>14.414836383681873</v>
      </c>
      <c r="E26" s="22">
        <v>66.907743596852939</v>
      </c>
      <c r="F26" s="43"/>
    </row>
    <row r="27" spans="1:6" x14ac:dyDescent="0.25">
      <c r="A27" s="2" t="s">
        <v>103</v>
      </c>
      <c r="B27" s="19">
        <v>7.205118441144978</v>
      </c>
      <c r="C27" s="21">
        <v>12.32057922731461</v>
      </c>
      <c r="D27" s="21">
        <v>24.641158454629224</v>
      </c>
      <c r="E27" s="22">
        <v>114.37412593029013</v>
      </c>
      <c r="F27" s="43" t="s">
        <v>75</v>
      </c>
    </row>
    <row r="28" spans="1:6" x14ac:dyDescent="0.25">
      <c r="A28" s="2" t="s">
        <v>105</v>
      </c>
      <c r="B28" s="19">
        <v>10.431241875403352</v>
      </c>
      <c r="C28" s="21">
        <v>17.83717270090645</v>
      </c>
      <c r="D28" s="21">
        <v>35.6743454018129</v>
      </c>
      <c r="E28" s="22">
        <v>165.58564326350009</v>
      </c>
      <c r="F28" s="43"/>
    </row>
    <row r="29" spans="1:6" x14ac:dyDescent="0.25">
      <c r="A29" s="2" t="s">
        <v>106</v>
      </c>
      <c r="B29" s="19">
        <v>4.1396410815875049</v>
      </c>
      <c r="C29" s="21">
        <v>7.0786866773893378</v>
      </c>
      <c r="D29" s="21">
        <v>14.157373354778672</v>
      </c>
      <c r="E29" s="22">
        <v>65.712706076827772</v>
      </c>
      <c r="F29" s="43"/>
    </row>
  </sheetData>
  <mergeCells count="5">
    <mergeCell ref="A1:D1"/>
    <mergeCell ref="F18:F20"/>
    <mergeCell ref="F21:F23"/>
    <mergeCell ref="F24:F26"/>
    <mergeCell ref="F27:F2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F45851-405F-4833-8D12-2469EFBB223E}">
  <ds:schemaRefs>
    <ds:schemaRef ds:uri="http://schemas.microsoft.com/office/2006/metadata/properties"/>
    <ds:schemaRef ds:uri="http://schemas.microsoft.com/office/infopath/2007/PartnerControls"/>
    <ds:schemaRef ds:uri="d2c48f1c-02e1-4185-b9a8-b14b2efb200f"/>
  </ds:schemaRefs>
</ds:datastoreItem>
</file>

<file path=customXml/itemProps2.xml><?xml version="1.0" encoding="utf-8"?>
<ds:datastoreItem xmlns:ds="http://schemas.openxmlformats.org/officeDocument/2006/customXml" ds:itemID="{F27A90FB-3EB4-4ABB-82B0-4E66390EFBF4}"/>
</file>

<file path=customXml/itemProps3.xml><?xml version="1.0" encoding="utf-8"?>
<ds:datastoreItem xmlns:ds="http://schemas.openxmlformats.org/officeDocument/2006/customXml" ds:itemID="{FD742766-22B2-4652-A01B-839F081B69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Standards</vt:lpstr>
      <vt:lpstr>Explosive conc. in fragments</vt:lpstr>
      <vt:lpstr>Explosive concentration in wate</vt:lpstr>
      <vt:lpstr>Mitigation Zone (MZ)</vt:lpstr>
      <vt:lpstr>MZ IBC</vt:lpstr>
      <vt:lpstr>MZ WW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Bhumika</dc:creator>
  <cp:keywords/>
  <dc:description/>
  <cp:lastModifiedBy>Bhumika Sharma</cp:lastModifiedBy>
  <cp:revision/>
  <dcterms:created xsi:type="dcterms:W3CDTF">2024-06-25T09:03:20Z</dcterms:created>
  <dcterms:modified xsi:type="dcterms:W3CDTF">2025-02-14T14:50:58Z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