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charts/chartEx1.xml" ContentType="application/vnd.ms-office.chartex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1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Federica Persico\Desktop\"/>
    </mc:Choice>
  </mc:AlternateContent>
  <xr:revisionPtr revIDLastSave="0" documentId="13_ncr:1_{F67E7D37-B6A6-4A91-9358-667485E52D4A}" xr6:coauthVersionLast="47" xr6:coauthVersionMax="47" xr10:uidLastSave="{00000000-0000-0000-0000-000000000000}"/>
  <bookViews>
    <workbookView xWindow="-108" yWindow="-108" windowWidth="23256" windowHeight="12576" activeTab="3" xr2:uid="{00000000-000D-0000-FFFF-FFFF00000000}"/>
  </bookViews>
  <sheets>
    <sheet name="EPA" sheetId="3" r:id="rId1"/>
    <sheet name="Score" sheetId="4" r:id="rId2"/>
    <sheet name="ECHA" sheetId="1" r:id="rId3"/>
    <sheet name="Final" sheetId="2" r:id="rId4"/>
    <sheet name="Statistical Analyses" sheetId="5" r:id="rId5"/>
  </sheets>
  <definedNames>
    <definedName name="_xlchart.v1.0" hidden="1">Final!$B$2:$B$110</definedName>
  </definedNames>
  <calcPr calcId="191029"/>
  <pivotCaches>
    <pivotCache cacheId="98" r:id="rId6"/>
    <pivotCache cacheId="99" r:id="rId7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7" i="2" l="1"/>
  <c r="G11" i="4"/>
  <c r="H11" i="4"/>
  <c r="I11" i="4"/>
  <c r="J11" i="4"/>
  <c r="K11" i="4"/>
  <c r="L11" i="4"/>
  <c r="AB8" i="3"/>
  <c r="AB9" i="3"/>
  <c r="AB10" i="3"/>
  <c r="AB11" i="3"/>
  <c r="AB12" i="3"/>
  <c r="AC8" i="3"/>
  <c r="AC9" i="3"/>
  <c r="AC10" i="3"/>
  <c r="AC11" i="3"/>
  <c r="AC12" i="3"/>
  <c r="AB7" i="3"/>
  <c r="Z7" i="3"/>
  <c r="Z8" i="3"/>
  <c r="Z9" i="3"/>
  <c r="Z10" i="3"/>
  <c r="Z11" i="3"/>
  <c r="Z12" i="3"/>
  <c r="E2" i="1"/>
  <c r="E3" i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C11" i="4"/>
  <c r="D11" i="4"/>
  <c r="E11" i="4"/>
  <c r="F11" i="4"/>
  <c r="J6" i="5"/>
  <c r="J5" i="5"/>
  <c r="I11" i="5"/>
  <c r="I10" i="5"/>
  <c r="I9" i="5"/>
  <c r="I8" i="5"/>
  <c r="I7" i="5"/>
  <c r="I6" i="5"/>
  <c r="I5" i="5"/>
  <c r="F14" i="5"/>
  <c r="F13" i="5"/>
  <c r="F8" i="5"/>
  <c r="F7" i="5"/>
  <c r="F9" i="5"/>
  <c r="F6" i="5"/>
  <c r="F5" i="5"/>
  <c r="F4" i="5"/>
  <c r="F3" i="5"/>
</calcChain>
</file>

<file path=xl/sharedStrings.xml><?xml version="1.0" encoding="utf-8"?>
<sst xmlns="http://schemas.openxmlformats.org/spreadsheetml/2006/main" count="1947" uniqueCount="189">
  <si>
    <t>Species Scientific Name</t>
  </si>
  <si>
    <t>Species Common Name</t>
  </si>
  <si>
    <t>Species Group</t>
  </si>
  <si>
    <t>Organism Lifestage</t>
  </si>
  <si>
    <t>Effect</t>
  </si>
  <si>
    <t>Effect Measurement</t>
  </si>
  <si>
    <t>Endpoint</t>
  </si>
  <si>
    <t>Observed Response Mean</t>
  </si>
  <si>
    <t>Observed Response Units</t>
  </si>
  <si>
    <t>Observed Duration Units (Days)</t>
  </si>
  <si>
    <t>Author</t>
  </si>
  <si>
    <t>Title</t>
  </si>
  <si>
    <t>Source</t>
  </si>
  <si>
    <t>Publication Year</t>
  </si>
  <si>
    <t>Not reported</t>
  </si>
  <si>
    <t>Genetics</t>
  </si>
  <si>
    <t>LOEL</t>
  </si>
  <si>
    <t>Damage</t>
  </si>
  <si>
    <t>NOEL</t>
  </si>
  <si>
    <t>Aporrectodea caliginosa</t>
  </si>
  <si>
    <t>Worm</t>
  </si>
  <si>
    <t>Worms; U.S. Invasive Species</t>
  </si>
  <si>
    <t>Adult</t>
  </si>
  <si>
    <t>mg/kg soil</t>
  </si>
  <si>
    <t>Zareitalabad,P., J. Siemens, F. Wichern, W. Amelung, and R.G. Joergensen</t>
  </si>
  <si>
    <t>Dose-Dependent Reactions of Aporrectodea caliginosa to Perfluorooctanoic Acid and Perfluorooctanesulfonic Acid in Soil</t>
  </si>
  <si>
    <t>Ecotoxicol. Environ. Saf.95:39-43</t>
  </si>
  <si>
    <t>Mortality</t>
  </si>
  <si>
    <t>Survival</t>
  </si>
  <si>
    <t>Growth</t>
  </si>
  <si>
    <t>Weight</t>
  </si>
  <si>
    <t>Insects/Spiders</t>
  </si>
  <si>
    <t>Worms; Standard Test Species</t>
  </si>
  <si>
    <t>Reproduction</t>
  </si>
  <si>
    <t>Flowers, Trees, Shrubs, Ferns</t>
  </si>
  <si>
    <t>Eisenia fetida</t>
  </si>
  <si>
    <t>Earthworm</t>
  </si>
  <si>
    <t>mg/kg dry wt</t>
  </si>
  <si>
    <t>LC50</t>
  </si>
  <si>
    <t>EC10</t>
  </si>
  <si>
    <t>Lactuca sativa</t>
  </si>
  <si>
    <t>Lettuce</t>
  </si>
  <si>
    <t>Flowers, Trees, Shrubs, Ferns; Standard Test Species; U.S. Invasive Species</t>
  </si>
  <si>
    <t>Juvenile</t>
  </si>
  <si>
    <t>Mature</t>
  </si>
  <si>
    <t>Zheng,X.Q., Y.J. Shi, Y.L. Lu, and X.B. Xu</t>
  </si>
  <si>
    <t>Growth Inhibition and DNA Damage in the Earthworm (Eisenia fetida) Exposed to Perfluorooctane Sulphonate and Perfluorooctanoic Acid</t>
  </si>
  <si>
    <t>Chem. Ecol.32(2): 103-116</t>
  </si>
  <si>
    <t>LOEC</t>
  </si>
  <si>
    <t>mg/kg dry soil</t>
  </si>
  <si>
    <t>mg/kg</t>
  </si>
  <si>
    <t>Xu,D., C. Li, Y. Wen, and W. Liu</t>
  </si>
  <si>
    <t>Antioxidant Defense System Responses and DNA Damage of Earthworms Exposed to Perfluorooctane Sulfonate (PFOS)</t>
  </si>
  <si>
    <t>Environ. Pollut.174:121-127</t>
  </si>
  <si>
    <t>NOEC</t>
  </si>
  <si>
    <t>Folsomia candida</t>
  </si>
  <si>
    <t>Springtail</t>
  </si>
  <si>
    <t>Invertebrates; Standard Test Species</t>
  </si>
  <si>
    <t>IC10</t>
  </si>
  <si>
    <t>Princz,J., M. Jatar, H. Lemieux, and R. Scroggins</t>
  </si>
  <si>
    <t>Perfluorooctane Sulfonate in Surface Soils: Effects on Reproduction in the Collembolan, Folsomia candida, and the Oribatid Mite, Oppia nitens</t>
  </si>
  <si>
    <t>Chemosphere208:757-763</t>
  </si>
  <si>
    <t>IC25</t>
  </si>
  <si>
    <t>IC50</t>
  </si>
  <si>
    <t>Biomass</t>
  </si>
  <si>
    <t>Oppia nitens</t>
  </si>
  <si>
    <t>Mite</t>
  </si>
  <si>
    <t>Yu,P.F., L. Xiang, X.H. Li, Z.R. Ding, C.H. Mo, Y.W. Li, H. Li, Q.Y. Cai, D.M. Zhou, and M.H. Wong</t>
  </si>
  <si>
    <t>Cultivar-Dependent Accumulation and Translocation of Perfluorooctanesulfonate Among Lettuce ( Lactuca sativa L.) Cultivars Grown on Perfluorooctanesulfonate-Contaminated Soil</t>
  </si>
  <si>
    <t>J. Agric. Food Chem.66(50): 13096-13106</t>
  </si>
  <si>
    <t>Lactuca sativa var. crispa</t>
  </si>
  <si>
    <t>Leaf Lettuce</t>
  </si>
  <si>
    <t>Lactuca sativa var. longifolia</t>
  </si>
  <si>
    <t>Romaine Lettuce</t>
  </si>
  <si>
    <t>Test</t>
  </si>
  <si>
    <t>Criteria</t>
  </si>
  <si>
    <t xml:space="preserve">Testing was Done Under Conditions of High Bioavailability </t>
  </si>
  <si>
    <t>Experimental Designs were Documented and Appropriate.</t>
  </si>
  <si>
    <t>Concentration of Substance of Interest in Soil was Reported.</t>
  </si>
  <si>
    <t>Control Measures were Applied.</t>
  </si>
  <si>
    <t>Chronic or Life Cycle Test was Used</t>
  </si>
  <si>
    <t>Chemical Dosing Procedure was Reported and Appropriate for Chemical and Test</t>
  </si>
  <si>
    <t>A Dose-Response Relationship is Reported or can be Estimated from Reported Data.</t>
  </si>
  <si>
    <t>The Statistical Tests used to Calculate the Benchmark and the Levels of Significance were Described.</t>
  </si>
  <si>
    <t>The Origin of the Test Organisms were Described.</t>
  </si>
  <si>
    <t>Total score</t>
  </si>
  <si>
    <t>Adjusted values for %OM 3.4</t>
  </si>
  <si>
    <t>IP number</t>
  </si>
  <si>
    <t>Study Status</t>
  </si>
  <si>
    <t>Status comments</t>
  </si>
  <si>
    <t>First Author</t>
  </si>
  <si>
    <t>Pub. Year</t>
  </si>
  <si>
    <t>Chemical</t>
  </si>
  <si>
    <t>Receptor</t>
  </si>
  <si>
    <t>Common name</t>
  </si>
  <si>
    <t>Species name</t>
  </si>
  <si>
    <t>Soil Type</t>
  </si>
  <si>
    <t>Soil pH</t>
  </si>
  <si>
    <t>OM %</t>
  </si>
  <si>
    <t>Total Evaluation Score</t>
  </si>
  <si>
    <t>ERE</t>
  </si>
  <si>
    <t>Effects LOEC</t>
  </si>
  <si>
    <t>MATC</t>
  </si>
  <si>
    <t>EC20</t>
  </si>
  <si>
    <t xml:space="preserve">EC50 </t>
  </si>
  <si>
    <t>LC10</t>
  </si>
  <si>
    <t>LC20</t>
  </si>
  <si>
    <t>Comments</t>
  </si>
  <si>
    <t xml:space="preserve">NOAEC </t>
  </si>
  <si>
    <t>LOAEC</t>
  </si>
  <si>
    <t>R</t>
  </si>
  <si>
    <t>Joung</t>
  </si>
  <si>
    <t>Invertebrate</t>
  </si>
  <si>
    <t>Eisenia Fetida</t>
  </si>
  <si>
    <t>OECD</t>
  </si>
  <si>
    <t>x</t>
  </si>
  <si>
    <t>Yuan</t>
  </si>
  <si>
    <t>Loamy sand soil</t>
  </si>
  <si>
    <t>14d</t>
  </si>
  <si>
    <t>7d</t>
  </si>
  <si>
    <t>501a</t>
  </si>
  <si>
    <t>501b</t>
  </si>
  <si>
    <t>502a</t>
  </si>
  <si>
    <t>502b</t>
  </si>
  <si>
    <t>PFOS</t>
  </si>
  <si>
    <t>14D</t>
  </si>
  <si>
    <t>IP#501a</t>
  </si>
  <si>
    <t>IP#501b</t>
  </si>
  <si>
    <t>IP#502a</t>
  </si>
  <si>
    <t>IP#502b</t>
  </si>
  <si>
    <t>PNEC</t>
  </si>
  <si>
    <t>Not enough evidence and info presented</t>
  </si>
  <si>
    <t>%OM not specified, calculation not possible</t>
  </si>
  <si>
    <t>N/A</t>
  </si>
  <si>
    <t>OM%</t>
  </si>
  <si>
    <t>Adjusted OM value</t>
  </si>
  <si>
    <t>Reproductivity</t>
  </si>
  <si>
    <t>Value</t>
  </si>
  <si>
    <t>Unit</t>
  </si>
  <si>
    <t>Species common name</t>
  </si>
  <si>
    <t>Reference</t>
  </si>
  <si>
    <t>Zareitalabad et al., 2013</t>
  </si>
  <si>
    <t>Xu et al., 2013</t>
  </si>
  <si>
    <t>Zheng et al., 2016</t>
  </si>
  <si>
    <t>Princz et al., 2018</t>
  </si>
  <si>
    <t>Yu et al., 2018</t>
  </si>
  <si>
    <t>AF</t>
  </si>
  <si>
    <t>Number of thropic levels: 3</t>
  </si>
  <si>
    <t>503a</t>
  </si>
  <si>
    <t>Zhao</t>
  </si>
  <si>
    <t>Jiangxi</t>
  </si>
  <si>
    <t>Hainan</t>
  </si>
  <si>
    <t>Sichuan</t>
  </si>
  <si>
    <t>Heilongjiang</t>
  </si>
  <si>
    <t>Jiangsu</t>
  </si>
  <si>
    <t>Liaoning</t>
  </si>
  <si>
    <t>503b</t>
  </si>
  <si>
    <t>503c</t>
  </si>
  <si>
    <t>503d</t>
  </si>
  <si>
    <t>503e</t>
  </si>
  <si>
    <t>503f</t>
  </si>
  <si>
    <t>Plant</t>
  </si>
  <si>
    <t>Pak choi</t>
  </si>
  <si>
    <t>Brassica chinensis</t>
  </si>
  <si>
    <t>&gt;200</t>
  </si>
  <si>
    <t>Data in mg/kg with 95%Confidence interval</t>
  </si>
  <si>
    <t>IP#503a</t>
  </si>
  <si>
    <t>IP#503b</t>
  </si>
  <si>
    <t>IP#503c</t>
  </si>
  <si>
    <t>IP#503d</t>
  </si>
  <si>
    <t>IP#503e</t>
  </si>
  <si>
    <t>IP#503f</t>
  </si>
  <si>
    <t>Ac</t>
  </si>
  <si>
    <t>Enough evidence are used and the data are considered reliable</t>
  </si>
  <si>
    <t>Zhao et al., 2011</t>
  </si>
  <si>
    <t>EC50</t>
  </si>
  <si>
    <t>Row Labels</t>
  </si>
  <si>
    <t>Grand Total</t>
  </si>
  <si>
    <t>Count of 0.020292063</t>
  </si>
  <si>
    <t>0-100</t>
  </si>
  <si>
    <t>100-200</t>
  </si>
  <si>
    <t>200-300</t>
  </si>
  <si>
    <t>300-400</t>
  </si>
  <si>
    <t>400-500</t>
  </si>
  <si>
    <t>500-600</t>
  </si>
  <si>
    <t>600-700</t>
  </si>
  <si>
    <t>Count of 40.8</t>
  </si>
  <si>
    <t>NL</t>
  </si>
  <si>
    <t>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</si>
</sst>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1"/>
      <color rgb="FFFFFFFF"/>
      <name val="Calibri"/>
      <family val="2"/>
      <scheme val="minor"/>
    </font>
    <font>
      <b/>
      <sz val="12"/>
      <color rgb="FFFFFFFF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4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5B9BD5"/>
        <bgColor rgb="FF5B9BD5"/>
      </patternFill>
    </fill>
    <fill>
      <patternFill patternType="solid">
        <fgColor rgb="FFA5A5A5"/>
        <bgColor rgb="FFA5A5A5"/>
      </patternFill>
    </fill>
    <fill>
      <patternFill patternType="solid">
        <fgColor rgb="FFFCE4D6"/>
        <bgColor rgb="FF000000"/>
      </patternFill>
    </fill>
    <fill>
      <patternFill patternType="solid">
        <fgColor rgb="FF92D050"/>
        <bgColor rgb="FF000000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5" tint="0.39997558519241921"/>
        <bgColor theme="4" tint="0.79998168889431442"/>
      </patternFill>
    </fill>
  </fills>
  <borders count="2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4" tint="0.39997558519241921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9" fontId="1" fillId="0" borderId="0" applyFont="0" applyFill="0" applyBorder="0" applyAlignment="0" applyProtection="0"/>
  </cellStyleXfs>
  <cellXfs count="46">
    <xf numFmtId="0" fontId="0" fillId="0" borderId="0" xfId="0"/>
    <xf numFmtId="0" fontId="0" fillId="0" borderId="10" xfId="0" applyBorder="1" applyAlignment="1">
      <alignment wrapText="1"/>
    </xf>
    <xf numFmtId="0" fontId="16" fillId="0" borderId="0" xfId="0" applyFont="1" applyAlignment="1">
      <alignment horizontal="center" vertical="center"/>
    </xf>
    <xf numFmtId="0" fontId="16" fillId="0" borderId="0" xfId="0" applyFont="1" applyAlignment="1">
      <alignment horizont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8" fillId="34" borderId="0" xfId="0" applyFont="1" applyFill="1" applyAlignment="1">
      <alignment horizontal="center" vertical="center"/>
    </xf>
    <xf numFmtId="0" fontId="16" fillId="0" borderId="0" xfId="0" applyFont="1"/>
    <xf numFmtId="0" fontId="20" fillId="35" borderId="0" xfId="0" applyFont="1" applyFill="1"/>
    <xf numFmtId="0" fontId="0" fillId="0" borderId="12" xfId="0" applyBorder="1" applyAlignment="1">
      <alignment wrapText="1"/>
    </xf>
    <xf numFmtId="0" fontId="0" fillId="0" borderId="11" xfId="0" applyBorder="1"/>
    <xf numFmtId="0" fontId="21" fillId="36" borderId="13" xfId="0" applyFont="1" applyFill="1" applyBorder="1"/>
    <xf numFmtId="0" fontId="21" fillId="36" borderId="14" xfId="0" applyFont="1" applyFill="1" applyBorder="1"/>
    <xf numFmtId="0" fontId="21" fillId="36" borderId="15" xfId="0" applyFont="1" applyFill="1" applyBorder="1"/>
    <xf numFmtId="0" fontId="0" fillId="0" borderId="16" xfId="0" applyFont="1" applyBorder="1" applyAlignment="1">
      <alignment wrapText="1"/>
    </xf>
    <xf numFmtId="0" fontId="0" fillId="0" borderId="11" xfId="0" applyFont="1" applyBorder="1" applyAlignment="1">
      <alignment wrapText="1"/>
    </xf>
    <xf numFmtId="0" fontId="0" fillId="0" borderId="17" xfId="0" applyFont="1" applyBorder="1" applyAlignment="1">
      <alignment wrapText="1"/>
    </xf>
    <xf numFmtId="0" fontId="0" fillId="0" borderId="18" xfId="0" applyFont="1" applyBorder="1" applyAlignment="1">
      <alignment wrapText="1"/>
    </xf>
    <xf numFmtId="0" fontId="0" fillId="0" borderId="19" xfId="0" applyBorder="1"/>
    <xf numFmtId="0" fontId="0" fillId="0" borderId="19" xfId="0" applyFont="1" applyBorder="1" applyAlignment="1">
      <alignment wrapText="1"/>
    </xf>
    <xf numFmtId="0" fontId="0" fillId="0" borderId="20" xfId="0" applyFont="1" applyBorder="1" applyAlignment="1">
      <alignment wrapText="1"/>
    </xf>
    <xf numFmtId="0" fontId="23" fillId="0" borderId="0" xfId="0" applyFont="1"/>
    <xf numFmtId="0" fontId="22" fillId="0" borderId="0" xfId="0" applyFont="1" applyAlignment="1">
      <alignment horizontal="center" vertical="center"/>
    </xf>
    <xf numFmtId="0" fontId="22" fillId="38" borderId="24" xfId="0" applyFont="1" applyFill="1" applyBorder="1" applyAlignment="1">
      <alignment horizontal="center" vertical="center"/>
    </xf>
    <xf numFmtId="0" fontId="23" fillId="38" borderId="25" xfId="0" applyFont="1" applyFill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4" fillId="0" borderId="0" xfId="0" applyFont="1" applyFill="1" applyBorder="1" applyAlignment="1"/>
    <xf numFmtId="0" fontId="21" fillId="36" borderId="11" xfId="0" applyFont="1" applyFill="1" applyBorder="1"/>
    <xf numFmtId="0" fontId="0" fillId="39" borderId="11" xfId="0" applyFont="1" applyFill="1" applyBorder="1"/>
    <xf numFmtId="0" fontId="0" fillId="0" borderId="11" xfId="0" applyFont="1" applyBorder="1"/>
    <xf numFmtId="0" fontId="0" fillId="0" borderId="26" xfId="0" applyFont="1" applyBorder="1"/>
    <xf numFmtId="0" fontId="0" fillId="39" borderId="11" xfId="0" applyFont="1" applyFill="1" applyBorder="1" applyAlignment="1">
      <alignment wrapText="1"/>
    </xf>
    <xf numFmtId="0" fontId="0" fillId="0" borderId="26" xfId="0" applyFont="1" applyBorder="1" applyAlignment="1">
      <alignment wrapText="1"/>
    </xf>
    <xf numFmtId="0" fontId="0" fillId="40" borderId="11" xfId="0" applyFont="1" applyFill="1" applyBorder="1"/>
    <xf numFmtId="0" fontId="0" fillId="40" borderId="11" xfId="0" applyFont="1" applyFill="1" applyBorder="1" applyAlignment="1">
      <alignment wrapText="1"/>
    </xf>
    <xf numFmtId="0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9" fontId="0" fillId="0" borderId="0" xfId="42" applyFont="1"/>
    <xf numFmtId="0" fontId="0" fillId="33" borderId="0" xfId="0" applyFill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22" fillId="37" borderId="21" xfId="0" applyFont="1" applyFill="1" applyBorder="1" applyAlignment="1">
      <alignment horizontal="center" vertical="center" wrapText="1"/>
    </xf>
    <xf numFmtId="0" fontId="22" fillId="37" borderId="22" xfId="0" applyFont="1" applyFill="1" applyBorder="1" applyAlignment="1">
      <alignment horizontal="center" vertical="center" wrapText="1"/>
    </xf>
    <xf numFmtId="0" fontId="22" fillId="37" borderId="23" xfId="0" applyFont="1" applyFill="1" applyBorder="1" applyAlignment="1">
      <alignment horizontal="center" vertical="center" wrapText="1"/>
    </xf>
    <xf numFmtId="0" fontId="22" fillId="37" borderId="0" xfId="0" applyFont="1" applyFill="1" applyBorder="1" applyAlignment="1">
      <alignment horizontal="center" vertical="center" wrapText="1"/>
    </xf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Percent" xfId="42" builtinId="5"/>
    <cellStyle name="Title" xfId="1" builtinId="15" customBuiltin="1"/>
    <cellStyle name="Total" xfId="17" builtinId="25" customBuiltin="1"/>
    <cellStyle name="Warning Text" xfId="14" builtinId="11" customBuiltin="1"/>
  </cellStyles>
  <dxfs count="2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Calibri"/>
        <family val="2"/>
        <scheme val="minor"/>
      </font>
      <fill>
        <patternFill patternType="solid">
          <fgColor rgb="FFA5A5A5"/>
          <bgColor rgb="FFA5A5A5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numFmt numFmtId="0" formatCode="General"/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border outline="0">
        <bottom style="thin">
          <color rgb="FF000000"/>
        </bottom>
      </border>
    </dxf>
    <dxf>
      <alignment horizontal="general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FFFFFF"/>
        <name val="Calibri"/>
        <family val="2"/>
        <scheme val="minor"/>
      </font>
      <fill>
        <patternFill patternType="solid">
          <fgColor rgb="FF5B9BD5"/>
          <bgColor rgb="FF5B9BD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'Statistical Analyses'!$I$4</c:f>
              <c:strCache>
                <c:ptCount val="1"/>
                <c:pt idx="0">
                  <c:v>NL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'Statistical Analyses'!$H$5:$H$11</c:f>
              <c:strCache>
                <c:ptCount val="7"/>
                <c:pt idx="0">
                  <c:v>0-100</c:v>
                </c:pt>
                <c:pt idx="1">
                  <c:v>100-200</c:v>
                </c:pt>
                <c:pt idx="2">
                  <c:v>200-300</c:v>
                </c:pt>
                <c:pt idx="3">
                  <c:v>300-400</c:v>
                </c:pt>
                <c:pt idx="4">
                  <c:v>400-500</c:v>
                </c:pt>
                <c:pt idx="5">
                  <c:v>500-600</c:v>
                </c:pt>
                <c:pt idx="6">
                  <c:v>600-700</c:v>
                </c:pt>
              </c:strCache>
            </c:strRef>
          </c:cat>
          <c:val>
            <c:numRef>
              <c:f>'Statistical Analyses'!$I$5:$I$11</c:f>
              <c:numCache>
                <c:formatCode>0%</c:formatCode>
                <c:ptCount val="7"/>
                <c:pt idx="0">
                  <c:v>0.82524271844660191</c:v>
                </c:pt>
                <c:pt idx="1">
                  <c:v>5.8252427184466021E-2</c:v>
                </c:pt>
                <c:pt idx="2">
                  <c:v>7.7669902912621352E-2</c:v>
                </c:pt>
                <c:pt idx="3">
                  <c:v>9.7087378640776691E-3</c:v>
                </c:pt>
                <c:pt idx="4">
                  <c:v>9.7087378640776691E-3</c:v>
                </c:pt>
                <c:pt idx="5">
                  <c:v>9.7087378640776691E-3</c:v>
                </c:pt>
                <c:pt idx="6">
                  <c:v>9.7087378640776691E-3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123-4BD8-87F6-EA2445709542}"/>
            </c:ext>
          </c:extLst>
        </c:ser>
        <c:ser>
          <c:idx val="1"/>
          <c:order val="1"/>
          <c:tx>
            <c:strRef>
              <c:f>'Statistical Analyses'!$J$4</c:f>
              <c:strCache>
                <c:ptCount val="1"/>
                <c:pt idx="0">
                  <c:v>L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'Statistical Analyses'!$H$5:$H$11</c:f>
              <c:strCache>
                <c:ptCount val="7"/>
                <c:pt idx="0">
                  <c:v>0-100</c:v>
                </c:pt>
                <c:pt idx="1">
                  <c:v>100-200</c:v>
                </c:pt>
                <c:pt idx="2">
                  <c:v>200-300</c:v>
                </c:pt>
                <c:pt idx="3">
                  <c:v>300-400</c:v>
                </c:pt>
                <c:pt idx="4">
                  <c:v>400-500</c:v>
                </c:pt>
                <c:pt idx="5">
                  <c:v>500-600</c:v>
                </c:pt>
                <c:pt idx="6">
                  <c:v>600-700</c:v>
                </c:pt>
              </c:strCache>
            </c:strRef>
          </c:cat>
          <c:val>
            <c:numRef>
              <c:f>'Statistical Analyses'!$J$5:$J$11</c:f>
              <c:numCache>
                <c:formatCode>0%</c:formatCode>
                <c:ptCount val="7"/>
                <c:pt idx="0">
                  <c:v>0.5</c:v>
                </c:pt>
                <c:pt idx="1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123-4BD8-87F6-EA24457095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903117247"/>
        <c:axId val="1903112671"/>
      </c:barChart>
      <c:catAx>
        <c:axId val="19031172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03112671"/>
        <c:crosses val="autoZero"/>
        <c:auto val="1"/>
        <c:lblAlgn val="ctr"/>
        <c:lblOffset val="100"/>
        <c:noMultiLvlLbl val="0"/>
      </c:catAx>
      <c:valAx>
        <c:axId val="19031126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0311724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_xlchart.v1.0</cx:f>
      </cx:numDim>
    </cx:data>
  </cx:chartData>
  <cx:chart>
    <cx:title pos="t" align="ctr" overlay="0">
      <cx:tx>
        <cx:txData>
          <cx:v>Frequency of 'Value'</cx:v>
        </cx:txData>
      </cx:tx>
    </cx:title>
    <cx:plotArea>
      <cx:plotAreaRegion>
        <cx:series layoutId="clusteredColumn" uniqueId="{8528B69F-D504-4D99-802E-27133F3EE76C}">
          <cx:spPr>
            <a:solidFill>
              <a:srgbClr val="595959"/>
            </a:solidFill>
          </cx:spPr>
          <cx:dataId val="0"/>
          <cx:layoutPr>
            <cx:binning intervalClosed="r" overflow="299.60406039603998">
              <cx:binSize val="35"/>
            </cx:binning>
          </cx:layoutPr>
        </cx:series>
      </cx:plotAreaRegion>
      <cx:axis id="0">
        <cx:catScaling gapWidth="0.330000013"/>
        <cx:title>
          <cx:tx>
            <cx:txData>
              <cx:v>Value</cx:v>
            </cx:txData>
          </cx:tx>
        </cx:title>
        <cx:tickLabels/>
      </cx:axis>
      <cx:axis id="1">
        <cx:valScaling/>
        <cx:title>
          <cx:tx>
            <cx:txData>
              <cx:v>Frequency</cx:v>
            </cx:txData>
          </cx:tx>
        </cx:title>
        <cx:majorGridlines/>
        <cx:tickLabels/>
      </cx:axis>
    </cx:plotArea>
  </cx:chart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microsoft.com/office/2014/relationships/chartEx" Target="../charts/chartEx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73660</xdr:colOff>
      <xdr:row>11</xdr:row>
      <xdr:rowOff>88900</xdr:rowOff>
    </xdr:from>
    <xdr:to>
      <xdr:col>15</xdr:col>
      <xdr:colOff>378460</xdr:colOff>
      <xdr:row>24</xdr:row>
      <xdr:rowOff>190500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2" name="Chart 1" descr="Chart type: Histogram. Frequency of 'Value'&#10;&#10;Description automatically generated">
              <a:extLst>
                <a:ext uri="{FF2B5EF4-FFF2-40B4-BE49-F238E27FC236}">
                  <a16:creationId xmlns:a16="http://schemas.microsoft.com/office/drawing/2014/main" id="{EBF6835C-7D91-4A42-AF75-684C54C8F892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7983220" y="4104640"/>
              <a:ext cx="4572000" cy="50546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GB" sz="1100"/>
                <a:t>This chart isn't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220980</xdr:colOff>
      <xdr:row>1</xdr:row>
      <xdr:rowOff>140970</xdr:rowOff>
    </xdr:from>
    <xdr:to>
      <xdr:col>17</xdr:col>
      <xdr:colOff>525780</xdr:colOff>
      <xdr:row>16</xdr:row>
      <xdr:rowOff>140970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90971C3-57BC-41FE-9790-30FF25E2427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ederica Persico" refreshedDate="44403.458568055554" createdVersion="7" refreshedVersion="7" minRefreshableVersion="3" recordCount="103" xr:uid="{85603C7D-359D-4420-BEC9-BE7ABF045DCE}">
  <cacheSource type="worksheet">
    <worksheetSource ref="A2:B105" sheet="Statistical Analyses"/>
  </cacheSource>
  <cacheFields count="2">
    <cacheField name="0.020292063" numFmtId="0">
      <sharedItems containsSemiMixedTypes="0" containsString="0" containsNumber="1" minValue="2.0292063492063493E-2" maxValue="646.00000000000011" count="55">
        <n v="2.0292063492063493E-2"/>
        <n v="2.0400000000000001E-2"/>
        <n v="2.050793650793651E-2"/>
        <n v="2.0615873015873018E-2"/>
        <n v="2.0723809523809526E-2"/>
        <n v="2.0831746031746035E-2"/>
        <n v="2.0939682539682543E-2"/>
        <n v="8.5000000000000006E-2"/>
        <n v="0.10491428571428571"/>
        <n v="0.10556190476190476"/>
        <n v="0.10588571428571429"/>
        <n v="0.10599365079365079"/>
        <n v="0.10620952380952381"/>
        <n v="0.10631746031746032"/>
        <n v="0.10653333333333334"/>
        <n v="0.10664126984126984"/>
        <n v="0.10685714285714286"/>
        <n v="0.10707301587301588"/>
        <n v="0.10718095238095239"/>
        <n v="0.10728888888888889"/>
        <n v="0.10739682539682541"/>
        <n v="1.7616580310880832"/>
        <n v="2.4933333333333336"/>
        <n v="3.4000000000000004"/>
        <n v="7.48"/>
        <n v="8.8923076923076927"/>
        <n v="17"/>
        <n v="21.533333333333335"/>
        <n v="27.200000000000003"/>
        <n v="30.076923076923077"/>
        <n v="32.413333333333334"/>
        <n v="40.800000000000004"/>
        <n v="41.933333333333337"/>
        <n v="51.111111111111114"/>
        <n v="52.81333333333334"/>
        <n v="66.666666666666671"/>
        <n v="74.538461538461533"/>
        <n v="96.769230769230774"/>
        <n v="122.92307692307692"/>
        <n v="151.48514851485149"/>
        <n v="175.25773195876289"/>
        <n v="176.16580310880832"/>
        <n v="183.24675324675326"/>
        <n v="220.77922077922079"/>
        <n v="246.37681159420293"/>
        <n v="252.37113402061857"/>
        <n v="252.47524752475249"/>
        <n v="262.72727272727275"/>
        <n v="272"/>
        <n v="285.79710144927537"/>
        <n v="299.60396039603961"/>
        <n v="340.00000000000006"/>
        <n v="427.62886597938143"/>
        <n v="527.24637681159425"/>
        <n v="646.00000000000011"/>
      </sharedItems>
      <fieldGroup base="0">
        <rangePr autoStart="0" startNum="0" endNum="646.00000000000011" groupInterval="100"/>
        <groupItems count="9">
          <s v="&lt;0"/>
          <s v="0-100"/>
          <s v="100-200"/>
          <s v="200-300"/>
          <s v="300-400"/>
          <s v="400-500"/>
          <s v="500-600"/>
          <s v="600-700"/>
          <s v="&gt;700"/>
        </groupItems>
      </fieldGroup>
    </cacheField>
    <cacheField name="Biomass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ederica Persico" refreshedDate="44403.458974652778" createdVersion="7" refreshedVersion="7" minRefreshableVersion="3" recordCount="4" xr:uid="{84B30C4F-366D-43BD-96BB-D9E3F11F984A}">
  <cacheSource type="worksheet">
    <worksheetSource ref="A106:B110" sheet="Statistical Analyses"/>
  </cacheSource>
  <cacheFields count="2">
    <cacheField name="40.8" numFmtId="0">
      <sharedItems containsSemiMixedTypes="0" containsString="0" containsNumber="1" minValue="79.333333333333343" maxValue="176.16580310880832" count="4">
        <n v="79.333333333333343"/>
        <n v="85"/>
        <n v="170"/>
        <n v="176.16580310880832"/>
      </sharedItems>
      <fieldGroup base="0">
        <rangePr autoStart="0" startNum="0" endNum="176.16580310880832" groupInterval="100"/>
        <groupItems count="4">
          <s v="&lt;0"/>
          <s v="0-100"/>
          <s v="100-200"/>
          <s v="&gt;200"/>
        </groupItems>
      </fieldGroup>
    </cacheField>
    <cacheField name="Mortality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3">
  <r>
    <x v="0"/>
    <s v="Biomass"/>
  </r>
  <r>
    <x v="1"/>
    <s v="Biomass"/>
  </r>
  <r>
    <x v="1"/>
    <s v="Biomass"/>
  </r>
  <r>
    <x v="1"/>
    <s v="Biomass"/>
  </r>
  <r>
    <x v="1"/>
    <s v="Biomass"/>
  </r>
  <r>
    <x v="2"/>
    <s v="Biomass"/>
  </r>
  <r>
    <x v="2"/>
    <s v="Biomass"/>
  </r>
  <r>
    <x v="3"/>
    <s v="Biomass"/>
  </r>
  <r>
    <x v="3"/>
    <s v="Biomass"/>
  </r>
  <r>
    <x v="4"/>
    <s v="Biomass"/>
  </r>
  <r>
    <x v="4"/>
    <s v="Biomass"/>
  </r>
  <r>
    <x v="4"/>
    <s v="Biomass"/>
  </r>
  <r>
    <x v="4"/>
    <s v="Biomass"/>
  </r>
  <r>
    <x v="4"/>
    <s v="Biomass"/>
  </r>
  <r>
    <x v="4"/>
    <s v="Biomass"/>
  </r>
  <r>
    <x v="4"/>
    <s v="Biomass"/>
  </r>
  <r>
    <x v="5"/>
    <s v="Biomass"/>
  </r>
  <r>
    <x v="5"/>
    <s v="Biomass"/>
  </r>
  <r>
    <x v="6"/>
    <s v="Biomass"/>
  </r>
  <r>
    <x v="7"/>
    <s v="Damage"/>
  </r>
  <r>
    <x v="7"/>
    <s v="Damage"/>
  </r>
  <r>
    <x v="7"/>
    <s v="Damage"/>
  </r>
  <r>
    <x v="8"/>
    <s v="Biomass"/>
  </r>
  <r>
    <x v="8"/>
    <s v="Biomass"/>
  </r>
  <r>
    <x v="9"/>
    <s v="Biomass"/>
  </r>
  <r>
    <x v="9"/>
    <s v="Biomass"/>
  </r>
  <r>
    <x v="10"/>
    <s v="Biomass"/>
  </r>
  <r>
    <x v="10"/>
    <s v="Biomass"/>
  </r>
  <r>
    <x v="10"/>
    <s v="Biomass"/>
  </r>
  <r>
    <x v="11"/>
    <s v="Biomass"/>
  </r>
  <r>
    <x v="11"/>
    <s v="Biomass"/>
  </r>
  <r>
    <x v="11"/>
    <s v="Biomass"/>
  </r>
  <r>
    <x v="12"/>
    <s v="Biomass"/>
  </r>
  <r>
    <x v="12"/>
    <s v="Biomass"/>
  </r>
  <r>
    <x v="12"/>
    <s v="Biomass"/>
  </r>
  <r>
    <x v="12"/>
    <s v="Biomass"/>
  </r>
  <r>
    <x v="12"/>
    <s v="Biomass"/>
  </r>
  <r>
    <x v="12"/>
    <s v="Biomass"/>
  </r>
  <r>
    <x v="13"/>
    <s v="Biomass"/>
  </r>
  <r>
    <x v="13"/>
    <s v="Biomass"/>
  </r>
  <r>
    <x v="13"/>
    <s v="Biomass"/>
  </r>
  <r>
    <x v="13"/>
    <s v="Biomass"/>
  </r>
  <r>
    <x v="14"/>
    <s v="Biomass"/>
  </r>
  <r>
    <x v="14"/>
    <s v="Biomass"/>
  </r>
  <r>
    <x v="14"/>
    <s v="Biomass"/>
  </r>
  <r>
    <x v="14"/>
    <s v="Biomass"/>
  </r>
  <r>
    <x v="14"/>
    <s v="Biomass"/>
  </r>
  <r>
    <x v="15"/>
    <s v="Biomass"/>
  </r>
  <r>
    <x v="15"/>
    <s v="Biomass"/>
  </r>
  <r>
    <x v="15"/>
    <s v="Biomass"/>
  </r>
  <r>
    <x v="15"/>
    <s v="Biomass"/>
  </r>
  <r>
    <x v="15"/>
    <s v="Biomass"/>
  </r>
  <r>
    <x v="15"/>
    <s v="Biomass"/>
  </r>
  <r>
    <x v="16"/>
    <s v="Biomass"/>
  </r>
  <r>
    <x v="16"/>
    <s v="Biomass"/>
  </r>
  <r>
    <x v="17"/>
    <s v="Biomass"/>
  </r>
  <r>
    <x v="18"/>
    <s v="Biomass"/>
  </r>
  <r>
    <x v="19"/>
    <s v="Biomass"/>
  </r>
  <r>
    <x v="19"/>
    <s v="Biomass"/>
  </r>
  <r>
    <x v="20"/>
    <s v="Biomass"/>
  </r>
  <r>
    <x v="20"/>
    <s v="Biomass"/>
  </r>
  <r>
    <x v="21"/>
    <s v="Survival"/>
  </r>
  <r>
    <x v="21"/>
    <s v="Weight"/>
  </r>
  <r>
    <x v="21"/>
    <s v="Weight"/>
  </r>
  <r>
    <x v="22"/>
    <s v="Reproductivity"/>
  </r>
  <r>
    <x v="23"/>
    <s v="Weight"/>
  </r>
  <r>
    <x v="23"/>
    <s v="Weight"/>
  </r>
  <r>
    <x v="24"/>
    <s v="Reproductivity"/>
  </r>
  <r>
    <x v="25"/>
    <s v="Reproductivity"/>
  </r>
  <r>
    <x v="26"/>
    <s v="Weight"/>
  </r>
  <r>
    <x v="26"/>
    <s v="Reproductivity"/>
  </r>
  <r>
    <x v="27"/>
    <s v="Reproductivity"/>
  </r>
  <r>
    <x v="28"/>
    <s v="Weight"/>
  </r>
  <r>
    <x v="28"/>
    <s v="Weight"/>
  </r>
  <r>
    <x v="29"/>
    <s v="Reproductivity"/>
  </r>
  <r>
    <x v="30"/>
    <s v="Reproductivity"/>
  </r>
  <r>
    <x v="31"/>
    <s v="Weight"/>
  </r>
  <r>
    <x v="31"/>
    <s v="Weight"/>
  </r>
  <r>
    <x v="31"/>
    <s v="Weight"/>
  </r>
  <r>
    <x v="32"/>
    <s v="Reproductivity"/>
  </r>
  <r>
    <x v="33"/>
    <s v="Weight"/>
  </r>
  <r>
    <x v="34"/>
    <s v="Reproductivity"/>
  </r>
  <r>
    <x v="35"/>
    <s v="Weight"/>
  </r>
  <r>
    <x v="36"/>
    <s v="Reproductivity"/>
  </r>
  <r>
    <x v="37"/>
    <s v="Reproductivity"/>
  </r>
  <r>
    <x v="38"/>
    <s v="Reproductivity"/>
  </r>
  <r>
    <x v="39"/>
    <s v="Weight"/>
  </r>
  <r>
    <x v="40"/>
    <s v="Weight"/>
  </r>
  <r>
    <x v="41"/>
    <s v="Weight"/>
  </r>
  <r>
    <x v="41"/>
    <s v="Weight"/>
  </r>
  <r>
    <x v="42"/>
    <s v="Weight"/>
  </r>
  <r>
    <x v="43"/>
    <s v="Weight"/>
  </r>
  <r>
    <x v="44"/>
    <s v="Weight"/>
  </r>
  <r>
    <x v="45"/>
    <s v="Weight"/>
  </r>
  <r>
    <x v="46"/>
    <s v="Weight"/>
  </r>
  <r>
    <x v="47"/>
    <s v="Weight"/>
  </r>
  <r>
    <x v="48"/>
    <s v="Weight"/>
  </r>
  <r>
    <x v="49"/>
    <s v="Weight"/>
  </r>
  <r>
    <x v="50"/>
    <s v="Weight"/>
  </r>
  <r>
    <x v="51"/>
    <s v="Weight"/>
  </r>
  <r>
    <x v="52"/>
    <s v="Weight"/>
  </r>
  <r>
    <x v="53"/>
    <s v="Weight"/>
  </r>
  <r>
    <x v="54"/>
    <s v="Weight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">
  <r>
    <x v="0"/>
    <s v="Mortality"/>
  </r>
  <r>
    <x v="1"/>
    <s v="Mortality"/>
  </r>
  <r>
    <x v="2"/>
    <s v="Mortality"/>
  </r>
  <r>
    <x v="3"/>
    <s v="Survival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DAF298F-F764-4C3E-8F52-143FEF1CB64B}" name="PivotTable23" cacheId="99" applyNumberFormats="0" applyBorderFormats="0" applyFontFormats="0" applyPatternFormats="0" applyAlignmentFormats="0" applyWidthHeightFormats="1" dataCaption="Values" updatedVersion="7" minRefreshableVersion="3" useAutoFormatting="1" itemPrintTitles="1" createdVersion="7" indent="0" outline="1" outlineData="1" multipleFieldFilters="0">
  <location ref="D12:E15" firstHeaderRow="1" firstDataRow="1" firstDataCol="1"/>
  <pivotFields count="2">
    <pivotField axis="axisRow" dataField="1" showAll="0">
      <items count="5">
        <item x="0"/>
        <item x="1"/>
        <item x="2"/>
        <item x="3"/>
        <item t="default"/>
      </items>
    </pivotField>
    <pivotField showAll="0"/>
  </pivotFields>
  <rowFields count="1">
    <field x="0"/>
  </rowFields>
  <rowItems count="3">
    <i>
      <x v="1"/>
    </i>
    <i>
      <x v="2"/>
    </i>
    <i t="grand">
      <x/>
    </i>
  </rowItems>
  <colItems count="1">
    <i/>
  </colItems>
  <dataFields count="1">
    <dataField name="Count of 40.8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B1F8FBA-F612-4D45-BD71-005EFFBCA238}" name="PivotTable22" cacheId="98" applyNumberFormats="0" applyBorderFormats="0" applyFontFormats="0" applyPatternFormats="0" applyAlignmentFormats="0" applyWidthHeightFormats="1" dataCaption="Values" updatedVersion="7" minRefreshableVersion="3" useAutoFormatting="1" itemPrintTitles="1" createdVersion="7" indent="0" outline="1" outlineData="1" multipleFieldFilters="0">
  <location ref="D2:E10" firstHeaderRow="1" firstDataRow="1" firstDataCol="1"/>
  <pivotFields count="2">
    <pivotField axis="axisRow" dataField="1" showAll="0">
      <items count="10">
        <item x="0"/>
        <item x="1"/>
        <item x="2"/>
        <item x="3"/>
        <item x="4"/>
        <item x="5"/>
        <item x="6"/>
        <item x="7"/>
        <item x="8"/>
        <item t="default"/>
      </items>
    </pivotField>
    <pivotField showAll="0"/>
  </pivotFields>
  <rowFields count="1">
    <field x="0"/>
  </rowFields>
  <rowItems count="8"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Items count="1">
    <i/>
  </colItems>
  <dataFields count="1">
    <dataField name="Count of 0.020292063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6C19698D-8095-422C-B3CF-4B6CB11560A2}" name="Table2" displayName="Table2" ref="A1:P93" totalsRowShown="0" headerRowDxfId="28" dataDxfId="27" tableBorderDxfId="26">
  <autoFilter ref="A1:P93" xr:uid="{3DE2A380-7A05-4A2E-A278-28D3001806CC}"/>
  <tableColumns count="16">
    <tableColumn id="1" xr3:uid="{3A971BD2-B11A-49DD-9BB1-FBF59EDBC12F}" name="Endpoint" dataDxfId="25"/>
    <tableColumn id="2" xr3:uid="{5B0CDB2D-B6F9-4BEC-A1EE-15E1AB81222E}" name="Observed Response Mean" dataDxfId="24"/>
    <tableColumn id="3" xr3:uid="{7FF8F323-CC24-468C-B93C-E536DDFB3A8A}" name="Observed Response Units" dataDxfId="23"/>
    <tableColumn id="4" xr3:uid="{7A74E222-C14A-4196-A6B8-425EB1753F98}" name="OM%" dataDxfId="22"/>
    <tableColumn id="5" xr3:uid="{B4D7F179-DFA5-4EF7-8848-E153B2096EE0}" name="Adjusted OM value" dataDxfId="21">
      <calculatedColumnFormula>Table2[[#This Row],[Observed Response Mean]]*(0.034/(Table2[[#This Row],[OM%]]/100))</calculatedColumnFormula>
    </tableColumn>
    <tableColumn id="6" xr3:uid="{7BACBB40-C212-48CF-9D90-65A7DFFB9B2C}" name="Species Scientific Name" dataDxfId="20"/>
    <tableColumn id="7" xr3:uid="{A994DFF1-C53A-4EF5-9DF1-B4BB7AD547E5}" name="Species Common Name" dataDxfId="19"/>
    <tableColumn id="8" xr3:uid="{931FCFF9-3199-4820-AA62-1813ECFB3562}" name="Species Group" dataDxfId="18"/>
    <tableColumn id="9" xr3:uid="{943E7751-518F-4815-89EB-3A4701BB2CF3}" name="Organism Lifestage" dataDxfId="17"/>
    <tableColumn id="10" xr3:uid="{E8BF1739-9CF5-4E31-99DD-57BE3D860420}" name="Effect" dataDxfId="16"/>
    <tableColumn id="11" xr3:uid="{8B2579E8-4D07-4179-80DC-15207FC8A539}" name="Effect Measurement" dataDxfId="15"/>
    <tableColumn id="12" xr3:uid="{051ED4D0-216C-4600-B687-B794FD3DAFA8}" name="Observed Duration Units (Days)" dataDxfId="14"/>
    <tableColumn id="13" xr3:uid="{78923359-ABE8-46A4-8A64-9B6F9F304DC5}" name="Author" dataDxfId="13"/>
    <tableColumn id="14" xr3:uid="{FE86032E-1C52-4650-8D83-377313952855}" name="Title" dataDxfId="12"/>
    <tableColumn id="15" xr3:uid="{7961309B-ABD1-4BDF-A88B-4DC857E38EDF}" name="Source" dataDxfId="11"/>
    <tableColumn id="16" xr3:uid="{00FAF5DA-F621-4B35-9BF3-10B1E7698CC4}" name="Publication Year" dataDxfId="10"/>
  </tableColumns>
  <tableStyleInfo name="TableStyleLight13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BFE628CD-9DE5-488A-9205-B0CF9E40C2A2}" name="Table3" displayName="Table3" ref="A1:F110" totalsRowShown="0" headerRowDxfId="9" headerRowBorderDxfId="8" tableBorderDxfId="7" totalsRowBorderDxfId="6">
  <autoFilter ref="A1:F110" xr:uid="{E3368BF8-36E1-4F11-AFD1-53394C8B561E}"/>
  <sortState xmlns:xlrd2="http://schemas.microsoft.com/office/spreadsheetml/2017/richdata2" ref="A2:F110">
    <sortCondition ref="B1:B110"/>
  </sortState>
  <tableColumns count="6">
    <tableColumn id="1" xr3:uid="{A8237B1B-A59E-4BBD-B44E-3CE60DC90B77}" name="Endpoint" dataDxfId="5"/>
    <tableColumn id="2" xr3:uid="{31C28983-CE72-40FA-9C9E-A790ADBD3CE4}" name="Value" dataDxfId="4"/>
    <tableColumn id="3" xr3:uid="{E7D16DCE-800E-4EB1-B758-EC8B5BE6DE2E}" name="Unit" dataDxfId="3"/>
    <tableColumn id="4" xr3:uid="{3269316D-32EC-41BA-956B-819407A557F8}" name="Species common name" dataDxfId="2"/>
    <tableColumn id="5" xr3:uid="{6891AE16-AFA2-4A51-BB83-1BB8EE9D47CE}" name="Effect" dataDxfId="1"/>
    <tableColumn id="6" xr3:uid="{F3E7FAF3-88ED-493E-8FDE-F3B03473A0F4}" name="Reference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F13"/>
  <sheetViews>
    <sheetView topLeftCell="J1" zoomScale="90" zoomScaleNormal="90" workbookViewId="0">
      <selection activeCell="AC8" sqref="AC8:AC12"/>
    </sheetView>
  </sheetViews>
  <sheetFormatPr defaultRowHeight="14.4" x14ac:dyDescent="0.3"/>
  <cols>
    <col min="1" max="1" width="12.5546875" style="5" customWidth="1"/>
    <col min="2" max="2" width="14" style="5" customWidth="1"/>
    <col min="3" max="3" width="18.5546875" style="5" customWidth="1"/>
    <col min="4" max="4" width="12.77734375" style="5" customWidth="1"/>
    <col min="5" max="5" width="12.5546875" style="5" customWidth="1"/>
    <col min="6" max="6" width="14.33203125" style="5" customWidth="1"/>
    <col min="7" max="7" width="12" style="5" customWidth="1"/>
    <col min="8" max="8" width="17" style="5" customWidth="1"/>
    <col min="9" max="9" width="17.109375" style="5" customWidth="1"/>
    <col min="10" max="10" width="11.21875" style="5" customWidth="1"/>
    <col min="11" max="12" width="8.88671875" style="5"/>
    <col min="13" max="13" width="23.88671875" style="5" customWidth="1"/>
    <col min="14" max="24" width="8.88671875" style="5"/>
    <col min="25" max="25" width="11.6640625" style="5" customWidth="1"/>
    <col min="26" max="16384" width="8.88671875" style="5"/>
  </cols>
  <sheetData>
    <row r="1" spans="1:32" x14ac:dyDescent="0.3">
      <c r="Z1" s="40" t="s">
        <v>86</v>
      </c>
      <c r="AA1" s="40"/>
      <c r="AB1" s="40"/>
      <c r="AC1" s="40"/>
      <c r="AD1" s="40"/>
      <c r="AE1" s="40"/>
      <c r="AF1" s="40"/>
    </row>
    <row r="2" spans="1:32" s="6" customFormat="1" ht="26.4" customHeight="1" x14ac:dyDescent="0.3">
      <c r="A2" s="6" t="s">
        <v>87</v>
      </c>
      <c r="B2" s="6" t="s">
        <v>88</v>
      </c>
      <c r="C2" s="6" t="s">
        <v>89</v>
      </c>
      <c r="D2" s="6" t="s">
        <v>90</v>
      </c>
      <c r="E2" s="6" t="s">
        <v>91</v>
      </c>
      <c r="F2" s="6" t="s">
        <v>92</v>
      </c>
      <c r="G2" s="6" t="s">
        <v>93</v>
      </c>
      <c r="H2" s="6" t="s">
        <v>94</v>
      </c>
      <c r="I2" s="6" t="s">
        <v>95</v>
      </c>
      <c r="J2" s="6" t="s">
        <v>96</v>
      </c>
      <c r="K2" s="6" t="s">
        <v>97</v>
      </c>
      <c r="L2" s="6" t="s">
        <v>98</v>
      </c>
      <c r="M2" s="6" t="s">
        <v>99</v>
      </c>
      <c r="N2" s="6" t="s">
        <v>100</v>
      </c>
      <c r="O2" s="6" t="s">
        <v>54</v>
      </c>
      <c r="P2" s="6" t="s">
        <v>48</v>
      </c>
      <c r="Q2" s="6" t="s">
        <v>101</v>
      </c>
      <c r="R2" s="6" t="s">
        <v>102</v>
      </c>
      <c r="S2" s="6" t="s">
        <v>39</v>
      </c>
      <c r="T2" s="6" t="s">
        <v>103</v>
      </c>
      <c r="U2" s="6" t="s">
        <v>104</v>
      </c>
      <c r="V2" s="6" t="s">
        <v>105</v>
      </c>
      <c r="W2" s="6" t="s">
        <v>106</v>
      </c>
      <c r="X2" s="6" t="s">
        <v>38</v>
      </c>
      <c r="Y2" s="6" t="s">
        <v>107</v>
      </c>
      <c r="Z2" s="7" t="s">
        <v>108</v>
      </c>
      <c r="AA2" s="7" t="s">
        <v>109</v>
      </c>
      <c r="AB2" s="7" t="s">
        <v>39</v>
      </c>
      <c r="AC2" s="7" t="s">
        <v>104</v>
      </c>
      <c r="AD2" s="7" t="s">
        <v>105</v>
      </c>
      <c r="AE2" s="7" t="s">
        <v>106</v>
      </c>
      <c r="AF2" s="7" t="s">
        <v>38</v>
      </c>
    </row>
    <row r="3" spans="1:32" x14ac:dyDescent="0.3">
      <c r="A3" s="5" t="s">
        <v>120</v>
      </c>
      <c r="B3" s="5" t="s">
        <v>110</v>
      </c>
      <c r="C3" s="41" t="s">
        <v>131</v>
      </c>
      <c r="D3" s="5" t="s">
        <v>111</v>
      </c>
      <c r="E3" s="5">
        <v>2010</v>
      </c>
      <c r="F3" s="5" t="s">
        <v>124</v>
      </c>
      <c r="G3" s="5" t="s">
        <v>112</v>
      </c>
      <c r="H3" s="5" t="s">
        <v>36</v>
      </c>
      <c r="I3" s="5" t="s">
        <v>113</v>
      </c>
      <c r="J3" s="5" t="s">
        <v>114</v>
      </c>
      <c r="K3" s="5" t="s">
        <v>115</v>
      </c>
      <c r="L3" s="5">
        <v>10</v>
      </c>
      <c r="M3" s="5">
        <v>4</v>
      </c>
      <c r="N3" s="5" t="s">
        <v>28</v>
      </c>
      <c r="O3" s="5">
        <v>160</v>
      </c>
      <c r="P3" s="26" t="s">
        <v>133</v>
      </c>
      <c r="Q3" s="26" t="s">
        <v>133</v>
      </c>
      <c r="R3" s="26" t="s">
        <v>133</v>
      </c>
      <c r="S3" s="26" t="s">
        <v>133</v>
      </c>
      <c r="T3" s="26" t="s">
        <v>133</v>
      </c>
      <c r="U3" s="26" t="s">
        <v>133</v>
      </c>
      <c r="V3" s="26" t="s">
        <v>133</v>
      </c>
      <c r="W3" s="26" t="s">
        <v>133</v>
      </c>
      <c r="X3" s="5">
        <v>405.3</v>
      </c>
      <c r="Y3" s="5" t="s">
        <v>125</v>
      </c>
      <c r="Z3" s="26" t="s">
        <v>133</v>
      </c>
      <c r="AA3" s="26" t="s">
        <v>133</v>
      </c>
      <c r="AB3" s="26" t="s">
        <v>133</v>
      </c>
      <c r="AC3" s="26" t="s">
        <v>133</v>
      </c>
      <c r="AD3" s="26" t="s">
        <v>133</v>
      </c>
      <c r="AE3" s="26" t="s">
        <v>133</v>
      </c>
      <c r="AF3" s="26" t="s">
        <v>133</v>
      </c>
    </row>
    <row r="4" spans="1:32" x14ac:dyDescent="0.3">
      <c r="A4" s="5" t="s">
        <v>121</v>
      </c>
      <c r="B4" s="5" t="s">
        <v>110</v>
      </c>
      <c r="C4" s="41"/>
      <c r="D4" s="5" t="s">
        <v>111</v>
      </c>
      <c r="E4" s="5">
        <v>2010</v>
      </c>
      <c r="F4" s="5" t="s">
        <v>124</v>
      </c>
      <c r="G4" s="5" t="s">
        <v>112</v>
      </c>
      <c r="H4" s="5" t="s">
        <v>36</v>
      </c>
      <c r="I4" s="5" t="s">
        <v>113</v>
      </c>
      <c r="J4" s="5" t="s">
        <v>114</v>
      </c>
      <c r="K4" s="5" t="s">
        <v>115</v>
      </c>
      <c r="L4" s="5">
        <v>10</v>
      </c>
      <c r="M4" s="5">
        <v>4</v>
      </c>
      <c r="N4" s="5" t="s">
        <v>28</v>
      </c>
      <c r="O4" s="5">
        <v>160</v>
      </c>
      <c r="P4" s="26" t="s">
        <v>133</v>
      </c>
      <c r="Q4" s="26" t="s">
        <v>133</v>
      </c>
      <c r="R4" s="26" t="s">
        <v>133</v>
      </c>
      <c r="S4" s="26" t="s">
        <v>133</v>
      </c>
      <c r="T4" s="26" t="s">
        <v>133</v>
      </c>
      <c r="U4" s="26" t="s">
        <v>133</v>
      </c>
      <c r="V4" s="26" t="s">
        <v>133</v>
      </c>
      <c r="W4" s="26" t="s">
        <v>133</v>
      </c>
      <c r="X4" s="5">
        <v>365.4</v>
      </c>
      <c r="Y4" s="5" t="s">
        <v>119</v>
      </c>
      <c r="Z4" s="26" t="s">
        <v>133</v>
      </c>
      <c r="AA4" s="26" t="s">
        <v>133</v>
      </c>
      <c r="AB4" s="26" t="s">
        <v>133</v>
      </c>
      <c r="AC4" s="26" t="s">
        <v>133</v>
      </c>
      <c r="AD4" s="26" t="s">
        <v>133</v>
      </c>
      <c r="AE4" s="26" t="s">
        <v>133</v>
      </c>
      <c r="AF4" s="26" t="s">
        <v>133</v>
      </c>
    </row>
    <row r="5" spans="1:32" ht="25.2" customHeight="1" x14ac:dyDescent="0.3">
      <c r="A5" s="5" t="s">
        <v>122</v>
      </c>
      <c r="B5" s="5" t="s">
        <v>110</v>
      </c>
      <c r="C5" s="41" t="s">
        <v>132</v>
      </c>
      <c r="D5" s="5" t="s">
        <v>116</v>
      </c>
      <c r="E5" s="5">
        <v>2017</v>
      </c>
      <c r="F5" s="5" t="s">
        <v>124</v>
      </c>
      <c r="G5" s="5" t="s">
        <v>112</v>
      </c>
      <c r="H5" s="5" t="s">
        <v>36</v>
      </c>
      <c r="I5" s="5" t="s">
        <v>113</v>
      </c>
      <c r="J5" s="5" t="s">
        <v>117</v>
      </c>
      <c r="K5" s="5" t="s">
        <v>115</v>
      </c>
      <c r="L5" s="5" t="s">
        <v>115</v>
      </c>
      <c r="M5" s="5">
        <v>11</v>
      </c>
      <c r="N5" s="5" t="s">
        <v>28</v>
      </c>
      <c r="O5" s="26" t="s">
        <v>133</v>
      </c>
      <c r="P5" s="26" t="s">
        <v>133</v>
      </c>
      <c r="Q5" s="26" t="s">
        <v>133</v>
      </c>
      <c r="R5" s="26" t="s">
        <v>133</v>
      </c>
      <c r="S5" s="26" t="s">
        <v>133</v>
      </c>
      <c r="T5" s="26" t="s">
        <v>133</v>
      </c>
      <c r="U5" s="26" t="s">
        <v>133</v>
      </c>
      <c r="V5" s="26" t="s">
        <v>133</v>
      </c>
      <c r="W5" s="26" t="s">
        <v>133</v>
      </c>
      <c r="X5" s="5">
        <v>627.77</v>
      </c>
      <c r="Y5" s="5" t="s">
        <v>118</v>
      </c>
      <c r="Z5" s="26" t="s">
        <v>133</v>
      </c>
      <c r="AA5" s="26" t="s">
        <v>133</v>
      </c>
      <c r="AB5" s="26" t="s">
        <v>133</v>
      </c>
      <c r="AC5" s="26" t="s">
        <v>133</v>
      </c>
      <c r="AD5" s="26" t="s">
        <v>133</v>
      </c>
      <c r="AE5" s="26" t="s">
        <v>133</v>
      </c>
      <c r="AF5" s="26" t="s">
        <v>133</v>
      </c>
    </row>
    <row r="6" spans="1:32" ht="25.8" customHeight="1" x14ac:dyDescent="0.3">
      <c r="A6" s="5" t="s">
        <v>123</v>
      </c>
      <c r="B6" s="5" t="s">
        <v>110</v>
      </c>
      <c r="C6" s="41"/>
      <c r="D6" s="5" t="s">
        <v>116</v>
      </c>
      <c r="E6" s="5">
        <v>2017</v>
      </c>
      <c r="F6" s="5" t="s">
        <v>124</v>
      </c>
      <c r="G6" s="5" t="s">
        <v>112</v>
      </c>
      <c r="H6" s="5" t="s">
        <v>36</v>
      </c>
      <c r="I6" s="5" t="s">
        <v>113</v>
      </c>
      <c r="J6" s="5" t="s">
        <v>117</v>
      </c>
      <c r="K6" s="5" t="s">
        <v>115</v>
      </c>
      <c r="L6" s="5" t="s">
        <v>115</v>
      </c>
      <c r="M6" s="5">
        <v>11</v>
      </c>
      <c r="N6" s="5" t="s">
        <v>28</v>
      </c>
      <c r="O6" s="26" t="s">
        <v>133</v>
      </c>
      <c r="P6" s="26" t="s">
        <v>133</v>
      </c>
      <c r="Q6" s="26" t="s">
        <v>133</v>
      </c>
      <c r="R6" s="26" t="s">
        <v>133</v>
      </c>
      <c r="S6" s="26" t="s">
        <v>133</v>
      </c>
      <c r="T6" s="26" t="s">
        <v>133</v>
      </c>
      <c r="U6" s="26" t="s">
        <v>133</v>
      </c>
      <c r="V6" s="26" t="s">
        <v>133</v>
      </c>
      <c r="W6" s="26" t="s">
        <v>133</v>
      </c>
      <c r="X6" s="5">
        <v>540.97</v>
      </c>
      <c r="Y6" s="5" t="s">
        <v>119</v>
      </c>
      <c r="Z6" s="26" t="s">
        <v>133</v>
      </c>
      <c r="AA6" s="26" t="s">
        <v>133</v>
      </c>
      <c r="AB6" s="26" t="s">
        <v>133</v>
      </c>
      <c r="AC6" s="26" t="s">
        <v>133</v>
      </c>
      <c r="AD6" s="26" t="s">
        <v>133</v>
      </c>
      <c r="AE6" s="26" t="s">
        <v>133</v>
      </c>
      <c r="AF6" s="26" t="s">
        <v>133</v>
      </c>
    </row>
    <row r="7" spans="1:32" x14ac:dyDescent="0.3">
      <c r="A7" s="5" t="s">
        <v>148</v>
      </c>
      <c r="B7" s="5" t="s">
        <v>172</v>
      </c>
      <c r="C7" s="41" t="s">
        <v>173</v>
      </c>
      <c r="D7" s="5" t="s">
        <v>149</v>
      </c>
      <c r="E7" s="5">
        <v>2011</v>
      </c>
      <c r="F7" s="5" t="s">
        <v>124</v>
      </c>
      <c r="G7" s="5" t="s">
        <v>161</v>
      </c>
      <c r="H7" s="5" t="s">
        <v>162</v>
      </c>
      <c r="I7" s="5" t="s">
        <v>163</v>
      </c>
      <c r="J7" s="5" t="s">
        <v>153</v>
      </c>
      <c r="K7" s="5">
        <v>6.12</v>
      </c>
      <c r="L7" s="5">
        <v>7.65</v>
      </c>
      <c r="M7" s="5">
        <v>12</v>
      </c>
      <c r="N7" s="5" t="s">
        <v>29</v>
      </c>
      <c r="O7" s="5">
        <v>150</v>
      </c>
      <c r="P7" s="26" t="s">
        <v>133</v>
      </c>
      <c r="Q7" s="26" t="s">
        <v>133</v>
      </c>
      <c r="R7" s="26" t="s">
        <v>133</v>
      </c>
      <c r="S7" s="5">
        <v>115</v>
      </c>
      <c r="T7" s="26" t="s">
        <v>133</v>
      </c>
      <c r="U7" s="5" t="s">
        <v>164</v>
      </c>
      <c r="V7" s="26" t="s">
        <v>133</v>
      </c>
      <c r="W7" s="26" t="s">
        <v>133</v>
      </c>
      <c r="X7" s="26" t="s">
        <v>133</v>
      </c>
      <c r="Y7" s="41" t="s">
        <v>165</v>
      </c>
      <c r="Z7" s="5">
        <f>O7*(0.034/(L7/100))</f>
        <v>66.666666666666671</v>
      </c>
      <c r="AA7" s="26" t="s">
        <v>133</v>
      </c>
      <c r="AB7" s="5">
        <f>S7*(0.034/(L7/100))</f>
        <v>51.111111111111114</v>
      </c>
      <c r="AC7" s="26" t="s">
        <v>133</v>
      </c>
      <c r="AD7" s="26" t="s">
        <v>133</v>
      </c>
      <c r="AE7" s="26" t="s">
        <v>133</v>
      </c>
      <c r="AF7" s="26" t="s">
        <v>133</v>
      </c>
    </row>
    <row r="8" spans="1:32" x14ac:dyDescent="0.3">
      <c r="A8" s="5" t="s">
        <v>156</v>
      </c>
      <c r="B8" s="5" t="s">
        <v>172</v>
      </c>
      <c r="C8" s="41"/>
      <c r="D8" s="5" t="s">
        <v>149</v>
      </c>
      <c r="E8" s="5">
        <v>2011</v>
      </c>
      <c r="F8" s="5" t="s">
        <v>124</v>
      </c>
      <c r="G8" s="5" t="s">
        <v>161</v>
      </c>
      <c r="H8" s="5" t="s">
        <v>162</v>
      </c>
      <c r="I8" s="5" t="s">
        <v>163</v>
      </c>
      <c r="J8" s="5" t="s">
        <v>151</v>
      </c>
      <c r="K8" s="5">
        <v>5.43</v>
      </c>
      <c r="L8" s="5">
        <v>0.69</v>
      </c>
      <c r="M8" s="5">
        <v>12</v>
      </c>
      <c r="N8" s="5" t="s">
        <v>29</v>
      </c>
      <c r="O8" s="5">
        <v>50</v>
      </c>
      <c r="P8" s="26" t="s">
        <v>133</v>
      </c>
      <c r="Q8" s="26" t="s">
        <v>133</v>
      </c>
      <c r="R8" s="26" t="s">
        <v>133</v>
      </c>
      <c r="S8" s="5">
        <v>58</v>
      </c>
      <c r="T8" s="26" t="s">
        <v>133</v>
      </c>
      <c r="U8" s="5">
        <v>107</v>
      </c>
      <c r="V8" s="26" t="s">
        <v>133</v>
      </c>
      <c r="W8" s="26" t="s">
        <v>133</v>
      </c>
      <c r="X8" s="26" t="s">
        <v>133</v>
      </c>
      <c r="Y8" s="41"/>
      <c r="Z8" s="5">
        <f>O8*(0.034/(L8/100))</f>
        <v>246.37681159420293</v>
      </c>
      <c r="AA8" s="26" t="s">
        <v>133</v>
      </c>
      <c r="AB8" s="5">
        <f t="shared" ref="AB8:AB12" si="0">S8*(0.034/(L8/100))</f>
        <v>285.79710144927537</v>
      </c>
      <c r="AC8" s="5">
        <f t="shared" ref="AC8:AC12" si="1">U8*(0.034/(L8/100))</f>
        <v>527.24637681159425</v>
      </c>
      <c r="AD8" s="26" t="s">
        <v>133</v>
      </c>
      <c r="AE8" s="26" t="s">
        <v>133</v>
      </c>
      <c r="AF8" s="26" t="s">
        <v>133</v>
      </c>
    </row>
    <row r="9" spans="1:32" x14ac:dyDescent="0.3">
      <c r="A9" s="5" t="s">
        <v>157</v>
      </c>
      <c r="B9" s="5" t="s">
        <v>172</v>
      </c>
      <c r="C9" s="41"/>
      <c r="D9" s="5" t="s">
        <v>149</v>
      </c>
      <c r="E9" s="5">
        <v>2011</v>
      </c>
      <c r="F9" s="5" t="s">
        <v>124</v>
      </c>
      <c r="G9" s="5" t="s">
        <v>161</v>
      </c>
      <c r="H9" s="5" t="s">
        <v>162</v>
      </c>
      <c r="I9" s="5" t="s">
        <v>163</v>
      </c>
      <c r="J9" s="5" t="s">
        <v>150</v>
      </c>
      <c r="K9" s="5">
        <v>4.7300000000000004</v>
      </c>
      <c r="L9" s="5">
        <v>0.5</v>
      </c>
      <c r="M9" s="5">
        <v>12</v>
      </c>
      <c r="N9" s="5" t="s">
        <v>29</v>
      </c>
      <c r="O9" s="5">
        <v>50</v>
      </c>
      <c r="P9" s="26" t="s">
        <v>133</v>
      </c>
      <c r="Q9" s="26" t="s">
        <v>133</v>
      </c>
      <c r="R9" s="26" t="s">
        <v>133</v>
      </c>
      <c r="S9" s="5">
        <v>40</v>
      </c>
      <c r="T9" s="26" t="s">
        <v>133</v>
      </c>
      <c r="U9" s="5">
        <v>95</v>
      </c>
      <c r="V9" s="26" t="s">
        <v>133</v>
      </c>
      <c r="W9" s="26" t="s">
        <v>133</v>
      </c>
      <c r="X9" s="26" t="s">
        <v>133</v>
      </c>
      <c r="Y9" s="41"/>
      <c r="Z9" s="5">
        <f>O9*(0.034/(L9/100))</f>
        <v>340.00000000000006</v>
      </c>
      <c r="AA9" s="26" t="s">
        <v>133</v>
      </c>
      <c r="AB9" s="5">
        <f t="shared" si="0"/>
        <v>272</v>
      </c>
      <c r="AC9" s="5">
        <f t="shared" si="1"/>
        <v>646.00000000000011</v>
      </c>
      <c r="AD9" s="26" t="s">
        <v>133</v>
      </c>
      <c r="AE9" s="26" t="s">
        <v>133</v>
      </c>
      <c r="AF9" s="26" t="s">
        <v>133</v>
      </c>
    </row>
    <row r="10" spans="1:32" x14ac:dyDescent="0.3">
      <c r="A10" s="5" t="s">
        <v>158</v>
      </c>
      <c r="B10" s="5" t="s">
        <v>172</v>
      </c>
      <c r="C10" s="41"/>
      <c r="D10" s="5" t="s">
        <v>149</v>
      </c>
      <c r="E10" s="5">
        <v>2011</v>
      </c>
      <c r="F10" s="5" t="s">
        <v>124</v>
      </c>
      <c r="G10" s="5" t="s">
        <v>161</v>
      </c>
      <c r="H10" s="5" t="s">
        <v>162</v>
      </c>
      <c r="I10" s="5" t="s">
        <v>163</v>
      </c>
      <c r="J10" s="5" t="s">
        <v>154</v>
      </c>
      <c r="K10" s="5">
        <v>6.6</v>
      </c>
      <c r="L10" s="5">
        <v>0.97</v>
      </c>
      <c r="M10" s="5">
        <v>12</v>
      </c>
      <c r="N10" s="5" t="s">
        <v>29</v>
      </c>
      <c r="O10" s="5">
        <v>50</v>
      </c>
      <c r="P10" s="26" t="s">
        <v>133</v>
      </c>
      <c r="Q10" s="26" t="s">
        <v>133</v>
      </c>
      <c r="R10" s="26" t="s">
        <v>133</v>
      </c>
      <c r="S10" s="5">
        <v>72</v>
      </c>
      <c r="T10" s="26" t="s">
        <v>133</v>
      </c>
      <c r="U10" s="5">
        <v>122</v>
      </c>
      <c r="V10" s="26" t="s">
        <v>133</v>
      </c>
      <c r="W10" s="26" t="s">
        <v>133</v>
      </c>
      <c r="X10" s="26" t="s">
        <v>133</v>
      </c>
      <c r="Y10" s="41"/>
      <c r="Z10" s="5">
        <f t="shared" ref="Z10:Z12" si="2">O10*(0.034/(L10/100))</f>
        <v>175.25773195876289</v>
      </c>
      <c r="AA10" s="26" t="s">
        <v>133</v>
      </c>
      <c r="AB10" s="5">
        <f t="shared" si="0"/>
        <v>252.37113402061857</v>
      </c>
      <c r="AC10" s="5">
        <f t="shared" si="1"/>
        <v>427.62886597938143</v>
      </c>
      <c r="AD10" s="26" t="s">
        <v>133</v>
      </c>
      <c r="AE10" s="26" t="s">
        <v>133</v>
      </c>
      <c r="AF10" s="26" t="s">
        <v>133</v>
      </c>
    </row>
    <row r="11" spans="1:32" x14ac:dyDescent="0.3">
      <c r="A11" s="5" t="s">
        <v>159</v>
      </c>
      <c r="B11" s="5" t="s">
        <v>172</v>
      </c>
      <c r="C11" s="41"/>
      <c r="D11" s="5" t="s">
        <v>149</v>
      </c>
      <c r="E11" s="5">
        <v>2011</v>
      </c>
      <c r="F11" s="5" t="s">
        <v>124</v>
      </c>
      <c r="G11" s="5" t="s">
        <v>161</v>
      </c>
      <c r="H11" s="5" t="s">
        <v>162</v>
      </c>
      <c r="I11" s="5" t="s">
        <v>163</v>
      </c>
      <c r="J11" s="5" t="s">
        <v>152</v>
      </c>
      <c r="K11" s="5">
        <v>7.69</v>
      </c>
      <c r="L11" s="5">
        <v>1.54</v>
      </c>
      <c r="M11" s="5">
        <v>12</v>
      </c>
      <c r="N11" s="5" t="s">
        <v>29</v>
      </c>
      <c r="O11" s="5">
        <v>100</v>
      </c>
      <c r="P11" s="26" t="s">
        <v>133</v>
      </c>
      <c r="Q11" s="26" t="s">
        <v>133</v>
      </c>
      <c r="R11" s="26" t="s">
        <v>133</v>
      </c>
      <c r="S11" s="5">
        <v>83</v>
      </c>
      <c r="T11" s="26" t="s">
        <v>133</v>
      </c>
      <c r="U11" s="5">
        <v>119</v>
      </c>
      <c r="V11" s="26" t="s">
        <v>133</v>
      </c>
      <c r="W11" s="26" t="s">
        <v>133</v>
      </c>
      <c r="X11" s="26" t="s">
        <v>133</v>
      </c>
      <c r="Y11" s="41"/>
      <c r="Z11" s="5">
        <f t="shared" si="2"/>
        <v>220.77922077922079</v>
      </c>
      <c r="AA11" s="26" t="s">
        <v>133</v>
      </c>
      <c r="AB11" s="5">
        <f t="shared" si="0"/>
        <v>183.24675324675326</v>
      </c>
      <c r="AC11" s="5">
        <f t="shared" si="1"/>
        <v>262.72727272727275</v>
      </c>
      <c r="AD11" s="26" t="s">
        <v>133</v>
      </c>
      <c r="AE11" s="26" t="s">
        <v>133</v>
      </c>
      <c r="AF11" s="26" t="s">
        <v>133</v>
      </c>
    </row>
    <row r="12" spans="1:32" x14ac:dyDescent="0.3">
      <c r="A12" s="5" t="s">
        <v>160</v>
      </c>
      <c r="B12" s="5" t="s">
        <v>172</v>
      </c>
      <c r="C12" s="41"/>
      <c r="D12" s="5" t="s">
        <v>149</v>
      </c>
      <c r="E12" s="5">
        <v>2011</v>
      </c>
      <c r="F12" s="5" t="s">
        <v>124</v>
      </c>
      <c r="G12" s="5" t="s">
        <v>161</v>
      </c>
      <c r="H12" s="5" t="s">
        <v>162</v>
      </c>
      <c r="I12" s="5" t="s">
        <v>163</v>
      </c>
      <c r="J12" s="5" t="s">
        <v>155</v>
      </c>
      <c r="K12" s="5">
        <v>7.4</v>
      </c>
      <c r="L12" s="5">
        <v>2.02</v>
      </c>
      <c r="M12" s="5">
        <v>12</v>
      </c>
      <c r="N12" s="5" t="s">
        <v>29</v>
      </c>
      <c r="O12" s="5">
        <v>150</v>
      </c>
      <c r="P12" s="26" t="s">
        <v>133</v>
      </c>
      <c r="Q12" s="26" t="s">
        <v>133</v>
      </c>
      <c r="R12" s="26" t="s">
        <v>133</v>
      </c>
      <c r="S12" s="5">
        <v>90</v>
      </c>
      <c r="T12" s="26" t="s">
        <v>133</v>
      </c>
      <c r="U12" s="5">
        <v>178</v>
      </c>
      <c r="V12" s="26" t="s">
        <v>133</v>
      </c>
      <c r="W12" s="26" t="s">
        <v>133</v>
      </c>
      <c r="X12" s="26" t="s">
        <v>133</v>
      </c>
      <c r="Y12" s="41"/>
      <c r="Z12" s="5">
        <f t="shared" si="2"/>
        <v>252.47524752475249</v>
      </c>
      <c r="AA12" s="26" t="s">
        <v>133</v>
      </c>
      <c r="AB12" s="5">
        <f t="shared" si="0"/>
        <v>151.48514851485149</v>
      </c>
      <c r="AC12" s="5">
        <f t="shared" si="1"/>
        <v>299.60396039603961</v>
      </c>
      <c r="AD12" s="26" t="s">
        <v>133</v>
      </c>
      <c r="AE12" s="26" t="s">
        <v>133</v>
      </c>
      <c r="AF12" s="26" t="s">
        <v>133</v>
      </c>
    </row>
    <row r="13" spans="1:32" x14ac:dyDescent="0.3">
      <c r="P13" s="26"/>
    </row>
  </sheetData>
  <mergeCells count="5">
    <mergeCell ref="Z1:AF1"/>
    <mergeCell ref="C3:C4"/>
    <mergeCell ref="C5:C6"/>
    <mergeCell ref="Y7:Y12"/>
    <mergeCell ref="C7:C1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L11"/>
  <sheetViews>
    <sheetView workbookViewId="0">
      <selection activeCell="B17" sqref="B17"/>
    </sheetView>
  </sheetViews>
  <sheetFormatPr defaultRowHeight="14.4" x14ac:dyDescent="0.3"/>
  <cols>
    <col min="1" max="1" width="10.88671875" customWidth="1"/>
    <col min="2" max="2" width="82" customWidth="1"/>
  </cols>
  <sheetData>
    <row r="1" spans="1:12" x14ac:dyDescent="0.3">
      <c r="A1" s="2" t="s">
        <v>74</v>
      </c>
      <c r="B1" s="3" t="s">
        <v>75</v>
      </c>
      <c r="C1" s="8" t="s">
        <v>126</v>
      </c>
      <c r="D1" s="8" t="s">
        <v>127</v>
      </c>
      <c r="E1" s="8" t="s">
        <v>128</v>
      </c>
      <c r="F1" s="8" t="s">
        <v>129</v>
      </c>
      <c r="G1" s="8" t="s">
        <v>166</v>
      </c>
      <c r="H1" s="8" t="s">
        <v>167</v>
      </c>
      <c r="I1" s="8" t="s">
        <v>168</v>
      </c>
      <c r="J1" s="8" t="s">
        <v>169</v>
      </c>
      <c r="K1" s="8" t="s">
        <v>170</v>
      </c>
      <c r="L1" s="8" t="s">
        <v>171</v>
      </c>
    </row>
    <row r="2" spans="1:12" x14ac:dyDescent="0.3">
      <c r="A2" s="2">
        <v>1</v>
      </c>
      <c r="B2" s="4" t="s">
        <v>76</v>
      </c>
      <c r="C2">
        <v>0</v>
      </c>
      <c r="D2">
        <v>0</v>
      </c>
      <c r="E2">
        <v>0</v>
      </c>
      <c r="F2">
        <v>0</v>
      </c>
      <c r="G2">
        <v>0</v>
      </c>
      <c r="H2">
        <v>0</v>
      </c>
      <c r="I2">
        <v>0</v>
      </c>
      <c r="J2">
        <v>0</v>
      </c>
      <c r="K2">
        <v>0</v>
      </c>
      <c r="L2">
        <v>0</v>
      </c>
    </row>
    <row r="3" spans="1:12" x14ac:dyDescent="0.3">
      <c r="A3" s="2">
        <v>2</v>
      </c>
      <c r="B3" s="4" t="s">
        <v>77</v>
      </c>
      <c r="C3">
        <v>0</v>
      </c>
      <c r="D3">
        <v>0</v>
      </c>
      <c r="E3">
        <v>2</v>
      </c>
      <c r="F3">
        <v>2</v>
      </c>
      <c r="G3">
        <v>2</v>
      </c>
      <c r="H3">
        <v>2</v>
      </c>
      <c r="I3">
        <v>2</v>
      </c>
      <c r="J3">
        <v>2</v>
      </c>
      <c r="K3">
        <v>2</v>
      </c>
      <c r="L3">
        <v>2</v>
      </c>
    </row>
    <row r="4" spans="1:12" x14ac:dyDescent="0.3">
      <c r="A4" s="2">
        <v>3</v>
      </c>
      <c r="B4" s="4" t="s">
        <v>78</v>
      </c>
      <c r="C4">
        <v>1</v>
      </c>
      <c r="D4">
        <v>1</v>
      </c>
      <c r="E4">
        <v>2</v>
      </c>
      <c r="F4">
        <v>2</v>
      </c>
      <c r="G4">
        <v>2</v>
      </c>
      <c r="H4">
        <v>2</v>
      </c>
      <c r="I4">
        <v>2</v>
      </c>
      <c r="J4">
        <v>2</v>
      </c>
      <c r="K4">
        <v>2</v>
      </c>
      <c r="L4">
        <v>2</v>
      </c>
    </row>
    <row r="5" spans="1:12" x14ac:dyDescent="0.3">
      <c r="A5" s="2">
        <v>4</v>
      </c>
      <c r="B5" s="4" t="s">
        <v>79</v>
      </c>
      <c r="C5">
        <v>2</v>
      </c>
      <c r="D5">
        <v>2</v>
      </c>
      <c r="E5">
        <v>1</v>
      </c>
      <c r="F5">
        <v>1</v>
      </c>
      <c r="G5">
        <v>0</v>
      </c>
      <c r="H5">
        <v>0</v>
      </c>
      <c r="I5">
        <v>0</v>
      </c>
      <c r="J5">
        <v>0</v>
      </c>
      <c r="K5">
        <v>0</v>
      </c>
      <c r="L5">
        <v>0</v>
      </c>
    </row>
    <row r="6" spans="1:12" x14ac:dyDescent="0.3">
      <c r="A6" s="2">
        <v>5</v>
      </c>
      <c r="B6" s="4" t="s">
        <v>80</v>
      </c>
      <c r="C6">
        <v>1</v>
      </c>
      <c r="D6">
        <v>1</v>
      </c>
      <c r="E6">
        <v>1</v>
      </c>
      <c r="F6">
        <v>1</v>
      </c>
      <c r="G6">
        <v>1</v>
      </c>
      <c r="H6">
        <v>1</v>
      </c>
      <c r="I6">
        <v>1</v>
      </c>
      <c r="J6">
        <v>1</v>
      </c>
      <c r="K6">
        <v>1</v>
      </c>
      <c r="L6">
        <v>1</v>
      </c>
    </row>
    <row r="7" spans="1:12" x14ac:dyDescent="0.3">
      <c r="A7" s="2">
        <v>6</v>
      </c>
      <c r="B7" s="4" t="s">
        <v>81</v>
      </c>
      <c r="C7">
        <v>0</v>
      </c>
      <c r="D7">
        <v>0</v>
      </c>
      <c r="E7">
        <v>1</v>
      </c>
      <c r="F7">
        <v>1</v>
      </c>
      <c r="G7">
        <v>2</v>
      </c>
      <c r="H7">
        <v>2</v>
      </c>
      <c r="I7">
        <v>2</v>
      </c>
      <c r="J7">
        <v>2</v>
      </c>
      <c r="K7">
        <v>2</v>
      </c>
      <c r="L7">
        <v>2</v>
      </c>
    </row>
    <row r="8" spans="1:12" x14ac:dyDescent="0.3">
      <c r="A8" s="2">
        <v>7</v>
      </c>
      <c r="B8" s="4" t="s">
        <v>82</v>
      </c>
      <c r="C8">
        <v>0</v>
      </c>
      <c r="D8">
        <v>0</v>
      </c>
      <c r="E8">
        <v>0</v>
      </c>
      <c r="F8">
        <v>0</v>
      </c>
      <c r="G8">
        <v>2</v>
      </c>
      <c r="H8">
        <v>2</v>
      </c>
      <c r="I8">
        <v>2</v>
      </c>
      <c r="J8">
        <v>2</v>
      </c>
      <c r="K8">
        <v>2</v>
      </c>
      <c r="L8">
        <v>2</v>
      </c>
    </row>
    <row r="9" spans="1:12" x14ac:dyDescent="0.3">
      <c r="A9" s="2">
        <v>8</v>
      </c>
      <c r="B9" s="4" t="s">
        <v>83</v>
      </c>
      <c r="C9">
        <v>0</v>
      </c>
      <c r="D9">
        <v>0</v>
      </c>
      <c r="E9">
        <v>2</v>
      </c>
      <c r="F9">
        <v>2</v>
      </c>
      <c r="G9">
        <v>2</v>
      </c>
      <c r="H9">
        <v>2</v>
      </c>
      <c r="I9">
        <v>2</v>
      </c>
      <c r="J9">
        <v>2</v>
      </c>
      <c r="K9">
        <v>2</v>
      </c>
      <c r="L9">
        <v>2</v>
      </c>
    </row>
    <row r="10" spans="1:12" x14ac:dyDescent="0.3">
      <c r="A10" s="2">
        <v>9</v>
      </c>
      <c r="B10" s="4" t="s">
        <v>84</v>
      </c>
      <c r="C10">
        <v>0</v>
      </c>
      <c r="D10">
        <v>0</v>
      </c>
      <c r="E10">
        <v>2</v>
      </c>
      <c r="F10">
        <v>2</v>
      </c>
      <c r="G10">
        <v>1</v>
      </c>
      <c r="H10">
        <v>1</v>
      </c>
      <c r="I10">
        <v>1</v>
      </c>
      <c r="J10">
        <v>1</v>
      </c>
      <c r="K10">
        <v>1</v>
      </c>
      <c r="L10">
        <v>1</v>
      </c>
    </row>
    <row r="11" spans="1:12" x14ac:dyDescent="0.3">
      <c r="A11" s="2" t="s">
        <v>85</v>
      </c>
      <c r="C11">
        <f>SUM(C2:C10)</f>
        <v>4</v>
      </c>
      <c r="D11">
        <f t="shared" ref="D11:L11" si="0">SUM(D2:D10)</f>
        <v>4</v>
      </c>
      <c r="E11">
        <f t="shared" si="0"/>
        <v>11</v>
      </c>
      <c r="F11">
        <f t="shared" si="0"/>
        <v>11</v>
      </c>
      <c r="G11">
        <f t="shared" si="0"/>
        <v>12</v>
      </c>
      <c r="H11">
        <f t="shared" si="0"/>
        <v>12</v>
      </c>
      <c r="I11">
        <f t="shared" si="0"/>
        <v>12</v>
      </c>
      <c r="J11">
        <f t="shared" si="0"/>
        <v>12</v>
      </c>
      <c r="K11">
        <f t="shared" si="0"/>
        <v>12</v>
      </c>
      <c r="L11">
        <f t="shared" si="0"/>
        <v>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93"/>
  <sheetViews>
    <sheetView showGridLines="0" topLeftCell="E1" zoomScale="70" zoomScaleNormal="70" workbookViewId="0">
      <selection activeCell="M1" sqref="M1"/>
    </sheetView>
  </sheetViews>
  <sheetFormatPr defaultRowHeight="14.4" x14ac:dyDescent="0.3"/>
  <cols>
    <col min="1" max="1" width="11.109375" style="11" bestFit="1" customWidth="1"/>
    <col min="2" max="2" width="16.33203125" style="11" customWidth="1"/>
    <col min="3" max="3" width="35.5546875" style="11" bestFit="1" customWidth="1"/>
    <col min="4" max="4" width="23.109375" style="11" bestFit="1" customWidth="1"/>
    <col min="5" max="5" width="21.5546875" style="11" bestFit="1" customWidth="1"/>
    <col min="6" max="6" width="22.5546875" style="11" customWidth="1"/>
    <col min="7" max="7" width="22.77734375" style="11" customWidth="1"/>
    <col min="8" max="8" width="20.5546875" style="11" bestFit="1" customWidth="1"/>
    <col min="9" max="9" width="20.33203125" style="11" bestFit="1" customWidth="1"/>
    <col min="10" max="10" width="34.44140625" style="11" bestFit="1" customWidth="1"/>
    <col min="11" max="11" width="21.6640625" style="11" bestFit="1" customWidth="1"/>
    <col min="12" max="12" width="29.21875" style="11" customWidth="1"/>
    <col min="13" max="13" width="16.5546875" style="11" bestFit="1" customWidth="1"/>
    <col min="14" max="14" width="42.88671875" style="11" customWidth="1"/>
    <col min="15" max="15" width="17.44140625" style="11" bestFit="1" customWidth="1"/>
    <col min="16" max="16" width="18.6640625" style="11" bestFit="1" customWidth="1"/>
    <col min="17" max="17" width="15.77734375" bestFit="1" customWidth="1"/>
    <col min="18" max="18" width="19.109375" bestFit="1" customWidth="1"/>
    <col min="19" max="19" width="16.21875" bestFit="1" customWidth="1"/>
    <col min="20" max="20" width="22.5546875" bestFit="1" customWidth="1"/>
    <col min="21" max="21" width="23.21875" bestFit="1" customWidth="1"/>
    <col min="22" max="23" width="12" bestFit="1" customWidth="1"/>
    <col min="24" max="24" width="15.21875" bestFit="1" customWidth="1"/>
    <col min="25" max="25" width="18.21875" bestFit="1" customWidth="1"/>
    <col min="26" max="26" width="21.88671875" bestFit="1" customWidth="1"/>
    <col min="27" max="27" width="19" bestFit="1" customWidth="1"/>
    <col min="28" max="28" width="20.21875" bestFit="1" customWidth="1"/>
    <col min="29" max="29" width="17.44140625" bestFit="1" customWidth="1"/>
    <col min="30" max="30" width="20.6640625" bestFit="1" customWidth="1"/>
    <col min="31" max="31" width="17.88671875" bestFit="1" customWidth="1"/>
    <col min="32" max="32" width="18.5546875" bestFit="1" customWidth="1"/>
    <col min="33" max="33" width="14.88671875" bestFit="1" customWidth="1"/>
    <col min="34" max="34" width="35.5546875" bestFit="1" customWidth="1"/>
    <col min="35" max="35" width="8.44140625" bestFit="1" customWidth="1"/>
    <col min="36" max="36" width="25.109375" bestFit="1" customWidth="1"/>
    <col min="37" max="37" width="22.33203125" bestFit="1" customWidth="1"/>
    <col min="38" max="38" width="23.5546875" bestFit="1" customWidth="1"/>
    <col min="39" max="39" width="20.6640625" bestFit="1" customWidth="1"/>
    <col min="40" max="40" width="24" bestFit="1" customWidth="1"/>
    <col min="41" max="41" width="21.109375" bestFit="1" customWidth="1"/>
    <col min="42" max="42" width="21.5546875" bestFit="1" customWidth="1"/>
    <col min="43" max="43" width="22.21875" bestFit="1" customWidth="1"/>
    <col min="44" max="44" width="21.88671875" bestFit="1" customWidth="1"/>
    <col min="45" max="45" width="18.44140625" bestFit="1" customWidth="1"/>
    <col min="46" max="46" width="24.77734375" bestFit="1" customWidth="1"/>
    <col min="47" max="47" width="22" bestFit="1" customWidth="1"/>
    <col min="48" max="48" width="28.44140625" bestFit="1" customWidth="1"/>
    <col min="49" max="49" width="25.6640625" bestFit="1" customWidth="1"/>
    <col min="50" max="50" width="28.88671875" bestFit="1" customWidth="1"/>
    <col min="51" max="51" width="26.109375" bestFit="1" customWidth="1"/>
    <col min="52" max="52" width="26.77734375" bestFit="1" customWidth="1"/>
    <col min="53" max="53" width="35.5546875" bestFit="1" customWidth="1"/>
    <col min="54" max="54" width="16.44140625" bestFit="1" customWidth="1"/>
    <col min="55" max="56" width="35.5546875" bestFit="1" customWidth="1"/>
    <col min="57" max="57" width="14.21875" bestFit="1" customWidth="1"/>
  </cols>
  <sheetData>
    <row r="1" spans="1:16" ht="30" customHeight="1" x14ac:dyDescent="0.3">
      <c r="A1" s="9" t="s">
        <v>6</v>
      </c>
      <c r="B1" s="9" t="s">
        <v>7</v>
      </c>
      <c r="C1" s="9" t="s">
        <v>8</v>
      </c>
      <c r="D1" s="9" t="s">
        <v>134</v>
      </c>
      <c r="E1" s="9" t="s">
        <v>135</v>
      </c>
      <c r="F1" s="9" t="s">
        <v>0</v>
      </c>
      <c r="G1" s="9" t="s">
        <v>1</v>
      </c>
      <c r="H1" s="9" t="s">
        <v>2</v>
      </c>
      <c r="I1" s="9" t="s">
        <v>3</v>
      </c>
      <c r="J1" s="9" t="s">
        <v>4</v>
      </c>
      <c r="K1" s="9" t="s">
        <v>5</v>
      </c>
      <c r="L1" s="9" t="s">
        <v>9</v>
      </c>
      <c r="M1" s="9" t="s">
        <v>10</v>
      </c>
      <c r="N1" s="9" t="s">
        <v>11</v>
      </c>
      <c r="O1" s="9" t="s">
        <v>12</v>
      </c>
      <c r="P1" s="9" t="s">
        <v>13</v>
      </c>
    </row>
    <row r="2" spans="1:16" ht="30" customHeight="1" x14ac:dyDescent="0.3">
      <c r="A2" s="1" t="s">
        <v>16</v>
      </c>
      <c r="B2" s="1">
        <v>100</v>
      </c>
      <c r="C2" s="1" t="s">
        <v>23</v>
      </c>
      <c r="D2" s="1">
        <v>1.93</v>
      </c>
      <c r="E2" s="1">
        <f>Table2[[#This Row],[Observed Response Mean]]*(0.034/(Table2[[#This Row],[OM%]]/100))</f>
        <v>176.16580310880832</v>
      </c>
      <c r="F2" s="1" t="s">
        <v>19</v>
      </c>
      <c r="G2" s="1" t="s">
        <v>20</v>
      </c>
      <c r="H2" s="1" t="s">
        <v>21</v>
      </c>
      <c r="I2" s="1" t="s">
        <v>22</v>
      </c>
      <c r="J2" s="1" t="s">
        <v>27</v>
      </c>
      <c r="K2" s="1" t="s">
        <v>28</v>
      </c>
      <c r="L2" s="1">
        <v>40</v>
      </c>
      <c r="M2" s="1" t="s">
        <v>24</v>
      </c>
      <c r="N2" s="1" t="s">
        <v>25</v>
      </c>
      <c r="O2" s="1" t="s">
        <v>26</v>
      </c>
      <c r="P2" s="1">
        <v>2013</v>
      </c>
    </row>
    <row r="3" spans="1:16" ht="30" customHeight="1" x14ac:dyDescent="0.3">
      <c r="A3" s="1" t="s">
        <v>16</v>
      </c>
      <c r="B3" s="1">
        <v>100</v>
      </c>
      <c r="C3" s="1" t="s">
        <v>23</v>
      </c>
      <c r="D3" s="1">
        <v>1.93</v>
      </c>
      <c r="E3" s="1">
        <f>Table2[[#This Row],[Observed Response Mean]]*(0.034/(Table2[[#This Row],[OM%]]/100))</f>
        <v>176.16580310880832</v>
      </c>
      <c r="F3" s="1" t="s">
        <v>19</v>
      </c>
      <c r="G3" s="1" t="s">
        <v>20</v>
      </c>
      <c r="H3" s="1" t="s">
        <v>21</v>
      </c>
      <c r="I3" s="1" t="s">
        <v>22</v>
      </c>
      <c r="J3" s="1" t="s">
        <v>29</v>
      </c>
      <c r="K3" s="1" t="s">
        <v>30</v>
      </c>
      <c r="L3" s="1">
        <v>40</v>
      </c>
      <c r="M3" s="1" t="s">
        <v>24</v>
      </c>
      <c r="N3" s="1" t="s">
        <v>25</v>
      </c>
      <c r="O3" s="1" t="s">
        <v>26</v>
      </c>
      <c r="P3" s="1">
        <v>2013</v>
      </c>
    </row>
    <row r="4" spans="1:16" ht="30" customHeight="1" x14ac:dyDescent="0.3">
      <c r="A4" s="1" t="s">
        <v>16</v>
      </c>
      <c r="B4" s="1">
        <v>100</v>
      </c>
      <c r="C4" s="1" t="s">
        <v>23</v>
      </c>
      <c r="D4" s="1">
        <v>1.93</v>
      </c>
      <c r="E4" s="1">
        <f>Table2[[#This Row],[Observed Response Mean]]*(0.034/(Table2[[#This Row],[OM%]]/100))</f>
        <v>176.16580310880832</v>
      </c>
      <c r="F4" s="1" t="s">
        <v>19</v>
      </c>
      <c r="G4" s="1" t="s">
        <v>20</v>
      </c>
      <c r="H4" s="1" t="s">
        <v>21</v>
      </c>
      <c r="I4" s="1" t="s">
        <v>22</v>
      </c>
      <c r="J4" s="1" t="s">
        <v>29</v>
      </c>
      <c r="K4" s="1" t="s">
        <v>30</v>
      </c>
      <c r="L4" s="1">
        <v>40</v>
      </c>
      <c r="M4" s="1" t="s">
        <v>24</v>
      </c>
      <c r="N4" s="1" t="s">
        <v>25</v>
      </c>
      <c r="O4" s="1" t="s">
        <v>26</v>
      </c>
      <c r="P4" s="1">
        <v>2013</v>
      </c>
    </row>
    <row r="5" spans="1:16" ht="30" customHeight="1" x14ac:dyDescent="0.3">
      <c r="A5" s="1" t="s">
        <v>18</v>
      </c>
      <c r="B5" s="1">
        <v>1</v>
      </c>
      <c r="C5" s="1" t="s">
        <v>23</v>
      </c>
      <c r="D5" s="1">
        <v>1.93</v>
      </c>
      <c r="E5" s="1">
        <f>Table2[[#This Row],[Observed Response Mean]]*(0.034/(Table2[[#This Row],[OM%]]/100))</f>
        <v>1.7616580310880832</v>
      </c>
      <c r="F5" s="1" t="s">
        <v>19</v>
      </c>
      <c r="G5" s="1" t="s">
        <v>20</v>
      </c>
      <c r="H5" s="1" t="s">
        <v>21</v>
      </c>
      <c r="I5" s="1" t="s">
        <v>22</v>
      </c>
      <c r="J5" s="1" t="s">
        <v>27</v>
      </c>
      <c r="K5" s="1" t="s">
        <v>28</v>
      </c>
      <c r="L5" s="1">
        <v>40</v>
      </c>
      <c r="M5" s="1" t="s">
        <v>24</v>
      </c>
      <c r="N5" s="1" t="s">
        <v>25</v>
      </c>
      <c r="O5" s="1" t="s">
        <v>26</v>
      </c>
      <c r="P5" s="1">
        <v>2013</v>
      </c>
    </row>
    <row r="6" spans="1:16" ht="30" customHeight="1" x14ac:dyDescent="0.3">
      <c r="A6" s="1" t="s">
        <v>18</v>
      </c>
      <c r="B6" s="1">
        <v>1</v>
      </c>
      <c r="C6" s="1" t="s">
        <v>23</v>
      </c>
      <c r="D6" s="1">
        <v>1.93</v>
      </c>
      <c r="E6" s="1">
        <f>Table2[[#This Row],[Observed Response Mean]]*(0.034/(Table2[[#This Row],[OM%]]/100))</f>
        <v>1.7616580310880832</v>
      </c>
      <c r="F6" s="1" t="s">
        <v>19</v>
      </c>
      <c r="G6" s="1" t="s">
        <v>20</v>
      </c>
      <c r="H6" s="1" t="s">
        <v>21</v>
      </c>
      <c r="I6" s="1" t="s">
        <v>22</v>
      </c>
      <c r="J6" s="1" t="s">
        <v>29</v>
      </c>
      <c r="K6" s="1" t="s">
        <v>30</v>
      </c>
      <c r="L6" s="1">
        <v>40</v>
      </c>
      <c r="M6" s="1" t="s">
        <v>24</v>
      </c>
      <c r="N6" s="1" t="s">
        <v>25</v>
      </c>
      <c r="O6" s="1" t="s">
        <v>26</v>
      </c>
      <c r="P6" s="1">
        <v>2013</v>
      </c>
    </row>
    <row r="7" spans="1:16" ht="30" customHeight="1" x14ac:dyDescent="0.3">
      <c r="A7" s="1" t="s">
        <v>18</v>
      </c>
      <c r="B7" s="1">
        <v>1</v>
      </c>
      <c r="C7" s="1" t="s">
        <v>23</v>
      </c>
      <c r="D7" s="1">
        <v>1.93</v>
      </c>
      <c r="E7" s="1">
        <f>Table2[[#This Row],[Observed Response Mean]]*(0.034/(Table2[[#This Row],[OM%]]/100))</f>
        <v>1.7616580310880832</v>
      </c>
      <c r="F7" s="1" t="s">
        <v>19</v>
      </c>
      <c r="G7" s="1" t="s">
        <v>20</v>
      </c>
      <c r="H7" s="1" t="s">
        <v>21</v>
      </c>
      <c r="I7" s="1" t="s">
        <v>22</v>
      </c>
      <c r="J7" s="1" t="s">
        <v>29</v>
      </c>
      <c r="K7" s="1" t="s">
        <v>30</v>
      </c>
      <c r="L7" s="1">
        <v>40</v>
      </c>
      <c r="M7" s="1" t="s">
        <v>24</v>
      </c>
      <c r="N7" s="1" t="s">
        <v>25</v>
      </c>
      <c r="O7" s="1" t="s">
        <v>26</v>
      </c>
      <c r="P7" s="1">
        <v>2013</v>
      </c>
    </row>
    <row r="8" spans="1:16" ht="30" customHeight="1" x14ac:dyDescent="0.3">
      <c r="A8" s="1" t="s">
        <v>16</v>
      </c>
      <c r="B8" s="1">
        <v>0.25</v>
      </c>
      <c r="C8" s="1" t="s">
        <v>50</v>
      </c>
      <c r="D8" s="1">
        <v>10</v>
      </c>
      <c r="E8" s="1">
        <f>Table2[[#This Row],[Observed Response Mean]]*(0.034/(Table2[[#This Row],[OM%]]/100))</f>
        <v>8.5000000000000006E-2</v>
      </c>
      <c r="F8" s="1" t="s">
        <v>35</v>
      </c>
      <c r="G8" s="1" t="s">
        <v>36</v>
      </c>
      <c r="H8" s="1" t="s">
        <v>32</v>
      </c>
      <c r="I8" s="1" t="s">
        <v>22</v>
      </c>
      <c r="J8" s="1" t="s">
        <v>15</v>
      </c>
      <c r="K8" s="1" t="s">
        <v>17</v>
      </c>
      <c r="L8" s="1">
        <v>2</v>
      </c>
      <c r="M8" s="1" t="s">
        <v>51</v>
      </c>
      <c r="N8" s="1" t="s">
        <v>52</v>
      </c>
      <c r="O8" s="1" t="s">
        <v>53</v>
      </c>
      <c r="P8" s="1">
        <v>2013</v>
      </c>
    </row>
    <row r="9" spans="1:16" ht="30" customHeight="1" x14ac:dyDescent="0.3">
      <c r="A9" s="1" t="s">
        <v>16</v>
      </c>
      <c r="B9" s="1">
        <v>0.25</v>
      </c>
      <c r="C9" s="1" t="s">
        <v>50</v>
      </c>
      <c r="D9" s="1">
        <v>10</v>
      </c>
      <c r="E9" s="1">
        <f>Table2[[#This Row],[Observed Response Mean]]*(0.034/(Table2[[#This Row],[OM%]]/100))</f>
        <v>8.5000000000000006E-2</v>
      </c>
      <c r="F9" s="1" t="s">
        <v>35</v>
      </c>
      <c r="G9" s="1" t="s">
        <v>36</v>
      </c>
      <c r="H9" s="1" t="s">
        <v>32</v>
      </c>
      <c r="I9" s="1" t="s">
        <v>22</v>
      </c>
      <c r="J9" s="1" t="s">
        <v>15</v>
      </c>
      <c r="K9" s="1" t="s">
        <v>17</v>
      </c>
      <c r="L9" s="1">
        <v>2</v>
      </c>
      <c r="M9" s="1" t="s">
        <v>51</v>
      </c>
      <c r="N9" s="1" t="s">
        <v>52</v>
      </c>
      <c r="O9" s="1" t="s">
        <v>53</v>
      </c>
      <c r="P9" s="1">
        <v>2013</v>
      </c>
    </row>
    <row r="10" spans="1:16" ht="30" customHeight="1" x14ac:dyDescent="0.3">
      <c r="A10" s="1" t="s">
        <v>16</v>
      </c>
      <c r="B10" s="1">
        <v>0.25</v>
      </c>
      <c r="C10" s="1" t="s">
        <v>50</v>
      </c>
      <c r="D10" s="1">
        <v>10</v>
      </c>
      <c r="E10" s="1">
        <f>Table2[[#This Row],[Observed Response Mean]]*(0.034/(Table2[[#This Row],[OM%]]/100))</f>
        <v>8.5000000000000006E-2</v>
      </c>
      <c r="F10" s="1" t="s">
        <v>35</v>
      </c>
      <c r="G10" s="1" t="s">
        <v>36</v>
      </c>
      <c r="H10" s="1" t="s">
        <v>32</v>
      </c>
      <c r="I10" s="1" t="s">
        <v>22</v>
      </c>
      <c r="J10" s="1" t="s">
        <v>15</v>
      </c>
      <c r="K10" s="1" t="s">
        <v>17</v>
      </c>
      <c r="L10" s="1">
        <v>2</v>
      </c>
      <c r="M10" s="1" t="s">
        <v>51</v>
      </c>
      <c r="N10" s="1" t="s">
        <v>52</v>
      </c>
      <c r="O10" s="1" t="s">
        <v>53</v>
      </c>
      <c r="P10" s="1">
        <v>2013</v>
      </c>
    </row>
    <row r="11" spans="1:16" ht="30" customHeight="1" x14ac:dyDescent="0.3">
      <c r="A11" s="1" t="s">
        <v>16</v>
      </c>
      <c r="B11" s="1">
        <v>10</v>
      </c>
      <c r="C11" s="1" t="s">
        <v>23</v>
      </c>
      <c r="D11" s="1">
        <v>10</v>
      </c>
      <c r="E11" s="1">
        <f>Table2[[#This Row],[Observed Response Mean]]*(0.034/(Table2[[#This Row],[OM%]]/100))</f>
        <v>3.4000000000000004</v>
      </c>
      <c r="F11" s="1" t="s">
        <v>35</v>
      </c>
      <c r="G11" s="1" t="s">
        <v>36</v>
      </c>
      <c r="H11" s="1" t="s">
        <v>32</v>
      </c>
      <c r="I11" s="1" t="s">
        <v>22</v>
      </c>
      <c r="J11" s="1" t="s">
        <v>29</v>
      </c>
      <c r="K11" s="1" t="s">
        <v>30</v>
      </c>
      <c r="L11" s="1">
        <v>7</v>
      </c>
      <c r="M11" s="1" t="s">
        <v>51</v>
      </c>
      <c r="N11" s="1" t="s">
        <v>52</v>
      </c>
      <c r="O11" s="1" t="s">
        <v>53</v>
      </c>
      <c r="P11" s="1">
        <v>2013</v>
      </c>
    </row>
    <row r="12" spans="1:16" ht="30" customHeight="1" x14ac:dyDescent="0.3">
      <c r="A12" s="1" t="s">
        <v>16</v>
      </c>
      <c r="B12" s="1">
        <v>120</v>
      </c>
      <c r="C12" s="1" t="s">
        <v>23</v>
      </c>
      <c r="D12" s="1">
        <v>10</v>
      </c>
      <c r="E12" s="1">
        <f>Table2[[#This Row],[Observed Response Mean]]*(0.034/(Table2[[#This Row],[OM%]]/100))</f>
        <v>40.800000000000004</v>
      </c>
      <c r="F12" s="1" t="s">
        <v>35</v>
      </c>
      <c r="G12" s="1" t="s">
        <v>36</v>
      </c>
      <c r="H12" s="1" t="s">
        <v>32</v>
      </c>
      <c r="I12" s="1" t="s">
        <v>22</v>
      </c>
      <c r="J12" s="1" t="s">
        <v>29</v>
      </c>
      <c r="K12" s="1" t="s">
        <v>30</v>
      </c>
      <c r="L12" s="1">
        <v>14</v>
      </c>
      <c r="M12" s="1" t="s">
        <v>51</v>
      </c>
      <c r="N12" s="1" t="s">
        <v>52</v>
      </c>
      <c r="O12" s="1" t="s">
        <v>53</v>
      </c>
      <c r="P12" s="1">
        <v>2013</v>
      </c>
    </row>
    <row r="13" spans="1:16" ht="30" customHeight="1" x14ac:dyDescent="0.3">
      <c r="A13" s="1" t="s">
        <v>16</v>
      </c>
      <c r="B13" s="1">
        <v>10</v>
      </c>
      <c r="C13" s="1" t="s">
        <v>23</v>
      </c>
      <c r="D13" s="1">
        <v>10</v>
      </c>
      <c r="E13" s="1">
        <f>Table2[[#This Row],[Observed Response Mean]]*(0.034/(Table2[[#This Row],[OM%]]/100))</f>
        <v>3.4000000000000004</v>
      </c>
      <c r="F13" s="1" t="s">
        <v>35</v>
      </c>
      <c r="G13" s="1" t="s">
        <v>36</v>
      </c>
      <c r="H13" s="1" t="s">
        <v>32</v>
      </c>
      <c r="I13" s="1" t="s">
        <v>22</v>
      </c>
      <c r="J13" s="1" t="s">
        <v>29</v>
      </c>
      <c r="K13" s="1" t="s">
        <v>30</v>
      </c>
      <c r="L13" s="1">
        <v>28</v>
      </c>
      <c r="M13" s="1" t="s">
        <v>51</v>
      </c>
      <c r="N13" s="1" t="s">
        <v>52</v>
      </c>
      <c r="O13" s="1" t="s">
        <v>53</v>
      </c>
      <c r="P13" s="1">
        <v>2013</v>
      </c>
    </row>
    <row r="14" spans="1:16" ht="30" customHeight="1" x14ac:dyDescent="0.3">
      <c r="A14" s="1" t="s">
        <v>16</v>
      </c>
      <c r="B14" s="1">
        <v>120</v>
      </c>
      <c r="C14" s="1" t="s">
        <v>23</v>
      </c>
      <c r="D14" s="1">
        <v>10</v>
      </c>
      <c r="E14" s="1">
        <f>Table2[[#This Row],[Observed Response Mean]]*(0.034/(Table2[[#This Row],[OM%]]/100))</f>
        <v>40.800000000000004</v>
      </c>
      <c r="F14" s="1" t="s">
        <v>35</v>
      </c>
      <c r="G14" s="1" t="s">
        <v>36</v>
      </c>
      <c r="H14" s="1" t="s">
        <v>32</v>
      </c>
      <c r="I14" s="1" t="s">
        <v>22</v>
      </c>
      <c r="J14" s="1" t="s">
        <v>29</v>
      </c>
      <c r="K14" s="1" t="s">
        <v>30</v>
      </c>
      <c r="L14" s="1">
        <v>42</v>
      </c>
      <c r="M14" s="1" t="s">
        <v>51</v>
      </c>
      <c r="N14" s="1" t="s">
        <v>52</v>
      </c>
      <c r="O14" s="1" t="s">
        <v>53</v>
      </c>
      <c r="P14" s="1">
        <v>2013</v>
      </c>
    </row>
    <row r="15" spans="1:16" ht="30" customHeight="1" x14ac:dyDescent="0.3">
      <c r="A15" s="1" t="s">
        <v>16</v>
      </c>
      <c r="B15" s="1">
        <v>50</v>
      </c>
      <c r="C15" s="1" t="s">
        <v>37</v>
      </c>
      <c r="D15" s="1">
        <v>10</v>
      </c>
      <c r="E15" s="1">
        <f>Table2[[#This Row],[Observed Response Mean]]*(0.034/(Table2[[#This Row],[OM%]]/100))</f>
        <v>17</v>
      </c>
      <c r="F15" s="1" t="s">
        <v>35</v>
      </c>
      <c r="G15" s="1" t="s">
        <v>36</v>
      </c>
      <c r="H15" s="1" t="s">
        <v>32</v>
      </c>
      <c r="I15" s="1" t="s">
        <v>44</v>
      </c>
      <c r="J15" s="1" t="s">
        <v>29</v>
      </c>
      <c r="K15" s="1" t="s">
        <v>30</v>
      </c>
      <c r="L15" s="1">
        <v>14</v>
      </c>
      <c r="M15" s="1" t="s">
        <v>45</v>
      </c>
      <c r="N15" s="1" t="s">
        <v>46</v>
      </c>
      <c r="O15" s="1" t="s">
        <v>47</v>
      </c>
      <c r="P15" s="1">
        <v>2016</v>
      </c>
    </row>
    <row r="16" spans="1:16" ht="30" customHeight="1" x14ac:dyDescent="0.3">
      <c r="A16" s="1" t="s">
        <v>18</v>
      </c>
      <c r="B16" s="1">
        <v>120</v>
      </c>
      <c r="C16" s="1" t="s">
        <v>23</v>
      </c>
      <c r="D16" s="1">
        <v>10</v>
      </c>
      <c r="E16" s="1">
        <f>Table2[[#This Row],[Observed Response Mean]]*(0.034/(Table2[[#This Row],[OM%]]/100))</f>
        <v>40.800000000000004</v>
      </c>
      <c r="F16" s="1" t="s">
        <v>35</v>
      </c>
      <c r="G16" s="1" t="s">
        <v>36</v>
      </c>
      <c r="H16" s="1" t="s">
        <v>32</v>
      </c>
      <c r="I16" s="1" t="s">
        <v>22</v>
      </c>
      <c r="J16" s="1" t="s">
        <v>29</v>
      </c>
      <c r="K16" s="1" t="s">
        <v>30</v>
      </c>
      <c r="L16" s="1">
        <v>2</v>
      </c>
      <c r="M16" s="1" t="s">
        <v>51</v>
      </c>
      <c r="N16" s="1" t="s">
        <v>52</v>
      </c>
      <c r="O16" s="1" t="s">
        <v>53</v>
      </c>
      <c r="P16" s="1">
        <v>2013</v>
      </c>
    </row>
    <row r="17" spans="1:16" ht="30" customHeight="1" x14ac:dyDescent="0.3">
      <c r="A17" s="1" t="s">
        <v>18</v>
      </c>
      <c r="B17" s="1">
        <v>80</v>
      </c>
      <c r="C17" s="1" t="s">
        <v>23</v>
      </c>
      <c r="D17" s="1">
        <v>10</v>
      </c>
      <c r="E17" s="1">
        <f>Table2[[#This Row],[Observed Response Mean]]*(0.034/(Table2[[#This Row],[OM%]]/100))</f>
        <v>27.200000000000003</v>
      </c>
      <c r="F17" s="1" t="s">
        <v>35</v>
      </c>
      <c r="G17" s="1" t="s">
        <v>36</v>
      </c>
      <c r="H17" s="1" t="s">
        <v>32</v>
      </c>
      <c r="I17" s="1" t="s">
        <v>22</v>
      </c>
      <c r="J17" s="1" t="s">
        <v>29</v>
      </c>
      <c r="K17" s="1" t="s">
        <v>30</v>
      </c>
      <c r="L17" s="1">
        <v>14</v>
      </c>
      <c r="M17" s="1" t="s">
        <v>51</v>
      </c>
      <c r="N17" s="1" t="s">
        <v>52</v>
      </c>
      <c r="O17" s="1" t="s">
        <v>53</v>
      </c>
      <c r="P17" s="1">
        <v>2013</v>
      </c>
    </row>
    <row r="18" spans="1:16" ht="30" customHeight="1" x14ac:dyDescent="0.3">
      <c r="A18" s="1" t="s">
        <v>18</v>
      </c>
      <c r="B18" s="1">
        <v>80</v>
      </c>
      <c r="C18" s="1" t="s">
        <v>23</v>
      </c>
      <c r="D18" s="1">
        <v>10</v>
      </c>
      <c r="E18" s="1">
        <f>Table2[[#This Row],[Observed Response Mean]]*(0.034/(Table2[[#This Row],[OM%]]/100))</f>
        <v>27.200000000000003</v>
      </c>
      <c r="F18" s="1" t="s">
        <v>35</v>
      </c>
      <c r="G18" s="1" t="s">
        <v>36</v>
      </c>
      <c r="H18" s="1" t="s">
        <v>32</v>
      </c>
      <c r="I18" s="1" t="s">
        <v>22</v>
      </c>
      <c r="J18" s="1" t="s">
        <v>29</v>
      </c>
      <c r="K18" s="1" t="s">
        <v>30</v>
      </c>
      <c r="L18" s="1">
        <v>42</v>
      </c>
      <c r="M18" s="1" t="s">
        <v>51</v>
      </c>
      <c r="N18" s="1" t="s">
        <v>52</v>
      </c>
      <c r="O18" s="1" t="s">
        <v>53</v>
      </c>
      <c r="P18" s="1">
        <v>2013</v>
      </c>
    </row>
    <row r="19" spans="1:16" ht="30" customHeight="1" x14ac:dyDescent="0.3">
      <c r="A19" s="1" t="s">
        <v>38</v>
      </c>
      <c r="B19" s="1">
        <v>130</v>
      </c>
      <c r="C19" s="1" t="s">
        <v>50</v>
      </c>
      <c r="D19" s="1">
        <v>2.6</v>
      </c>
      <c r="E19" s="1">
        <f>Table2[[#This Row],[Observed Response Mean]]*(0.034/(Table2[[#This Row],[OM%]]/100))</f>
        <v>170</v>
      </c>
      <c r="F19" s="1" t="s">
        <v>55</v>
      </c>
      <c r="G19" s="1" t="s">
        <v>56</v>
      </c>
      <c r="H19" s="1" t="s">
        <v>57</v>
      </c>
      <c r="I19" s="1" t="s">
        <v>14</v>
      </c>
      <c r="J19" s="1" t="s">
        <v>27</v>
      </c>
      <c r="K19" s="1" t="s">
        <v>27</v>
      </c>
      <c r="L19" s="1">
        <v>28</v>
      </c>
      <c r="M19" s="1" t="s">
        <v>59</v>
      </c>
      <c r="N19" s="1" t="s">
        <v>60</v>
      </c>
      <c r="O19" s="1" t="s">
        <v>61</v>
      </c>
      <c r="P19" s="1">
        <v>2018</v>
      </c>
    </row>
    <row r="20" spans="1:16" ht="30" customHeight="1" x14ac:dyDescent="0.3">
      <c r="A20" s="1" t="s">
        <v>38</v>
      </c>
      <c r="B20" s="1">
        <v>350</v>
      </c>
      <c r="C20" s="1" t="s">
        <v>50</v>
      </c>
      <c r="D20" s="1">
        <v>15</v>
      </c>
      <c r="E20" s="1">
        <f>Table2[[#This Row],[Observed Response Mean]]*(0.034/(Table2[[#This Row],[OM%]]/100))</f>
        <v>79.333333333333343</v>
      </c>
      <c r="F20" s="1" t="s">
        <v>55</v>
      </c>
      <c r="G20" s="1" t="s">
        <v>56</v>
      </c>
      <c r="H20" s="1" t="s">
        <v>57</v>
      </c>
      <c r="I20" s="1" t="s">
        <v>14</v>
      </c>
      <c r="J20" s="1" t="s">
        <v>27</v>
      </c>
      <c r="K20" s="1" t="s">
        <v>27</v>
      </c>
      <c r="L20" s="1">
        <v>28</v>
      </c>
      <c r="M20" s="1" t="s">
        <v>59</v>
      </c>
      <c r="N20" s="1" t="s">
        <v>60</v>
      </c>
      <c r="O20" s="1" t="s">
        <v>61</v>
      </c>
      <c r="P20" s="1">
        <v>2018</v>
      </c>
    </row>
    <row r="21" spans="1:16" ht="30" customHeight="1" x14ac:dyDescent="0.3">
      <c r="A21" s="1" t="s">
        <v>38</v>
      </c>
      <c r="B21" s="1">
        <v>65</v>
      </c>
      <c r="C21" s="1" t="s">
        <v>50</v>
      </c>
      <c r="D21" s="1">
        <v>2.6</v>
      </c>
      <c r="E21" s="1">
        <f>Table2[[#This Row],[Observed Response Mean]]*(0.034/(Table2[[#This Row],[OM%]]/100))</f>
        <v>85</v>
      </c>
      <c r="F21" s="1" t="s">
        <v>65</v>
      </c>
      <c r="G21" s="1" t="s">
        <v>66</v>
      </c>
      <c r="H21" s="1" t="s">
        <v>31</v>
      </c>
      <c r="I21" s="1" t="s">
        <v>22</v>
      </c>
      <c r="J21" s="1" t="s">
        <v>27</v>
      </c>
      <c r="K21" s="1" t="s">
        <v>27</v>
      </c>
      <c r="L21" s="1">
        <v>28</v>
      </c>
      <c r="M21" s="1" t="s">
        <v>59</v>
      </c>
      <c r="N21" s="1" t="s">
        <v>60</v>
      </c>
      <c r="O21" s="1" t="s">
        <v>61</v>
      </c>
      <c r="P21" s="1">
        <v>2018</v>
      </c>
    </row>
    <row r="22" spans="1:16" ht="30" customHeight="1" x14ac:dyDescent="0.3">
      <c r="A22" s="1" t="s">
        <v>38</v>
      </c>
      <c r="B22" s="1">
        <v>180</v>
      </c>
      <c r="C22" s="1" t="s">
        <v>50</v>
      </c>
      <c r="D22" s="1">
        <v>15</v>
      </c>
      <c r="E22" s="1">
        <f>Table2[[#This Row],[Observed Response Mean]]*(0.034/(Table2[[#This Row],[OM%]]/100))</f>
        <v>40.800000000000004</v>
      </c>
      <c r="F22" s="1" t="s">
        <v>65</v>
      </c>
      <c r="G22" s="1" t="s">
        <v>66</v>
      </c>
      <c r="H22" s="1" t="s">
        <v>31</v>
      </c>
      <c r="I22" s="1" t="s">
        <v>22</v>
      </c>
      <c r="J22" s="1" t="s">
        <v>27</v>
      </c>
      <c r="K22" s="1" t="s">
        <v>27</v>
      </c>
      <c r="L22" s="1">
        <v>28</v>
      </c>
      <c r="M22" s="1" t="s">
        <v>59</v>
      </c>
      <c r="N22" s="1" t="s">
        <v>60</v>
      </c>
      <c r="O22" s="1" t="s">
        <v>61</v>
      </c>
      <c r="P22" s="1">
        <v>2018</v>
      </c>
    </row>
    <row r="23" spans="1:16" ht="30" customHeight="1" x14ac:dyDescent="0.3">
      <c r="A23" s="1" t="s">
        <v>16</v>
      </c>
      <c r="B23" s="1">
        <v>0.189</v>
      </c>
      <c r="C23" s="1" t="s">
        <v>49</v>
      </c>
      <c r="D23" s="1">
        <v>31.5</v>
      </c>
      <c r="E23" s="1">
        <f>Table2[[#This Row],[Observed Response Mean]]*(0.034/(Table2[[#This Row],[OM%]]/100))</f>
        <v>2.0400000000000001E-2</v>
      </c>
      <c r="F23" s="1" t="s">
        <v>40</v>
      </c>
      <c r="G23" s="1" t="s">
        <v>41</v>
      </c>
      <c r="H23" s="1" t="s">
        <v>42</v>
      </c>
      <c r="I23" s="1"/>
      <c r="J23" s="1" t="s">
        <v>29</v>
      </c>
      <c r="K23" s="1" t="s">
        <v>64</v>
      </c>
      <c r="L23" s="1">
        <v>45</v>
      </c>
      <c r="M23" s="1" t="s">
        <v>67</v>
      </c>
      <c r="N23" s="1" t="s">
        <v>68</v>
      </c>
      <c r="O23" s="1" t="s">
        <v>69</v>
      </c>
      <c r="P23" s="1">
        <v>2018</v>
      </c>
    </row>
    <row r="24" spans="1:16" ht="30" customHeight="1" x14ac:dyDescent="0.3">
      <c r="A24" s="1" t="s">
        <v>16</v>
      </c>
      <c r="B24" s="1">
        <v>0.192</v>
      </c>
      <c r="C24" s="1" t="s">
        <v>49</v>
      </c>
      <c r="D24" s="1">
        <v>31.5</v>
      </c>
      <c r="E24" s="1">
        <f>Table2[[#This Row],[Observed Response Mean]]*(0.034/(Table2[[#This Row],[OM%]]/100))</f>
        <v>2.0723809523809526E-2</v>
      </c>
      <c r="F24" s="1" t="s">
        <v>40</v>
      </c>
      <c r="G24" s="1" t="s">
        <v>41</v>
      </c>
      <c r="H24" s="1" t="s">
        <v>42</v>
      </c>
      <c r="I24" s="1"/>
      <c r="J24" s="1" t="s">
        <v>29</v>
      </c>
      <c r="K24" s="1" t="s">
        <v>64</v>
      </c>
      <c r="L24" s="1">
        <v>45</v>
      </c>
      <c r="M24" s="1" t="s">
        <v>67</v>
      </c>
      <c r="N24" s="1" t="s">
        <v>68</v>
      </c>
      <c r="O24" s="1" t="s">
        <v>69</v>
      </c>
      <c r="P24" s="1">
        <v>2018</v>
      </c>
    </row>
    <row r="25" spans="1:16" ht="30" customHeight="1" x14ac:dyDescent="0.3">
      <c r="A25" s="1" t="s">
        <v>16</v>
      </c>
      <c r="B25" s="1">
        <v>0.189</v>
      </c>
      <c r="C25" s="1" t="s">
        <v>49</v>
      </c>
      <c r="D25" s="1">
        <v>31.5</v>
      </c>
      <c r="E25" s="1">
        <f>Table2[[#This Row],[Observed Response Mean]]*(0.034/(Table2[[#This Row],[OM%]]/100))</f>
        <v>2.0400000000000001E-2</v>
      </c>
      <c r="F25" s="1" t="s">
        <v>40</v>
      </c>
      <c r="G25" s="1" t="s">
        <v>41</v>
      </c>
      <c r="H25" s="1" t="s">
        <v>42</v>
      </c>
      <c r="I25" s="1"/>
      <c r="J25" s="1" t="s">
        <v>29</v>
      </c>
      <c r="K25" s="1" t="s">
        <v>64</v>
      </c>
      <c r="L25" s="1">
        <v>45</v>
      </c>
      <c r="M25" s="1" t="s">
        <v>67</v>
      </c>
      <c r="N25" s="1" t="s">
        <v>68</v>
      </c>
      <c r="O25" s="1" t="s">
        <v>69</v>
      </c>
      <c r="P25" s="1">
        <v>2018</v>
      </c>
    </row>
    <row r="26" spans="1:16" ht="30" customHeight="1" x14ac:dyDescent="0.3">
      <c r="A26" s="1" t="s">
        <v>16</v>
      </c>
      <c r="B26" s="1">
        <v>0.98699999999999999</v>
      </c>
      <c r="C26" s="1" t="s">
        <v>49</v>
      </c>
      <c r="D26" s="1">
        <v>31.5</v>
      </c>
      <c r="E26" s="1">
        <f>Table2[[#This Row],[Observed Response Mean]]*(0.034/(Table2[[#This Row],[OM%]]/100))</f>
        <v>0.10653333333333334</v>
      </c>
      <c r="F26" s="1" t="s">
        <v>40</v>
      </c>
      <c r="G26" s="1" t="s">
        <v>41</v>
      </c>
      <c r="H26" s="1" t="s">
        <v>42</v>
      </c>
      <c r="I26" s="1"/>
      <c r="J26" s="1" t="s">
        <v>29</v>
      </c>
      <c r="K26" s="1" t="s">
        <v>64</v>
      </c>
      <c r="L26" s="1">
        <v>45</v>
      </c>
      <c r="M26" s="1" t="s">
        <v>67</v>
      </c>
      <c r="N26" s="1" t="s">
        <v>68</v>
      </c>
      <c r="O26" s="1" t="s">
        <v>69</v>
      </c>
      <c r="P26" s="1">
        <v>2018</v>
      </c>
    </row>
    <row r="27" spans="1:16" ht="30" customHeight="1" x14ac:dyDescent="0.3">
      <c r="A27" s="1" t="s">
        <v>16</v>
      </c>
      <c r="B27" s="1">
        <v>0.98699999999999999</v>
      </c>
      <c r="C27" s="1" t="s">
        <v>49</v>
      </c>
      <c r="D27" s="1">
        <v>31.5</v>
      </c>
      <c r="E27" s="1">
        <f>Table2[[#This Row],[Observed Response Mean]]*(0.034/(Table2[[#This Row],[OM%]]/100))</f>
        <v>0.10653333333333334</v>
      </c>
      <c r="F27" s="1" t="s">
        <v>40</v>
      </c>
      <c r="G27" s="1" t="s">
        <v>41</v>
      </c>
      <c r="H27" s="1" t="s">
        <v>42</v>
      </c>
      <c r="I27" s="1"/>
      <c r="J27" s="1" t="s">
        <v>29</v>
      </c>
      <c r="K27" s="1" t="s">
        <v>64</v>
      </c>
      <c r="L27" s="1">
        <v>45</v>
      </c>
      <c r="M27" s="1" t="s">
        <v>67</v>
      </c>
      <c r="N27" s="1" t="s">
        <v>68</v>
      </c>
      <c r="O27" s="1" t="s">
        <v>69</v>
      </c>
      <c r="P27" s="1">
        <v>2018</v>
      </c>
    </row>
    <row r="28" spans="1:16" ht="30" customHeight="1" x14ac:dyDescent="0.3">
      <c r="A28" s="1" t="s">
        <v>18</v>
      </c>
      <c r="B28" s="1">
        <v>0.192</v>
      </c>
      <c r="C28" s="1" t="s">
        <v>49</v>
      </c>
      <c r="D28" s="1">
        <v>31.5</v>
      </c>
      <c r="E28" s="1">
        <f>Table2[[#This Row],[Observed Response Mean]]*(0.034/(Table2[[#This Row],[OM%]]/100))</f>
        <v>2.0723809523809526E-2</v>
      </c>
      <c r="F28" s="1" t="s">
        <v>40</v>
      </c>
      <c r="G28" s="1" t="s">
        <v>41</v>
      </c>
      <c r="H28" s="1" t="s">
        <v>42</v>
      </c>
      <c r="I28" s="1"/>
      <c r="J28" s="1" t="s">
        <v>29</v>
      </c>
      <c r="K28" s="1" t="s">
        <v>64</v>
      </c>
      <c r="L28" s="1">
        <v>45</v>
      </c>
      <c r="M28" s="1" t="s">
        <v>67</v>
      </c>
      <c r="N28" s="1" t="s">
        <v>68</v>
      </c>
      <c r="O28" s="1" t="s">
        <v>69</v>
      </c>
      <c r="P28" s="1">
        <v>2018</v>
      </c>
    </row>
    <row r="29" spans="1:16" ht="30" customHeight="1" x14ac:dyDescent="0.3">
      <c r="A29" s="1" t="s">
        <v>18</v>
      </c>
      <c r="B29" s="1">
        <v>0.98699999999999999</v>
      </c>
      <c r="C29" s="1" t="s">
        <v>49</v>
      </c>
      <c r="D29" s="1">
        <v>31.5</v>
      </c>
      <c r="E29" s="1">
        <f>Table2[[#This Row],[Observed Response Mean]]*(0.034/(Table2[[#This Row],[OM%]]/100))</f>
        <v>0.10653333333333334</v>
      </c>
      <c r="F29" s="1" t="s">
        <v>40</v>
      </c>
      <c r="G29" s="1" t="s">
        <v>41</v>
      </c>
      <c r="H29" s="1" t="s">
        <v>42</v>
      </c>
      <c r="I29" s="1"/>
      <c r="J29" s="1" t="s">
        <v>29</v>
      </c>
      <c r="K29" s="1" t="s">
        <v>64</v>
      </c>
      <c r="L29" s="1">
        <v>45</v>
      </c>
      <c r="M29" s="1" t="s">
        <v>67</v>
      </c>
      <c r="N29" s="1" t="s">
        <v>68</v>
      </c>
      <c r="O29" s="1" t="s">
        <v>69</v>
      </c>
      <c r="P29" s="1">
        <v>2018</v>
      </c>
    </row>
    <row r="30" spans="1:16" ht="30" customHeight="1" x14ac:dyDescent="0.3">
      <c r="A30" s="1" t="s">
        <v>18</v>
      </c>
      <c r="B30" s="1">
        <v>0.191</v>
      </c>
      <c r="C30" s="1" t="s">
        <v>49</v>
      </c>
      <c r="D30" s="1">
        <v>31.5</v>
      </c>
      <c r="E30" s="1">
        <f>Table2[[#This Row],[Observed Response Mean]]*(0.034/(Table2[[#This Row],[OM%]]/100))</f>
        <v>2.0615873015873018E-2</v>
      </c>
      <c r="F30" s="1" t="s">
        <v>40</v>
      </c>
      <c r="G30" s="1" t="s">
        <v>41</v>
      </c>
      <c r="H30" s="1" t="s">
        <v>42</v>
      </c>
      <c r="I30" s="1"/>
      <c r="J30" s="1" t="s">
        <v>29</v>
      </c>
      <c r="K30" s="1" t="s">
        <v>64</v>
      </c>
      <c r="L30" s="1">
        <v>45</v>
      </c>
      <c r="M30" s="1" t="s">
        <v>67</v>
      </c>
      <c r="N30" s="1" t="s">
        <v>68</v>
      </c>
      <c r="O30" s="1" t="s">
        <v>69</v>
      </c>
      <c r="P30" s="1">
        <v>2018</v>
      </c>
    </row>
    <row r="31" spans="1:16" ht="30" customHeight="1" x14ac:dyDescent="0.3">
      <c r="A31" s="1" t="s">
        <v>18</v>
      </c>
      <c r="B31" s="1">
        <v>0.98699999999999999</v>
      </c>
      <c r="C31" s="1" t="s">
        <v>49</v>
      </c>
      <c r="D31" s="1">
        <v>31.5</v>
      </c>
      <c r="E31" s="1">
        <f>Table2[[#This Row],[Observed Response Mean]]*(0.034/(Table2[[#This Row],[OM%]]/100))</f>
        <v>0.10653333333333334</v>
      </c>
      <c r="F31" s="1" t="s">
        <v>40</v>
      </c>
      <c r="G31" s="1" t="s">
        <v>41</v>
      </c>
      <c r="H31" s="1" t="s">
        <v>42</v>
      </c>
      <c r="I31" s="1"/>
      <c r="J31" s="1" t="s">
        <v>29</v>
      </c>
      <c r="K31" s="1" t="s">
        <v>64</v>
      </c>
      <c r="L31" s="1">
        <v>45</v>
      </c>
      <c r="M31" s="1" t="s">
        <v>67</v>
      </c>
      <c r="N31" s="1" t="s">
        <v>68</v>
      </c>
      <c r="O31" s="1" t="s">
        <v>69</v>
      </c>
      <c r="P31" s="1">
        <v>2018</v>
      </c>
    </row>
    <row r="32" spans="1:16" ht="30" customHeight="1" x14ac:dyDescent="0.3">
      <c r="A32" s="1" t="s">
        <v>18</v>
      </c>
      <c r="B32" s="1">
        <v>0.98699999999999999</v>
      </c>
      <c r="C32" s="1" t="s">
        <v>49</v>
      </c>
      <c r="D32" s="1">
        <v>31.5</v>
      </c>
      <c r="E32" s="1">
        <f>Table2[[#This Row],[Observed Response Mean]]*(0.034/(Table2[[#This Row],[OM%]]/100))</f>
        <v>0.10653333333333334</v>
      </c>
      <c r="F32" s="1" t="s">
        <v>40</v>
      </c>
      <c r="G32" s="1" t="s">
        <v>41</v>
      </c>
      <c r="H32" s="1" t="s">
        <v>42</v>
      </c>
      <c r="I32" s="1"/>
      <c r="J32" s="1" t="s">
        <v>29</v>
      </c>
      <c r="K32" s="1" t="s">
        <v>64</v>
      </c>
      <c r="L32" s="1">
        <v>45</v>
      </c>
      <c r="M32" s="1" t="s">
        <v>67</v>
      </c>
      <c r="N32" s="1" t="s">
        <v>68</v>
      </c>
      <c r="O32" s="1" t="s">
        <v>69</v>
      </c>
      <c r="P32" s="1">
        <v>2018</v>
      </c>
    </row>
    <row r="33" spans="1:16" ht="30" customHeight="1" x14ac:dyDescent="0.3">
      <c r="A33" s="1" t="s">
        <v>18</v>
      </c>
      <c r="B33" s="1">
        <v>0.98799999999999999</v>
      </c>
      <c r="C33" s="1" t="s">
        <v>49</v>
      </c>
      <c r="D33" s="1">
        <v>31.5</v>
      </c>
      <c r="E33" s="1">
        <f>Table2[[#This Row],[Observed Response Mean]]*(0.034/(Table2[[#This Row],[OM%]]/100))</f>
        <v>0.10664126984126984</v>
      </c>
      <c r="F33" s="1" t="s">
        <v>40</v>
      </c>
      <c r="G33" s="1" t="s">
        <v>41</v>
      </c>
      <c r="H33" s="1" t="s">
        <v>42</v>
      </c>
      <c r="I33" s="1"/>
      <c r="J33" s="1" t="s">
        <v>29</v>
      </c>
      <c r="K33" s="1" t="s">
        <v>64</v>
      </c>
      <c r="L33" s="1">
        <v>45</v>
      </c>
      <c r="M33" s="1" t="s">
        <v>67</v>
      </c>
      <c r="N33" s="1" t="s">
        <v>68</v>
      </c>
      <c r="O33" s="1" t="s">
        <v>69</v>
      </c>
      <c r="P33" s="1">
        <v>2018</v>
      </c>
    </row>
    <row r="34" spans="1:16" ht="30" customHeight="1" x14ac:dyDescent="0.3">
      <c r="A34" s="1" t="s">
        <v>18</v>
      </c>
      <c r="B34" s="1">
        <v>0.98799999999999999</v>
      </c>
      <c r="C34" s="1" t="s">
        <v>49</v>
      </c>
      <c r="D34" s="1">
        <v>31.5</v>
      </c>
      <c r="E34" s="1">
        <f>Table2[[#This Row],[Observed Response Mean]]*(0.034/(Table2[[#This Row],[OM%]]/100))</f>
        <v>0.10664126984126984</v>
      </c>
      <c r="F34" s="1" t="s">
        <v>40</v>
      </c>
      <c r="G34" s="1" t="s">
        <v>41</v>
      </c>
      <c r="H34" s="1" t="s">
        <v>42</v>
      </c>
      <c r="I34" s="1"/>
      <c r="J34" s="1" t="s">
        <v>29</v>
      </c>
      <c r="K34" s="1" t="s">
        <v>64</v>
      </c>
      <c r="L34" s="1">
        <v>45</v>
      </c>
      <c r="M34" s="1" t="s">
        <v>67</v>
      </c>
      <c r="N34" s="1" t="s">
        <v>68</v>
      </c>
      <c r="O34" s="1" t="s">
        <v>69</v>
      </c>
      <c r="P34" s="1">
        <v>2018</v>
      </c>
    </row>
    <row r="35" spans="1:16" ht="30" customHeight="1" x14ac:dyDescent="0.3">
      <c r="A35" s="1" t="s">
        <v>16</v>
      </c>
      <c r="B35" s="1">
        <v>0.192</v>
      </c>
      <c r="C35" s="1" t="s">
        <v>49</v>
      </c>
      <c r="D35" s="1">
        <v>31.5</v>
      </c>
      <c r="E35" s="1">
        <f>Table2[[#This Row],[Observed Response Mean]]*(0.034/(Table2[[#This Row],[OM%]]/100))</f>
        <v>2.0723809523809526E-2</v>
      </c>
      <c r="F35" s="1" t="s">
        <v>70</v>
      </c>
      <c r="G35" s="1" t="s">
        <v>71</v>
      </c>
      <c r="H35" s="1" t="s">
        <v>34</v>
      </c>
      <c r="I35" s="1"/>
      <c r="J35" s="1" t="s">
        <v>29</v>
      </c>
      <c r="K35" s="1" t="s">
        <v>64</v>
      </c>
      <c r="L35" s="1">
        <v>45</v>
      </c>
      <c r="M35" s="1" t="s">
        <v>67</v>
      </c>
      <c r="N35" s="1" t="s">
        <v>68</v>
      </c>
      <c r="O35" s="1" t="s">
        <v>69</v>
      </c>
      <c r="P35" s="1">
        <v>2018</v>
      </c>
    </row>
    <row r="36" spans="1:16" ht="30" customHeight="1" x14ac:dyDescent="0.3">
      <c r="A36" s="1" t="s">
        <v>16</v>
      </c>
      <c r="B36" s="1">
        <v>0.19400000000000001</v>
      </c>
      <c r="C36" s="1" t="s">
        <v>49</v>
      </c>
      <c r="D36" s="1">
        <v>31.5</v>
      </c>
      <c r="E36" s="1">
        <f>Table2[[#This Row],[Observed Response Mean]]*(0.034/(Table2[[#This Row],[OM%]]/100))</f>
        <v>2.0939682539682543E-2</v>
      </c>
      <c r="F36" s="1" t="s">
        <v>70</v>
      </c>
      <c r="G36" s="1" t="s">
        <v>71</v>
      </c>
      <c r="H36" s="1" t="s">
        <v>34</v>
      </c>
      <c r="I36" s="1"/>
      <c r="J36" s="1" t="s">
        <v>29</v>
      </c>
      <c r="K36" s="1" t="s">
        <v>64</v>
      </c>
      <c r="L36" s="1">
        <v>45</v>
      </c>
      <c r="M36" s="1" t="s">
        <v>67</v>
      </c>
      <c r="N36" s="1" t="s">
        <v>68</v>
      </c>
      <c r="O36" s="1" t="s">
        <v>69</v>
      </c>
      <c r="P36" s="1">
        <v>2018</v>
      </c>
    </row>
    <row r="37" spans="1:16" ht="30" customHeight="1" x14ac:dyDescent="0.3">
      <c r="A37" s="1" t="s">
        <v>16</v>
      </c>
      <c r="B37" s="1">
        <v>0.192</v>
      </c>
      <c r="C37" s="1" t="s">
        <v>49</v>
      </c>
      <c r="D37" s="1">
        <v>31.5</v>
      </c>
      <c r="E37" s="1">
        <f>Table2[[#This Row],[Observed Response Mean]]*(0.034/(Table2[[#This Row],[OM%]]/100))</f>
        <v>2.0723809523809526E-2</v>
      </c>
      <c r="F37" s="1" t="s">
        <v>70</v>
      </c>
      <c r="G37" s="1" t="s">
        <v>71</v>
      </c>
      <c r="H37" s="1" t="s">
        <v>34</v>
      </c>
      <c r="I37" s="1"/>
      <c r="J37" s="1" t="s">
        <v>29</v>
      </c>
      <c r="K37" s="1" t="s">
        <v>64</v>
      </c>
      <c r="L37" s="1">
        <v>45</v>
      </c>
      <c r="M37" s="1" t="s">
        <v>67</v>
      </c>
      <c r="N37" s="1" t="s">
        <v>68</v>
      </c>
      <c r="O37" s="1" t="s">
        <v>69</v>
      </c>
      <c r="P37" s="1">
        <v>2018</v>
      </c>
    </row>
    <row r="38" spans="1:16" ht="30" customHeight="1" x14ac:dyDescent="0.3">
      <c r="A38" s="1" t="s">
        <v>16</v>
      </c>
      <c r="B38" s="1">
        <v>0.98399999999999999</v>
      </c>
      <c r="C38" s="1" t="s">
        <v>49</v>
      </c>
      <c r="D38" s="1">
        <v>31.5</v>
      </c>
      <c r="E38" s="1">
        <f>Table2[[#This Row],[Observed Response Mean]]*(0.034/(Table2[[#This Row],[OM%]]/100))</f>
        <v>0.10620952380952381</v>
      </c>
      <c r="F38" s="1" t="s">
        <v>70</v>
      </c>
      <c r="G38" s="1" t="s">
        <v>71</v>
      </c>
      <c r="H38" s="1" t="s">
        <v>34</v>
      </c>
      <c r="I38" s="1"/>
      <c r="J38" s="1" t="s">
        <v>29</v>
      </c>
      <c r="K38" s="1" t="s">
        <v>64</v>
      </c>
      <c r="L38" s="1">
        <v>45</v>
      </c>
      <c r="M38" s="1" t="s">
        <v>67</v>
      </c>
      <c r="N38" s="1" t="s">
        <v>68</v>
      </c>
      <c r="O38" s="1" t="s">
        <v>69</v>
      </c>
      <c r="P38" s="1">
        <v>2018</v>
      </c>
    </row>
    <row r="39" spans="1:16" ht="30" customHeight="1" x14ac:dyDescent="0.3">
      <c r="A39" s="1" t="s">
        <v>16</v>
      </c>
      <c r="B39" s="1">
        <v>0.192</v>
      </c>
      <c r="C39" s="1" t="s">
        <v>49</v>
      </c>
      <c r="D39" s="1">
        <v>31.5</v>
      </c>
      <c r="E39" s="1">
        <f>Table2[[#This Row],[Observed Response Mean]]*(0.034/(Table2[[#This Row],[OM%]]/100))</f>
        <v>2.0723809523809526E-2</v>
      </c>
      <c r="F39" s="1" t="s">
        <v>70</v>
      </c>
      <c r="G39" s="1" t="s">
        <v>71</v>
      </c>
      <c r="H39" s="1" t="s">
        <v>34</v>
      </c>
      <c r="I39" s="1"/>
      <c r="J39" s="1" t="s">
        <v>29</v>
      </c>
      <c r="K39" s="1" t="s">
        <v>64</v>
      </c>
      <c r="L39" s="1">
        <v>45</v>
      </c>
      <c r="M39" s="1" t="s">
        <v>67</v>
      </c>
      <c r="N39" s="1" t="s">
        <v>68</v>
      </c>
      <c r="O39" s="1" t="s">
        <v>69</v>
      </c>
      <c r="P39" s="1">
        <v>2018</v>
      </c>
    </row>
    <row r="40" spans="1:16" ht="30" customHeight="1" x14ac:dyDescent="0.3">
      <c r="A40" s="1" t="s">
        <v>16</v>
      </c>
      <c r="B40" s="1">
        <v>0.98399999999999999</v>
      </c>
      <c r="C40" s="1" t="s">
        <v>49</v>
      </c>
      <c r="D40" s="1">
        <v>31.5</v>
      </c>
      <c r="E40" s="1">
        <f>Table2[[#This Row],[Observed Response Mean]]*(0.034/(Table2[[#This Row],[OM%]]/100))</f>
        <v>0.10620952380952381</v>
      </c>
      <c r="F40" s="1" t="s">
        <v>70</v>
      </c>
      <c r="G40" s="1" t="s">
        <v>71</v>
      </c>
      <c r="H40" s="1" t="s">
        <v>34</v>
      </c>
      <c r="I40" s="1"/>
      <c r="J40" s="1" t="s">
        <v>29</v>
      </c>
      <c r="K40" s="1" t="s">
        <v>64</v>
      </c>
      <c r="L40" s="1">
        <v>45</v>
      </c>
      <c r="M40" s="1" t="s">
        <v>67</v>
      </c>
      <c r="N40" s="1" t="s">
        <v>68</v>
      </c>
      <c r="O40" s="1" t="s">
        <v>69</v>
      </c>
      <c r="P40" s="1">
        <v>2018</v>
      </c>
    </row>
    <row r="41" spans="1:16" ht="30" customHeight="1" x14ac:dyDescent="0.3">
      <c r="A41" s="1" t="s">
        <v>18</v>
      </c>
      <c r="B41" s="1">
        <v>0.98399999999999999</v>
      </c>
      <c r="C41" s="1" t="s">
        <v>49</v>
      </c>
      <c r="D41" s="1">
        <v>31.5</v>
      </c>
      <c r="E41" s="1">
        <f>Table2[[#This Row],[Observed Response Mean]]*(0.034/(Table2[[#This Row],[OM%]]/100))</f>
        <v>0.10620952380952381</v>
      </c>
      <c r="F41" s="1" t="s">
        <v>70</v>
      </c>
      <c r="G41" s="1" t="s">
        <v>71</v>
      </c>
      <c r="H41" s="1" t="s">
        <v>34</v>
      </c>
      <c r="I41" s="1"/>
      <c r="J41" s="1" t="s">
        <v>29</v>
      </c>
      <c r="K41" s="1" t="s">
        <v>64</v>
      </c>
      <c r="L41" s="1">
        <v>45</v>
      </c>
      <c r="M41" s="1" t="s">
        <v>67</v>
      </c>
      <c r="N41" s="1" t="s">
        <v>68</v>
      </c>
      <c r="O41" s="1" t="s">
        <v>69</v>
      </c>
      <c r="P41" s="1">
        <v>2018</v>
      </c>
    </row>
    <row r="42" spans="1:16" ht="30" customHeight="1" x14ac:dyDescent="0.3">
      <c r="A42" s="1" t="s">
        <v>18</v>
      </c>
      <c r="B42" s="1">
        <v>0.98499999999999999</v>
      </c>
      <c r="C42" s="1" t="s">
        <v>49</v>
      </c>
      <c r="D42" s="1">
        <v>31.5</v>
      </c>
      <c r="E42" s="1">
        <f>Table2[[#This Row],[Observed Response Mean]]*(0.034/(Table2[[#This Row],[OM%]]/100))</f>
        <v>0.10631746031746032</v>
      </c>
      <c r="F42" s="1" t="s">
        <v>70</v>
      </c>
      <c r="G42" s="1" t="s">
        <v>71</v>
      </c>
      <c r="H42" s="1" t="s">
        <v>34</v>
      </c>
      <c r="I42" s="1"/>
      <c r="J42" s="1" t="s">
        <v>29</v>
      </c>
      <c r="K42" s="1" t="s">
        <v>64</v>
      </c>
      <c r="L42" s="1">
        <v>45</v>
      </c>
      <c r="M42" s="1" t="s">
        <v>67</v>
      </c>
      <c r="N42" s="1" t="s">
        <v>68</v>
      </c>
      <c r="O42" s="1" t="s">
        <v>69</v>
      </c>
      <c r="P42" s="1">
        <v>2018</v>
      </c>
    </row>
    <row r="43" spans="1:16" ht="30" customHeight="1" x14ac:dyDescent="0.3">
      <c r="A43" s="1" t="s">
        <v>18</v>
      </c>
      <c r="B43" s="1">
        <v>0.98199999999999998</v>
      </c>
      <c r="C43" s="1" t="s">
        <v>49</v>
      </c>
      <c r="D43" s="1">
        <v>31.5</v>
      </c>
      <c r="E43" s="1">
        <f>Table2[[#This Row],[Observed Response Mean]]*(0.034/(Table2[[#This Row],[OM%]]/100))</f>
        <v>0.10599365079365079</v>
      </c>
      <c r="F43" s="1" t="s">
        <v>70</v>
      </c>
      <c r="G43" s="1" t="s">
        <v>71</v>
      </c>
      <c r="H43" s="1" t="s">
        <v>34</v>
      </c>
      <c r="I43" s="1"/>
      <c r="J43" s="1" t="s">
        <v>29</v>
      </c>
      <c r="K43" s="1" t="s">
        <v>64</v>
      </c>
      <c r="L43" s="1">
        <v>45</v>
      </c>
      <c r="M43" s="1" t="s">
        <v>67</v>
      </c>
      <c r="N43" s="1" t="s">
        <v>68</v>
      </c>
      <c r="O43" s="1" t="s">
        <v>69</v>
      </c>
      <c r="P43" s="1">
        <v>2018</v>
      </c>
    </row>
    <row r="44" spans="1:16" ht="30" customHeight="1" x14ac:dyDescent="0.3">
      <c r="A44" s="1" t="s">
        <v>18</v>
      </c>
      <c r="B44" s="1">
        <v>0.193</v>
      </c>
      <c r="C44" s="1" t="s">
        <v>49</v>
      </c>
      <c r="D44" s="1">
        <v>31.5</v>
      </c>
      <c r="E44" s="1">
        <f>Table2[[#This Row],[Observed Response Mean]]*(0.034/(Table2[[#This Row],[OM%]]/100))</f>
        <v>2.0831746031746035E-2</v>
      </c>
      <c r="F44" s="1" t="s">
        <v>70</v>
      </c>
      <c r="G44" s="1" t="s">
        <v>71</v>
      </c>
      <c r="H44" s="1" t="s">
        <v>34</v>
      </c>
      <c r="I44" s="1"/>
      <c r="J44" s="1" t="s">
        <v>29</v>
      </c>
      <c r="K44" s="1" t="s">
        <v>64</v>
      </c>
      <c r="L44" s="1">
        <v>45</v>
      </c>
      <c r="M44" s="1" t="s">
        <v>67</v>
      </c>
      <c r="N44" s="1" t="s">
        <v>68</v>
      </c>
      <c r="O44" s="1" t="s">
        <v>69</v>
      </c>
      <c r="P44" s="1">
        <v>2018</v>
      </c>
    </row>
    <row r="45" spans="1:16" ht="30" customHeight="1" x14ac:dyDescent="0.3">
      <c r="A45" s="1" t="s">
        <v>18</v>
      </c>
      <c r="B45" s="1">
        <v>0.995</v>
      </c>
      <c r="C45" s="1" t="s">
        <v>49</v>
      </c>
      <c r="D45" s="1">
        <v>31.5</v>
      </c>
      <c r="E45" s="1">
        <f>Table2[[#This Row],[Observed Response Mean]]*(0.034/(Table2[[#This Row],[OM%]]/100))</f>
        <v>0.10739682539682541</v>
      </c>
      <c r="F45" s="1" t="s">
        <v>70</v>
      </c>
      <c r="G45" s="1" t="s">
        <v>71</v>
      </c>
      <c r="H45" s="1" t="s">
        <v>34</v>
      </c>
      <c r="I45" s="1"/>
      <c r="J45" s="1" t="s">
        <v>29</v>
      </c>
      <c r="K45" s="1" t="s">
        <v>64</v>
      </c>
      <c r="L45" s="1">
        <v>45</v>
      </c>
      <c r="M45" s="1" t="s">
        <v>67</v>
      </c>
      <c r="N45" s="1" t="s">
        <v>68</v>
      </c>
      <c r="O45" s="1" t="s">
        <v>69</v>
      </c>
      <c r="P45" s="1">
        <v>2018</v>
      </c>
    </row>
    <row r="46" spans="1:16" ht="30" customHeight="1" x14ac:dyDescent="0.3">
      <c r="A46" s="1" t="s">
        <v>18</v>
      </c>
      <c r="B46" s="1">
        <v>0.98399999999999999</v>
      </c>
      <c r="C46" s="1" t="s">
        <v>49</v>
      </c>
      <c r="D46" s="1">
        <v>31.5</v>
      </c>
      <c r="E46" s="1">
        <f>Table2[[#This Row],[Observed Response Mean]]*(0.034/(Table2[[#This Row],[OM%]]/100))</f>
        <v>0.10620952380952381</v>
      </c>
      <c r="F46" s="1" t="s">
        <v>70</v>
      </c>
      <c r="G46" s="1" t="s">
        <v>71</v>
      </c>
      <c r="H46" s="1" t="s">
        <v>34</v>
      </c>
      <c r="I46" s="1"/>
      <c r="J46" s="1" t="s">
        <v>29</v>
      </c>
      <c r="K46" s="1" t="s">
        <v>64</v>
      </c>
      <c r="L46" s="1">
        <v>45</v>
      </c>
      <c r="M46" s="1" t="s">
        <v>67</v>
      </c>
      <c r="N46" s="1" t="s">
        <v>68</v>
      </c>
      <c r="O46" s="1" t="s">
        <v>69</v>
      </c>
      <c r="P46" s="1">
        <v>2018</v>
      </c>
    </row>
    <row r="47" spans="1:16" ht="30" customHeight="1" x14ac:dyDescent="0.3">
      <c r="A47" s="1" t="s">
        <v>18</v>
      </c>
      <c r="B47" s="1">
        <v>0.98499999999999999</v>
      </c>
      <c r="C47" s="1" t="s">
        <v>49</v>
      </c>
      <c r="D47" s="1">
        <v>31.5</v>
      </c>
      <c r="E47" s="1">
        <f>Table2[[#This Row],[Observed Response Mean]]*(0.034/(Table2[[#This Row],[OM%]]/100))</f>
        <v>0.10631746031746032</v>
      </c>
      <c r="F47" s="1" t="s">
        <v>70</v>
      </c>
      <c r="G47" s="1" t="s">
        <v>71</v>
      </c>
      <c r="H47" s="1" t="s">
        <v>34</v>
      </c>
      <c r="I47" s="1"/>
      <c r="J47" s="1" t="s">
        <v>29</v>
      </c>
      <c r="K47" s="1" t="s">
        <v>64</v>
      </c>
      <c r="L47" s="1">
        <v>45</v>
      </c>
      <c r="M47" s="1" t="s">
        <v>67</v>
      </c>
      <c r="N47" s="1" t="s">
        <v>68</v>
      </c>
      <c r="O47" s="1" t="s">
        <v>69</v>
      </c>
      <c r="P47" s="1">
        <v>2018</v>
      </c>
    </row>
    <row r="48" spans="1:16" ht="30" customHeight="1" x14ac:dyDescent="0.3">
      <c r="A48" s="1" t="s">
        <v>18</v>
      </c>
      <c r="B48" s="1">
        <v>0.193</v>
      </c>
      <c r="C48" s="1" t="s">
        <v>49</v>
      </c>
      <c r="D48" s="1">
        <v>31.5</v>
      </c>
      <c r="E48" s="1">
        <f>Table2[[#This Row],[Observed Response Mean]]*(0.034/(Table2[[#This Row],[OM%]]/100))</f>
        <v>2.0831746031746035E-2</v>
      </c>
      <c r="F48" s="1" t="s">
        <v>70</v>
      </c>
      <c r="G48" s="1" t="s">
        <v>71</v>
      </c>
      <c r="H48" s="1" t="s">
        <v>34</v>
      </c>
      <c r="I48" s="1"/>
      <c r="J48" s="1" t="s">
        <v>29</v>
      </c>
      <c r="K48" s="1" t="s">
        <v>64</v>
      </c>
      <c r="L48" s="1">
        <v>45</v>
      </c>
      <c r="M48" s="1" t="s">
        <v>67</v>
      </c>
      <c r="N48" s="1" t="s">
        <v>68</v>
      </c>
      <c r="O48" s="1" t="s">
        <v>69</v>
      </c>
      <c r="P48" s="1">
        <v>2018</v>
      </c>
    </row>
    <row r="49" spans="1:16" ht="30" customHeight="1" x14ac:dyDescent="0.3">
      <c r="A49" s="1" t="s">
        <v>18</v>
      </c>
      <c r="B49" s="1">
        <v>0.995</v>
      </c>
      <c r="C49" s="1" t="s">
        <v>49</v>
      </c>
      <c r="D49" s="1">
        <v>31.5</v>
      </c>
      <c r="E49" s="1">
        <f>Table2[[#This Row],[Observed Response Mean]]*(0.034/(Table2[[#This Row],[OM%]]/100))</f>
        <v>0.10739682539682541</v>
      </c>
      <c r="F49" s="1" t="s">
        <v>70</v>
      </c>
      <c r="G49" s="1" t="s">
        <v>71</v>
      </c>
      <c r="H49" s="1" t="s">
        <v>34</v>
      </c>
      <c r="I49" s="1"/>
      <c r="J49" s="1" t="s">
        <v>29</v>
      </c>
      <c r="K49" s="1" t="s">
        <v>64</v>
      </c>
      <c r="L49" s="1">
        <v>45</v>
      </c>
      <c r="M49" s="1" t="s">
        <v>67</v>
      </c>
      <c r="N49" s="1" t="s">
        <v>68</v>
      </c>
      <c r="O49" s="1" t="s">
        <v>69</v>
      </c>
      <c r="P49" s="1">
        <v>2018</v>
      </c>
    </row>
    <row r="50" spans="1:16" ht="30" customHeight="1" x14ac:dyDescent="0.3">
      <c r="A50" s="1" t="s">
        <v>18</v>
      </c>
      <c r="B50" s="1">
        <v>0.99199999999999999</v>
      </c>
      <c r="C50" s="1" t="s">
        <v>49</v>
      </c>
      <c r="D50" s="1">
        <v>31.5</v>
      </c>
      <c r="E50" s="1">
        <f>Table2[[#This Row],[Observed Response Mean]]*(0.034/(Table2[[#This Row],[OM%]]/100))</f>
        <v>0.10707301587301588</v>
      </c>
      <c r="F50" s="1" t="s">
        <v>70</v>
      </c>
      <c r="G50" s="1" t="s">
        <v>71</v>
      </c>
      <c r="H50" s="1" t="s">
        <v>34</v>
      </c>
      <c r="I50" s="1"/>
      <c r="J50" s="1" t="s">
        <v>29</v>
      </c>
      <c r="K50" s="1" t="s">
        <v>64</v>
      </c>
      <c r="L50" s="1">
        <v>45</v>
      </c>
      <c r="M50" s="1" t="s">
        <v>67</v>
      </c>
      <c r="N50" s="1" t="s">
        <v>68</v>
      </c>
      <c r="O50" s="1" t="s">
        <v>69</v>
      </c>
      <c r="P50" s="1">
        <v>2018</v>
      </c>
    </row>
    <row r="51" spans="1:16" ht="30" customHeight="1" x14ac:dyDescent="0.3">
      <c r="A51" s="1" t="s">
        <v>16</v>
      </c>
      <c r="B51" s="1">
        <v>0.99399999999999999</v>
      </c>
      <c r="C51" s="1" t="s">
        <v>49</v>
      </c>
      <c r="D51" s="1">
        <v>31.5</v>
      </c>
      <c r="E51" s="1">
        <f>Table2[[#This Row],[Observed Response Mean]]*(0.034/(Table2[[#This Row],[OM%]]/100))</f>
        <v>0.10728888888888889</v>
      </c>
      <c r="F51" s="1" t="s">
        <v>72</v>
      </c>
      <c r="G51" s="1" t="s">
        <v>73</v>
      </c>
      <c r="H51" s="1" t="s">
        <v>34</v>
      </c>
      <c r="I51" s="1"/>
      <c r="J51" s="1" t="s">
        <v>29</v>
      </c>
      <c r="K51" s="1" t="s">
        <v>64</v>
      </c>
      <c r="L51" s="1">
        <v>45</v>
      </c>
      <c r="M51" s="1" t="s">
        <v>67</v>
      </c>
      <c r="N51" s="1" t="s">
        <v>68</v>
      </c>
      <c r="O51" s="1" t="s">
        <v>69</v>
      </c>
      <c r="P51" s="1">
        <v>2018</v>
      </c>
    </row>
    <row r="52" spans="1:16" ht="30" customHeight="1" x14ac:dyDescent="0.3">
      <c r="A52" s="1" t="s">
        <v>16</v>
      </c>
      <c r="B52" s="1">
        <v>0.97199999999999998</v>
      </c>
      <c r="C52" s="1" t="s">
        <v>49</v>
      </c>
      <c r="D52" s="1">
        <v>31.5</v>
      </c>
      <c r="E52" s="1">
        <f>Table2[[#This Row],[Observed Response Mean]]*(0.034/(Table2[[#This Row],[OM%]]/100))</f>
        <v>0.10491428571428571</v>
      </c>
      <c r="F52" s="1" t="s">
        <v>72</v>
      </c>
      <c r="G52" s="1" t="s">
        <v>73</v>
      </c>
      <c r="H52" s="1" t="s">
        <v>34</v>
      </c>
      <c r="I52" s="1"/>
      <c r="J52" s="1" t="s">
        <v>29</v>
      </c>
      <c r="K52" s="1" t="s">
        <v>64</v>
      </c>
      <c r="L52" s="1">
        <v>45</v>
      </c>
      <c r="M52" s="1" t="s">
        <v>67</v>
      </c>
      <c r="N52" s="1" t="s">
        <v>68</v>
      </c>
      <c r="O52" s="1" t="s">
        <v>69</v>
      </c>
      <c r="P52" s="1">
        <v>2018</v>
      </c>
    </row>
    <row r="53" spans="1:16" ht="30" customHeight="1" x14ac:dyDescent="0.3">
      <c r="A53" s="1" t="s">
        <v>16</v>
      </c>
      <c r="B53" s="1">
        <v>0.99</v>
      </c>
      <c r="C53" s="1" t="s">
        <v>49</v>
      </c>
      <c r="D53" s="1">
        <v>31.5</v>
      </c>
      <c r="E53" s="1">
        <f>Table2[[#This Row],[Observed Response Mean]]*(0.034/(Table2[[#This Row],[OM%]]/100))</f>
        <v>0.10685714285714286</v>
      </c>
      <c r="F53" s="1" t="s">
        <v>72</v>
      </c>
      <c r="G53" s="1" t="s">
        <v>73</v>
      </c>
      <c r="H53" s="1" t="s">
        <v>34</v>
      </c>
      <c r="I53" s="1"/>
      <c r="J53" s="1" t="s">
        <v>29</v>
      </c>
      <c r="K53" s="1" t="s">
        <v>64</v>
      </c>
      <c r="L53" s="1">
        <v>45</v>
      </c>
      <c r="M53" s="1" t="s">
        <v>67</v>
      </c>
      <c r="N53" s="1" t="s">
        <v>68</v>
      </c>
      <c r="O53" s="1" t="s">
        <v>69</v>
      </c>
      <c r="P53" s="1">
        <v>2018</v>
      </c>
    </row>
    <row r="54" spans="1:16" ht="30" customHeight="1" x14ac:dyDescent="0.3">
      <c r="A54" s="1" t="s">
        <v>16</v>
      </c>
      <c r="B54" s="1">
        <v>0.188</v>
      </c>
      <c r="C54" s="1" t="s">
        <v>49</v>
      </c>
      <c r="D54" s="1">
        <v>31.5</v>
      </c>
      <c r="E54" s="1">
        <f>Table2[[#This Row],[Observed Response Mean]]*(0.034/(Table2[[#This Row],[OM%]]/100))</f>
        <v>2.0292063492063493E-2</v>
      </c>
      <c r="F54" s="1" t="s">
        <v>72</v>
      </c>
      <c r="G54" s="1" t="s">
        <v>73</v>
      </c>
      <c r="H54" s="1" t="s">
        <v>34</v>
      </c>
      <c r="I54" s="1"/>
      <c r="J54" s="1" t="s">
        <v>29</v>
      </c>
      <c r="K54" s="1" t="s">
        <v>64</v>
      </c>
      <c r="L54" s="1">
        <v>45</v>
      </c>
      <c r="M54" s="1" t="s">
        <v>67</v>
      </c>
      <c r="N54" s="1" t="s">
        <v>68</v>
      </c>
      <c r="O54" s="1" t="s">
        <v>69</v>
      </c>
      <c r="P54" s="1">
        <v>2018</v>
      </c>
    </row>
    <row r="55" spans="1:16" ht="30" customHeight="1" x14ac:dyDescent="0.3">
      <c r="A55" s="1" t="s">
        <v>16</v>
      </c>
      <c r="B55" s="1">
        <v>0.189</v>
      </c>
      <c r="C55" s="1" t="s">
        <v>49</v>
      </c>
      <c r="D55" s="1">
        <v>31.5</v>
      </c>
      <c r="E55" s="1">
        <f>Table2[[#This Row],[Observed Response Mean]]*(0.034/(Table2[[#This Row],[OM%]]/100))</f>
        <v>2.0400000000000001E-2</v>
      </c>
      <c r="F55" s="1" t="s">
        <v>72</v>
      </c>
      <c r="G55" s="1" t="s">
        <v>73</v>
      </c>
      <c r="H55" s="1" t="s">
        <v>34</v>
      </c>
      <c r="I55" s="1"/>
      <c r="J55" s="1" t="s">
        <v>29</v>
      </c>
      <c r="K55" s="1" t="s">
        <v>64</v>
      </c>
      <c r="L55" s="1">
        <v>45</v>
      </c>
      <c r="M55" s="1" t="s">
        <v>67</v>
      </c>
      <c r="N55" s="1" t="s">
        <v>68</v>
      </c>
      <c r="O55" s="1" t="s">
        <v>69</v>
      </c>
      <c r="P55" s="1">
        <v>2018</v>
      </c>
    </row>
    <row r="56" spans="1:16" ht="30" customHeight="1" x14ac:dyDescent="0.3">
      <c r="A56" s="1" t="s">
        <v>16</v>
      </c>
      <c r="B56" s="1">
        <v>0.97199999999999998</v>
      </c>
      <c r="C56" s="1" t="s">
        <v>49</v>
      </c>
      <c r="D56" s="1">
        <v>31.5</v>
      </c>
      <c r="E56" s="1">
        <f>Table2[[#This Row],[Observed Response Mean]]*(0.034/(Table2[[#This Row],[OM%]]/100))</f>
        <v>0.10491428571428571</v>
      </c>
      <c r="F56" s="1" t="s">
        <v>72</v>
      </c>
      <c r="G56" s="1" t="s">
        <v>73</v>
      </c>
      <c r="H56" s="1" t="s">
        <v>34</v>
      </c>
      <c r="I56" s="1"/>
      <c r="J56" s="1" t="s">
        <v>29</v>
      </c>
      <c r="K56" s="1" t="s">
        <v>64</v>
      </c>
      <c r="L56" s="1">
        <v>45</v>
      </c>
      <c r="M56" s="1" t="s">
        <v>67</v>
      </c>
      <c r="N56" s="1" t="s">
        <v>68</v>
      </c>
      <c r="O56" s="1" t="s">
        <v>69</v>
      </c>
      <c r="P56" s="1">
        <v>2018</v>
      </c>
    </row>
    <row r="57" spans="1:16" ht="30" customHeight="1" x14ac:dyDescent="0.3">
      <c r="A57" s="1" t="s">
        <v>16</v>
      </c>
      <c r="B57" s="1">
        <v>0.98099999999999998</v>
      </c>
      <c r="C57" s="1" t="s">
        <v>49</v>
      </c>
      <c r="D57" s="1">
        <v>31.5</v>
      </c>
      <c r="E57" s="1">
        <f>Table2[[#This Row],[Observed Response Mean]]*(0.034/(Table2[[#This Row],[OM%]]/100))</f>
        <v>0.10588571428571429</v>
      </c>
      <c r="F57" s="1" t="s">
        <v>72</v>
      </c>
      <c r="G57" s="1" t="s">
        <v>73</v>
      </c>
      <c r="H57" s="1" t="s">
        <v>34</v>
      </c>
      <c r="I57" s="1"/>
      <c r="J57" s="1" t="s">
        <v>29</v>
      </c>
      <c r="K57" s="1" t="s">
        <v>64</v>
      </c>
      <c r="L57" s="1">
        <v>45</v>
      </c>
      <c r="M57" s="1" t="s">
        <v>67</v>
      </c>
      <c r="N57" s="1" t="s">
        <v>68</v>
      </c>
      <c r="O57" s="1" t="s">
        <v>69</v>
      </c>
      <c r="P57" s="1">
        <v>2018</v>
      </c>
    </row>
    <row r="58" spans="1:16" ht="30" customHeight="1" x14ac:dyDescent="0.3">
      <c r="A58" s="1" t="s">
        <v>16</v>
      </c>
      <c r="B58" s="1">
        <v>0.189</v>
      </c>
      <c r="C58" s="1" t="s">
        <v>49</v>
      </c>
      <c r="D58" s="1">
        <v>31.5</v>
      </c>
      <c r="E58" s="1">
        <f>Table2[[#This Row],[Observed Response Mean]]*(0.034/(Table2[[#This Row],[OM%]]/100))</f>
        <v>2.0400000000000001E-2</v>
      </c>
      <c r="F58" s="1" t="s">
        <v>72</v>
      </c>
      <c r="G58" s="1" t="s">
        <v>73</v>
      </c>
      <c r="H58" s="1" t="s">
        <v>34</v>
      </c>
      <c r="I58" s="1"/>
      <c r="J58" s="1" t="s">
        <v>29</v>
      </c>
      <c r="K58" s="1" t="s">
        <v>64</v>
      </c>
      <c r="L58" s="1">
        <v>45</v>
      </c>
      <c r="M58" s="1" t="s">
        <v>67</v>
      </c>
      <c r="N58" s="1" t="s">
        <v>68</v>
      </c>
      <c r="O58" s="1" t="s">
        <v>69</v>
      </c>
      <c r="P58" s="1">
        <v>2018</v>
      </c>
    </row>
    <row r="59" spans="1:16" ht="30" customHeight="1" x14ac:dyDescent="0.3">
      <c r="A59" s="1" t="s">
        <v>16</v>
      </c>
      <c r="B59" s="1">
        <v>0.19</v>
      </c>
      <c r="C59" s="1" t="s">
        <v>49</v>
      </c>
      <c r="D59" s="1">
        <v>31.5</v>
      </c>
      <c r="E59" s="1">
        <f>Table2[[#This Row],[Observed Response Mean]]*(0.034/(Table2[[#This Row],[OM%]]/100))</f>
        <v>2.050793650793651E-2</v>
      </c>
      <c r="F59" s="1" t="s">
        <v>72</v>
      </c>
      <c r="G59" s="1" t="s">
        <v>73</v>
      </c>
      <c r="H59" s="1" t="s">
        <v>34</v>
      </c>
      <c r="I59" s="1"/>
      <c r="J59" s="1" t="s">
        <v>29</v>
      </c>
      <c r="K59" s="1" t="s">
        <v>64</v>
      </c>
      <c r="L59" s="1">
        <v>45</v>
      </c>
      <c r="M59" s="1" t="s">
        <v>67</v>
      </c>
      <c r="N59" s="1" t="s">
        <v>68</v>
      </c>
      <c r="O59" s="1" t="s">
        <v>69</v>
      </c>
      <c r="P59" s="1">
        <v>2018</v>
      </c>
    </row>
    <row r="60" spans="1:16" ht="30" customHeight="1" x14ac:dyDescent="0.3">
      <c r="A60" s="1" t="s">
        <v>18</v>
      </c>
      <c r="B60" s="1">
        <v>0.98199999999999998</v>
      </c>
      <c r="C60" s="1" t="s">
        <v>49</v>
      </c>
      <c r="D60" s="1">
        <v>31.5</v>
      </c>
      <c r="E60" s="1">
        <f>Table2[[#This Row],[Observed Response Mean]]*(0.034/(Table2[[#This Row],[OM%]]/100))</f>
        <v>0.10599365079365079</v>
      </c>
      <c r="F60" s="1" t="s">
        <v>72</v>
      </c>
      <c r="G60" s="1" t="s">
        <v>73</v>
      </c>
      <c r="H60" s="1" t="s">
        <v>34</v>
      </c>
      <c r="I60" s="1"/>
      <c r="J60" s="1" t="s">
        <v>29</v>
      </c>
      <c r="K60" s="1" t="s">
        <v>64</v>
      </c>
      <c r="L60" s="1">
        <v>45</v>
      </c>
      <c r="M60" s="1" t="s">
        <v>67</v>
      </c>
      <c r="N60" s="1" t="s">
        <v>68</v>
      </c>
      <c r="O60" s="1" t="s">
        <v>69</v>
      </c>
      <c r="P60" s="1">
        <v>2018</v>
      </c>
    </row>
    <row r="61" spans="1:16" ht="30" customHeight="1" x14ac:dyDescent="0.3">
      <c r="A61" s="1" t="s">
        <v>18</v>
      </c>
      <c r="B61" s="1">
        <v>0.191</v>
      </c>
      <c r="C61" s="1" t="s">
        <v>49</v>
      </c>
      <c r="D61" s="1">
        <v>31.5</v>
      </c>
      <c r="E61" s="1">
        <f>Table2[[#This Row],[Observed Response Mean]]*(0.034/(Table2[[#This Row],[OM%]]/100))</f>
        <v>2.0615873015873018E-2</v>
      </c>
      <c r="F61" s="1" t="s">
        <v>72</v>
      </c>
      <c r="G61" s="1" t="s">
        <v>73</v>
      </c>
      <c r="H61" s="1" t="s">
        <v>34</v>
      </c>
      <c r="I61" s="1"/>
      <c r="J61" s="1" t="s">
        <v>29</v>
      </c>
      <c r="K61" s="1" t="s">
        <v>64</v>
      </c>
      <c r="L61" s="1">
        <v>45</v>
      </c>
      <c r="M61" s="1" t="s">
        <v>67</v>
      </c>
      <c r="N61" s="1" t="s">
        <v>68</v>
      </c>
      <c r="O61" s="1" t="s">
        <v>69</v>
      </c>
      <c r="P61" s="1">
        <v>2018</v>
      </c>
    </row>
    <row r="62" spans="1:16" ht="30" customHeight="1" x14ac:dyDescent="0.3">
      <c r="A62" s="1" t="s">
        <v>18</v>
      </c>
      <c r="B62" s="1">
        <v>0.192</v>
      </c>
      <c r="C62" s="1" t="s">
        <v>49</v>
      </c>
      <c r="D62" s="1">
        <v>31.5</v>
      </c>
      <c r="E62" s="1">
        <f>Table2[[#This Row],[Observed Response Mean]]*(0.034/(Table2[[#This Row],[OM%]]/100))</f>
        <v>2.0723809523809526E-2</v>
      </c>
      <c r="F62" s="1" t="s">
        <v>72</v>
      </c>
      <c r="G62" s="1" t="s">
        <v>73</v>
      </c>
      <c r="H62" s="1" t="s">
        <v>34</v>
      </c>
      <c r="I62" s="1"/>
      <c r="J62" s="1" t="s">
        <v>29</v>
      </c>
      <c r="K62" s="1" t="s">
        <v>64</v>
      </c>
      <c r="L62" s="1">
        <v>45</v>
      </c>
      <c r="M62" s="1" t="s">
        <v>67</v>
      </c>
      <c r="N62" s="1" t="s">
        <v>68</v>
      </c>
      <c r="O62" s="1" t="s">
        <v>69</v>
      </c>
      <c r="P62" s="1">
        <v>2018</v>
      </c>
    </row>
    <row r="63" spans="1:16" ht="30" customHeight="1" x14ac:dyDescent="0.3">
      <c r="A63" s="1" t="s">
        <v>18</v>
      </c>
      <c r="B63" s="1">
        <v>0.19</v>
      </c>
      <c r="C63" s="1" t="s">
        <v>49</v>
      </c>
      <c r="D63" s="1">
        <v>31.5</v>
      </c>
      <c r="E63" s="1">
        <f>Table2[[#This Row],[Observed Response Mean]]*(0.034/(Table2[[#This Row],[OM%]]/100))</f>
        <v>2.050793650793651E-2</v>
      </c>
      <c r="F63" s="1" t="s">
        <v>72</v>
      </c>
      <c r="G63" s="1" t="s">
        <v>73</v>
      </c>
      <c r="H63" s="1" t="s">
        <v>34</v>
      </c>
      <c r="I63" s="1"/>
      <c r="J63" s="1" t="s">
        <v>29</v>
      </c>
      <c r="K63" s="1" t="s">
        <v>64</v>
      </c>
      <c r="L63" s="1">
        <v>45</v>
      </c>
      <c r="M63" s="1" t="s">
        <v>67</v>
      </c>
      <c r="N63" s="1" t="s">
        <v>68</v>
      </c>
      <c r="O63" s="1" t="s">
        <v>69</v>
      </c>
      <c r="P63" s="1">
        <v>2018</v>
      </c>
    </row>
    <row r="64" spans="1:16" ht="30" customHeight="1" x14ac:dyDescent="0.3">
      <c r="A64" s="1" t="s">
        <v>18</v>
      </c>
      <c r="B64" s="1">
        <v>0.98399999999999999</v>
      </c>
      <c r="C64" s="1" t="s">
        <v>49</v>
      </c>
      <c r="D64" s="1">
        <v>31.5</v>
      </c>
      <c r="E64" s="1">
        <f>Table2[[#This Row],[Observed Response Mean]]*(0.034/(Table2[[#This Row],[OM%]]/100))</f>
        <v>0.10620952380952381</v>
      </c>
      <c r="F64" s="1" t="s">
        <v>72</v>
      </c>
      <c r="G64" s="1" t="s">
        <v>73</v>
      </c>
      <c r="H64" s="1" t="s">
        <v>34</v>
      </c>
      <c r="I64" s="1"/>
      <c r="J64" s="1" t="s">
        <v>29</v>
      </c>
      <c r="K64" s="1" t="s">
        <v>64</v>
      </c>
      <c r="L64" s="1">
        <v>45</v>
      </c>
      <c r="M64" s="1" t="s">
        <v>67</v>
      </c>
      <c r="N64" s="1" t="s">
        <v>68</v>
      </c>
      <c r="O64" s="1" t="s">
        <v>69</v>
      </c>
      <c r="P64" s="1">
        <v>2018</v>
      </c>
    </row>
    <row r="65" spans="1:16" ht="30" customHeight="1" x14ac:dyDescent="0.3">
      <c r="A65" s="1" t="s">
        <v>18</v>
      </c>
      <c r="B65" s="1">
        <v>0.98499999999999999</v>
      </c>
      <c r="C65" s="1" t="s">
        <v>49</v>
      </c>
      <c r="D65" s="1">
        <v>31.5</v>
      </c>
      <c r="E65" s="1">
        <f>Table2[[#This Row],[Observed Response Mean]]*(0.034/(Table2[[#This Row],[OM%]]/100))</f>
        <v>0.10631746031746032</v>
      </c>
      <c r="F65" s="1" t="s">
        <v>72</v>
      </c>
      <c r="G65" s="1" t="s">
        <v>73</v>
      </c>
      <c r="H65" s="1" t="s">
        <v>34</v>
      </c>
      <c r="I65" s="1"/>
      <c r="J65" s="1" t="s">
        <v>29</v>
      </c>
      <c r="K65" s="1" t="s">
        <v>64</v>
      </c>
      <c r="L65" s="1">
        <v>45</v>
      </c>
      <c r="M65" s="1" t="s">
        <v>67</v>
      </c>
      <c r="N65" s="1" t="s">
        <v>68</v>
      </c>
      <c r="O65" s="1" t="s">
        <v>69</v>
      </c>
      <c r="P65" s="1">
        <v>2018</v>
      </c>
    </row>
    <row r="66" spans="1:16" ht="30" customHeight="1" x14ac:dyDescent="0.3">
      <c r="A66" s="1" t="s">
        <v>18</v>
      </c>
      <c r="B66" s="1">
        <v>0.98199999999999998</v>
      </c>
      <c r="C66" s="1" t="s">
        <v>49</v>
      </c>
      <c r="D66" s="1">
        <v>31.5</v>
      </c>
      <c r="E66" s="1">
        <f>Table2[[#This Row],[Observed Response Mean]]*(0.034/(Table2[[#This Row],[OM%]]/100))</f>
        <v>0.10599365079365079</v>
      </c>
      <c r="F66" s="1" t="s">
        <v>72</v>
      </c>
      <c r="G66" s="1" t="s">
        <v>73</v>
      </c>
      <c r="H66" s="1" t="s">
        <v>34</v>
      </c>
      <c r="I66" s="1"/>
      <c r="J66" s="1" t="s">
        <v>29</v>
      </c>
      <c r="K66" s="1" t="s">
        <v>64</v>
      </c>
      <c r="L66" s="1">
        <v>45</v>
      </c>
      <c r="M66" s="1" t="s">
        <v>67</v>
      </c>
      <c r="N66" s="1" t="s">
        <v>68</v>
      </c>
      <c r="O66" s="1" t="s">
        <v>69</v>
      </c>
      <c r="P66" s="1">
        <v>2018</v>
      </c>
    </row>
    <row r="67" spans="1:16" ht="30" customHeight="1" x14ac:dyDescent="0.3">
      <c r="A67" s="1" t="s">
        <v>18</v>
      </c>
      <c r="B67" s="1">
        <v>0.99399999999999999</v>
      </c>
      <c r="C67" s="1" t="s">
        <v>49</v>
      </c>
      <c r="D67" s="1">
        <v>31.5</v>
      </c>
      <c r="E67" s="1">
        <f>Table2[[#This Row],[Observed Response Mean]]*(0.034/(Table2[[#This Row],[OM%]]/100))</f>
        <v>0.10728888888888889</v>
      </c>
      <c r="F67" s="1" t="s">
        <v>72</v>
      </c>
      <c r="G67" s="1" t="s">
        <v>73</v>
      </c>
      <c r="H67" s="1" t="s">
        <v>34</v>
      </c>
      <c r="I67" s="1"/>
      <c r="J67" s="1" t="s">
        <v>29</v>
      </c>
      <c r="K67" s="1" t="s">
        <v>64</v>
      </c>
      <c r="L67" s="1">
        <v>45</v>
      </c>
      <c r="M67" s="1" t="s">
        <v>67</v>
      </c>
      <c r="N67" s="1" t="s">
        <v>68</v>
      </c>
      <c r="O67" s="1" t="s">
        <v>69</v>
      </c>
      <c r="P67" s="1">
        <v>2018</v>
      </c>
    </row>
    <row r="68" spans="1:16" ht="30" customHeight="1" x14ac:dyDescent="0.3">
      <c r="A68" s="1" t="s">
        <v>18</v>
      </c>
      <c r="B68" s="1">
        <v>0.192</v>
      </c>
      <c r="C68" s="1" t="s">
        <v>49</v>
      </c>
      <c r="D68" s="1">
        <v>31.5</v>
      </c>
      <c r="E68" s="1">
        <f>Table2[[#This Row],[Observed Response Mean]]*(0.034/(Table2[[#This Row],[OM%]]/100))</f>
        <v>2.0723809523809526E-2</v>
      </c>
      <c r="F68" s="1" t="s">
        <v>72</v>
      </c>
      <c r="G68" s="1" t="s">
        <v>73</v>
      </c>
      <c r="H68" s="1" t="s">
        <v>34</v>
      </c>
      <c r="I68" s="1"/>
      <c r="J68" s="1" t="s">
        <v>29</v>
      </c>
      <c r="K68" s="1" t="s">
        <v>64</v>
      </c>
      <c r="L68" s="1">
        <v>45</v>
      </c>
      <c r="M68" s="1" t="s">
        <v>67</v>
      </c>
      <c r="N68" s="1" t="s">
        <v>68</v>
      </c>
      <c r="O68" s="1" t="s">
        <v>69</v>
      </c>
      <c r="P68" s="1">
        <v>2018</v>
      </c>
    </row>
    <row r="69" spans="1:16" ht="30" customHeight="1" x14ac:dyDescent="0.3">
      <c r="A69" s="1" t="s">
        <v>18</v>
      </c>
      <c r="B69" s="1">
        <v>0.188</v>
      </c>
      <c r="C69" s="1" t="s">
        <v>49</v>
      </c>
      <c r="D69" s="1">
        <v>31.5</v>
      </c>
      <c r="E69" s="1">
        <f>Table2[[#This Row],[Observed Response Mean]]*(0.034/(Table2[[#This Row],[OM%]]/100))</f>
        <v>2.0292063492063493E-2</v>
      </c>
      <c r="F69" s="1" t="s">
        <v>72</v>
      </c>
      <c r="G69" s="1" t="s">
        <v>73</v>
      </c>
      <c r="H69" s="1" t="s">
        <v>34</v>
      </c>
      <c r="I69" s="1"/>
      <c r="J69" s="1" t="s">
        <v>29</v>
      </c>
      <c r="K69" s="1" t="s">
        <v>64</v>
      </c>
      <c r="L69" s="1">
        <v>45</v>
      </c>
      <c r="M69" s="1" t="s">
        <v>67</v>
      </c>
      <c r="N69" s="1" t="s">
        <v>68</v>
      </c>
      <c r="O69" s="1" t="s">
        <v>69</v>
      </c>
      <c r="P69" s="1">
        <v>2018</v>
      </c>
    </row>
    <row r="70" spans="1:16" ht="30" customHeight="1" x14ac:dyDescent="0.3">
      <c r="A70" s="1" t="s">
        <v>18</v>
      </c>
      <c r="B70" s="1">
        <v>0.98499999999999999</v>
      </c>
      <c r="C70" s="1" t="s">
        <v>49</v>
      </c>
      <c r="D70" s="1">
        <v>31.5</v>
      </c>
      <c r="E70" s="1">
        <f>Table2[[#This Row],[Observed Response Mean]]*(0.034/(Table2[[#This Row],[OM%]]/100))</f>
        <v>0.10631746031746032</v>
      </c>
      <c r="F70" s="1" t="s">
        <v>72</v>
      </c>
      <c r="G70" s="1" t="s">
        <v>73</v>
      </c>
      <c r="H70" s="1" t="s">
        <v>34</v>
      </c>
      <c r="I70" s="1"/>
      <c r="J70" s="1" t="s">
        <v>29</v>
      </c>
      <c r="K70" s="1" t="s">
        <v>64</v>
      </c>
      <c r="L70" s="1">
        <v>45</v>
      </c>
      <c r="M70" s="1" t="s">
        <v>67</v>
      </c>
      <c r="N70" s="1" t="s">
        <v>68</v>
      </c>
      <c r="O70" s="1" t="s">
        <v>69</v>
      </c>
      <c r="P70" s="1">
        <v>2018</v>
      </c>
    </row>
    <row r="71" spans="1:16" ht="30" customHeight="1" x14ac:dyDescent="0.3">
      <c r="A71" s="1" t="s">
        <v>18</v>
      </c>
      <c r="B71" s="1">
        <v>0.98099999999999998</v>
      </c>
      <c r="C71" s="1" t="s">
        <v>49</v>
      </c>
      <c r="D71" s="1">
        <v>31.5</v>
      </c>
      <c r="E71" s="1">
        <f>Table2[[#This Row],[Observed Response Mean]]*(0.034/(Table2[[#This Row],[OM%]]/100))</f>
        <v>0.10588571428571429</v>
      </c>
      <c r="F71" s="1" t="s">
        <v>72</v>
      </c>
      <c r="G71" s="1" t="s">
        <v>73</v>
      </c>
      <c r="H71" s="1" t="s">
        <v>34</v>
      </c>
      <c r="I71" s="1"/>
      <c r="J71" s="1" t="s">
        <v>29</v>
      </c>
      <c r="K71" s="1" t="s">
        <v>64</v>
      </c>
      <c r="L71" s="1">
        <v>45</v>
      </c>
      <c r="M71" s="1" t="s">
        <v>67</v>
      </c>
      <c r="N71" s="1" t="s">
        <v>68</v>
      </c>
      <c r="O71" s="1" t="s">
        <v>69</v>
      </c>
      <c r="P71" s="1">
        <v>2018</v>
      </c>
    </row>
    <row r="72" spans="1:16" ht="30" customHeight="1" x14ac:dyDescent="0.3">
      <c r="A72" s="1" t="s">
        <v>18</v>
      </c>
      <c r="B72" s="1">
        <v>0.97799999999999998</v>
      </c>
      <c r="C72" s="1" t="s">
        <v>49</v>
      </c>
      <c r="D72" s="1">
        <v>31.5</v>
      </c>
      <c r="E72" s="1">
        <f>Table2[[#This Row],[Observed Response Mean]]*(0.034/(Table2[[#This Row],[OM%]]/100))</f>
        <v>0.10556190476190476</v>
      </c>
      <c r="F72" s="1" t="s">
        <v>72</v>
      </c>
      <c r="G72" s="1" t="s">
        <v>73</v>
      </c>
      <c r="H72" s="1" t="s">
        <v>34</v>
      </c>
      <c r="I72" s="1"/>
      <c r="J72" s="1" t="s">
        <v>29</v>
      </c>
      <c r="K72" s="1" t="s">
        <v>64</v>
      </c>
      <c r="L72" s="1">
        <v>45</v>
      </c>
      <c r="M72" s="1" t="s">
        <v>67</v>
      </c>
      <c r="N72" s="1" t="s">
        <v>68</v>
      </c>
      <c r="O72" s="1" t="s">
        <v>69</v>
      </c>
      <c r="P72" s="1">
        <v>2018</v>
      </c>
    </row>
    <row r="73" spans="1:16" ht="30" customHeight="1" x14ac:dyDescent="0.3">
      <c r="A73" s="1" t="s">
        <v>18</v>
      </c>
      <c r="B73" s="1">
        <v>0.98799999999999999</v>
      </c>
      <c r="C73" s="1" t="s">
        <v>49</v>
      </c>
      <c r="D73" s="1">
        <v>31.5</v>
      </c>
      <c r="E73" s="1">
        <f>Table2[[#This Row],[Observed Response Mean]]*(0.034/(Table2[[#This Row],[OM%]]/100))</f>
        <v>0.10664126984126984</v>
      </c>
      <c r="F73" s="1" t="s">
        <v>72</v>
      </c>
      <c r="G73" s="1" t="s">
        <v>73</v>
      </c>
      <c r="H73" s="1" t="s">
        <v>34</v>
      </c>
      <c r="I73" s="1"/>
      <c r="J73" s="1" t="s">
        <v>29</v>
      </c>
      <c r="K73" s="1" t="s">
        <v>64</v>
      </c>
      <c r="L73" s="1">
        <v>45</v>
      </c>
      <c r="M73" s="1" t="s">
        <v>67</v>
      </c>
      <c r="N73" s="1" t="s">
        <v>68</v>
      </c>
      <c r="O73" s="1" t="s">
        <v>69</v>
      </c>
      <c r="P73" s="1">
        <v>2018</v>
      </c>
    </row>
    <row r="74" spans="1:16" ht="30" customHeight="1" x14ac:dyDescent="0.3">
      <c r="A74" s="1" t="s">
        <v>18</v>
      </c>
      <c r="B74" s="1">
        <v>0.98799999999999999</v>
      </c>
      <c r="C74" s="1" t="s">
        <v>49</v>
      </c>
      <c r="D74" s="1">
        <v>31.5</v>
      </c>
      <c r="E74" s="1">
        <f>Table2[[#This Row],[Observed Response Mean]]*(0.034/(Table2[[#This Row],[OM%]]/100))</f>
        <v>0.10664126984126984</v>
      </c>
      <c r="F74" s="1" t="s">
        <v>72</v>
      </c>
      <c r="G74" s="1" t="s">
        <v>73</v>
      </c>
      <c r="H74" s="1" t="s">
        <v>34</v>
      </c>
      <c r="I74" s="1"/>
      <c r="J74" s="1" t="s">
        <v>29</v>
      </c>
      <c r="K74" s="1" t="s">
        <v>64</v>
      </c>
      <c r="L74" s="1">
        <v>45</v>
      </c>
      <c r="M74" s="1" t="s">
        <v>67</v>
      </c>
      <c r="N74" s="1" t="s">
        <v>68</v>
      </c>
      <c r="O74" s="1" t="s">
        <v>69</v>
      </c>
      <c r="P74" s="1">
        <v>2018</v>
      </c>
    </row>
    <row r="75" spans="1:16" ht="30" customHeight="1" x14ac:dyDescent="0.3">
      <c r="A75" s="1" t="s">
        <v>18</v>
      </c>
      <c r="B75" s="1">
        <v>0.98099999999999998</v>
      </c>
      <c r="C75" s="1" t="s">
        <v>49</v>
      </c>
      <c r="D75" s="1">
        <v>31.5</v>
      </c>
      <c r="E75" s="1">
        <f>Table2[[#This Row],[Observed Response Mean]]*(0.034/(Table2[[#This Row],[OM%]]/100))</f>
        <v>0.10588571428571429</v>
      </c>
      <c r="F75" s="1" t="s">
        <v>72</v>
      </c>
      <c r="G75" s="1" t="s">
        <v>73</v>
      </c>
      <c r="H75" s="1" t="s">
        <v>34</v>
      </c>
      <c r="I75" s="1"/>
      <c r="J75" s="1" t="s">
        <v>29</v>
      </c>
      <c r="K75" s="1" t="s">
        <v>64</v>
      </c>
      <c r="L75" s="1">
        <v>45</v>
      </c>
      <c r="M75" s="1" t="s">
        <v>67</v>
      </c>
      <c r="N75" s="1" t="s">
        <v>68</v>
      </c>
      <c r="O75" s="1" t="s">
        <v>69</v>
      </c>
      <c r="P75" s="1">
        <v>2018</v>
      </c>
    </row>
    <row r="76" spans="1:16" ht="30" customHeight="1" x14ac:dyDescent="0.3">
      <c r="A76" s="1" t="s">
        <v>18</v>
      </c>
      <c r="B76" s="1">
        <v>0.97799999999999998</v>
      </c>
      <c r="C76" s="1" t="s">
        <v>49</v>
      </c>
      <c r="D76" s="1">
        <v>31.5</v>
      </c>
      <c r="E76" s="1">
        <f>Table2[[#This Row],[Observed Response Mean]]*(0.034/(Table2[[#This Row],[OM%]]/100))</f>
        <v>0.10556190476190476</v>
      </c>
      <c r="F76" s="1" t="s">
        <v>72</v>
      </c>
      <c r="G76" s="1" t="s">
        <v>73</v>
      </c>
      <c r="H76" s="1" t="s">
        <v>34</v>
      </c>
      <c r="I76" s="1"/>
      <c r="J76" s="1" t="s">
        <v>29</v>
      </c>
      <c r="K76" s="1" t="s">
        <v>64</v>
      </c>
      <c r="L76" s="1">
        <v>45</v>
      </c>
      <c r="M76" s="1" t="s">
        <v>67</v>
      </c>
      <c r="N76" s="1" t="s">
        <v>68</v>
      </c>
      <c r="O76" s="1" t="s">
        <v>69</v>
      </c>
      <c r="P76" s="1">
        <v>2018</v>
      </c>
    </row>
    <row r="77" spans="1:16" ht="30" customHeight="1" x14ac:dyDescent="0.3">
      <c r="A77" s="1" t="s">
        <v>18</v>
      </c>
      <c r="B77" s="1">
        <v>0.98799999999999999</v>
      </c>
      <c r="C77" s="1" t="s">
        <v>49</v>
      </c>
      <c r="D77" s="1">
        <v>31.5</v>
      </c>
      <c r="E77" s="1">
        <f>Table2[[#This Row],[Observed Response Mean]]*(0.034/(Table2[[#This Row],[OM%]]/100))</f>
        <v>0.10664126984126984</v>
      </c>
      <c r="F77" s="1" t="s">
        <v>72</v>
      </c>
      <c r="G77" s="1" t="s">
        <v>73</v>
      </c>
      <c r="H77" s="1" t="s">
        <v>34</v>
      </c>
      <c r="I77" s="1"/>
      <c r="J77" s="1" t="s">
        <v>29</v>
      </c>
      <c r="K77" s="1" t="s">
        <v>64</v>
      </c>
      <c r="L77" s="1">
        <v>45</v>
      </c>
      <c r="M77" s="1" t="s">
        <v>67</v>
      </c>
      <c r="N77" s="1" t="s">
        <v>68</v>
      </c>
      <c r="O77" s="1" t="s">
        <v>69</v>
      </c>
      <c r="P77" s="1">
        <v>2018</v>
      </c>
    </row>
    <row r="78" spans="1:16" ht="30" customHeight="1" x14ac:dyDescent="0.3">
      <c r="A78" s="1" t="s">
        <v>18</v>
      </c>
      <c r="B78" s="1">
        <v>0.99</v>
      </c>
      <c r="C78" s="1" t="s">
        <v>49</v>
      </c>
      <c r="D78" s="1">
        <v>31.5</v>
      </c>
      <c r="E78" s="1">
        <f>Table2[[#This Row],[Observed Response Mean]]*(0.034/(Table2[[#This Row],[OM%]]/100))</f>
        <v>0.10685714285714286</v>
      </c>
      <c r="F78" s="1" t="s">
        <v>72</v>
      </c>
      <c r="G78" s="1" t="s">
        <v>73</v>
      </c>
      <c r="H78" s="1" t="s">
        <v>34</v>
      </c>
      <c r="I78" s="1"/>
      <c r="J78" s="1" t="s">
        <v>29</v>
      </c>
      <c r="K78" s="1" t="s">
        <v>64</v>
      </c>
      <c r="L78" s="1">
        <v>45</v>
      </c>
      <c r="M78" s="1" t="s">
        <v>67</v>
      </c>
      <c r="N78" s="1" t="s">
        <v>68</v>
      </c>
      <c r="O78" s="1" t="s">
        <v>69</v>
      </c>
      <c r="P78" s="1">
        <v>2018</v>
      </c>
    </row>
    <row r="79" spans="1:16" ht="30" customHeight="1" x14ac:dyDescent="0.3">
      <c r="A79" s="1" t="s">
        <v>18</v>
      </c>
      <c r="B79" s="1">
        <v>0.98399999999999999</v>
      </c>
      <c r="C79" s="1" t="s">
        <v>49</v>
      </c>
      <c r="D79" s="1">
        <v>31.5</v>
      </c>
      <c r="E79" s="1">
        <f>Table2[[#This Row],[Observed Response Mean]]*(0.034/(Table2[[#This Row],[OM%]]/100))</f>
        <v>0.10620952380952381</v>
      </c>
      <c r="F79" s="1" t="s">
        <v>72</v>
      </c>
      <c r="G79" s="1" t="s">
        <v>73</v>
      </c>
      <c r="H79" s="1" t="s">
        <v>34</v>
      </c>
      <c r="I79" s="1"/>
      <c r="J79" s="1" t="s">
        <v>29</v>
      </c>
      <c r="K79" s="1" t="s">
        <v>64</v>
      </c>
      <c r="L79" s="1">
        <v>45</v>
      </c>
      <c r="M79" s="1" t="s">
        <v>67</v>
      </c>
      <c r="N79" s="1" t="s">
        <v>68</v>
      </c>
      <c r="O79" s="1" t="s">
        <v>69</v>
      </c>
      <c r="P79" s="1">
        <v>2018</v>
      </c>
    </row>
    <row r="80" spans="1:16" ht="30" customHeight="1" x14ac:dyDescent="0.3">
      <c r="A80" s="1" t="s">
        <v>18</v>
      </c>
      <c r="B80" s="1">
        <v>0.98799999999999999</v>
      </c>
      <c r="C80" s="1" t="s">
        <v>49</v>
      </c>
      <c r="D80" s="1">
        <v>31.5</v>
      </c>
      <c r="E80" s="1">
        <f>Table2[[#This Row],[Observed Response Mean]]*(0.034/(Table2[[#This Row],[OM%]]/100))</f>
        <v>0.10664126984126984</v>
      </c>
      <c r="F80" s="1" t="s">
        <v>72</v>
      </c>
      <c r="G80" s="1" t="s">
        <v>73</v>
      </c>
      <c r="H80" s="1" t="s">
        <v>34</v>
      </c>
      <c r="I80" s="1"/>
      <c r="J80" s="1" t="s">
        <v>29</v>
      </c>
      <c r="K80" s="1" t="s">
        <v>64</v>
      </c>
      <c r="L80" s="1">
        <v>45</v>
      </c>
      <c r="M80" s="1" t="s">
        <v>67</v>
      </c>
      <c r="N80" s="1" t="s">
        <v>68</v>
      </c>
      <c r="O80" s="1" t="s">
        <v>69</v>
      </c>
      <c r="P80" s="1">
        <v>2018</v>
      </c>
    </row>
    <row r="81" spans="1:16" ht="30" customHeight="1" x14ac:dyDescent="0.3">
      <c r="A81" s="10" t="s">
        <v>18</v>
      </c>
      <c r="B81" s="10">
        <v>0.99299999999999999</v>
      </c>
      <c r="C81" s="10" t="s">
        <v>49</v>
      </c>
      <c r="D81" s="1">
        <v>31.5</v>
      </c>
      <c r="E81" s="10">
        <f>Table2[[#This Row],[Observed Response Mean]]*(0.034/(Table2[[#This Row],[OM%]]/100))</f>
        <v>0.10718095238095239</v>
      </c>
      <c r="F81" s="10" t="s">
        <v>72</v>
      </c>
      <c r="G81" s="10" t="s">
        <v>73</v>
      </c>
      <c r="H81" s="10" t="s">
        <v>34</v>
      </c>
      <c r="I81" s="10"/>
      <c r="J81" s="10" t="s">
        <v>29</v>
      </c>
      <c r="K81" s="10" t="s">
        <v>64</v>
      </c>
      <c r="L81" s="10">
        <v>45</v>
      </c>
      <c r="M81" s="10" t="s">
        <v>67</v>
      </c>
      <c r="N81" s="10" t="s">
        <v>68</v>
      </c>
      <c r="O81" s="10" t="s">
        <v>69</v>
      </c>
      <c r="P81" s="10">
        <v>2018</v>
      </c>
    </row>
    <row r="82" spans="1:16" ht="43.2" x14ac:dyDescent="0.3">
      <c r="A82" s="10" t="s">
        <v>63</v>
      </c>
      <c r="B82" s="10">
        <v>94</v>
      </c>
      <c r="C82" s="1" t="s">
        <v>50</v>
      </c>
      <c r="D82" s="10">
        <v>2.6</v>
      </c>
      <c r="E82" s="10">
        <f>Table2[[#This Row],[Observed Response Mean]]*(0.034/(Table2[[#This Row],[OM%]]/100))</f>
        <v>122.92307692307692</v>
      </c>
      <c r="F82" s="1" t="s">
        <v>65</v>
      </c>
      <c r="G82" s="1" t="s">
        <v>66</v>
      </c>
      <c r="H82" s="1" t="s">
        <v>31</v>
      </c>
      <c r="I82" s="1" t="s">
        <v>43</v>
      </c>
      <c r="J82" s="1" t="s">
        <v>33</v>
      </c>
      <c r="K82" s="10" t="s">
        <v>136</v>
      </c>
      <c r="L82" s="1">
        <v>28</v>
      </c>
      <c r="M82" s="1" t="s">
        <v>59</v>
      </c>
      <c r="N82" s="1" t="s">
        <v>60</v>
      </c>
      <c r="O82" s="1" t="s">
        <v>61</v>
      </c>
      <c r="P82" s="1">
        <v>2018</v>
      </c>
    </row>
    <row r="83" spans="1:16" ht="43.2" x14ac:dyDescent="0.3">
      <c r="A83" s="10" t="s">
        <v>63</v>
      </c>
      <c r="B83" s="10">
        <v>23</v>
      </c>
      <c r="C83" s="1" t="s">
        <v>50</v>
      </c>
      <c r="D83" s="10">
        <v>2.6</v>
      </c>
      <c r="E83" s="10">
        <f>Table2[[#This Row],[Observed Response Mean]]*(0.034/(Table2[[#This Row],[OM%]]/100))</f>
        <v>30.076923076923077</v>
      </c>
      <c r="F83" s="1" t="s">
        <v>65</v>
      </c>
      <c r="G83" s="1" t="s">
        <v>66</v>
      </c>
      <c r="H83" s="1" t="s">
        <v>31</v>
      </c>
      <c r="I83" s="1" t="s">
        <v>43</v>
      </c>
      <c r="J83" s="1" t="s">
        <v>33</v>
      </c>
      <c r="K83" s="10" t="s">
        <v>136</v>
      </c>
      <c r="L83" s="1">
        <v>28</v>
      </c>
      <c r="M83" s="1" t="s">
        <v>59</v>
      </c>
      <c r="N83" s="1" t="s">
        <v>60</v>
      </c>
      <c r="O83" s="1" t="s">
        <v>61</v>
      </c>
      <c r="P83" s="1">
        <v>2018</v>
      </c>
    </row>
    <row r="84" spans="1:16" ht="43.2" x14ac:dyDescent="0.3">
      <c r="A84" s="10" t="s">
        <v>62</v>
      </c>
      <c r="B84" s="10">
        <v>74</v>
      </c>
      <c r="C84" s="1" t="s">
        <v>50</v>
      </c>
      <c r="D84" s="10">
        <v>2.6</v>
      </c>
      <c r="E84" s="10">
        <f>Table2[[#This Row],[Observed Response Mean]]*(0.034/(Table2[[#This Row],[OM%]]/100))</f>
        <v>96.769230769230774</v>
      </c>
      <c r="F84" s="1" t="s">
        <v>65</v>
      </c>
      <c r="G84" s="1" t="s">
        <v>66</v>
      </c>
      <c r="H84" s="1" t="s">
        <v>31</v>
      </c>
      <c r="I84" s="1" t="s">
        <v>43</v>
      </c>
      <c r="J84" s="1" t="s">
        <v>33</v>
      </c>
      <c r="K84" s="10" t="s">
        <v>136</v>
      </c>
      <c r="L84" s="1">
        <v>28</v>
      </c>
      <c r="M84" s="1" t="s">
        <v>59</v>
      </c>
      <c r="N84" s="1" t="s">
        <v>60</v>
      </c>
      <c r="O84" s="1" t="s">
        <v>61</v>
      </c>
      <c r="P84" s="1">
        <v>2018</v>
      </c>
    </row>
    <row r="85" spans="1:16" ht="43.2" x14ac:dyDescent="0.3">
      <c r="A85" s="10" t="s">
        <v>62</v>
      </c>
      <c r="B85" s="10">
        <v>13</v>
      </c>
      <c r="C85" s="1" t="s">
        <v>50</v>
      </c>
      <c r="D85" s="10">
        <v>2.6</v>
      </c>
      <c r="E85" s="10">
        <f>Table2[[#This Row],[Observed Response Mean]]*(0.034/(Table2[[#This Row],[OM%]]/100))</f>
        <v>17</v>
      </c>
      <c r="F85" s="1" t="s">
        <v>65</v>
      </c>
      <c r="G85" s="1" t="s">
        <v>66</v>
      </c>
      <c r="H85" s="1" t="s">
        <v>31</v>
      </c>
      <c r="I85" s="1" t="s">
        <v>43</v>
      </c>
      <c r="J85" s="1" t="s">
        <v>33</v>
      </c>
      <c r="K85" s="10" t="s">
        <v>136</v>
      </c>
      <c r="L85" s="1">
        <v>28</v>
      </c>
      <c r="M85" s="1" t="s">
        <v>59</v>
      </c>
      <c r="N85" s="1" t="s">
        <v>60</v>
      </c>
      <c r="O85" s="1" t="s">
        <v>61</v>
      </c>
      <c r="P85" s="1">
        <v>2018</v>
      </c>
    </row>
    <row r="86" spans="1:16" ht="43.2" x14ac:dyDescent="0.3">
      <c r="A86" s="10" t="s">
        <v>58</v>
      </c>
      <c r="B86" s="10">
        <v>57</v>
      </c>
      <c r="C86" s="1" t="s">
        <v>50</v>
      </c>
      <c r="D86" s="10">
        <v>2.6</v>
      </c>
      <c r="E86" s="10">
        <f>Table2[[#This Row],[Observed Response Mean]]*(0.034/(Table2[[#This Row],[OM%]]/100))</f>
        <v>74.538461538461533</v>
      </c>
      <c r="F86" s="1" t="s">
        <v>65</v>
      </c>
      <c r="G86" s="1" t="s">
        <v>66</v>
      </c>
      <c r="H86" s="1" t="s">
        <v>31</v>
      </c>
      <c r="I86" s="1" t="s">
        <v>43</v>
      </c>
      <c r="J86" s="1" t="s">
        <v>33</v>
      </c>
      <c r="K86" s="10" t="s">
        <v>136</v>
      </c>
      <c r="L86" s="1">
        <v>28</v>
      </c>
      <c r="M86" s="1" t="s">
        <v>59</v>
      </c>
      <c r="N86" s="1" t="s">
        <v>60</v>
      </c>
      <c r="O86" s="1" t="s">
        <v>61</v>
      </c>
      <c r="P86" s="1">
        <v>2018</v>
      </c>
    </row>
    <row r="87" spans="1:16" ht="43.2" x14ac:dyDescent="0.3">
      <c r="A87" s="10" t="s">
        <v>58</v>
      </c>
      <c r="B87" s="10">
        <v>6.8</v>
      </c>
      <c r="C87" s="1" t="s">
        <v>50</v>
      </c>
      <c r="D87" s="10">
        <v>2.6</v>
      </c>
      <c r="E87" s="10">
        <f>Table2[[#This Row],[Observed Response Mean]]*(0.034/(Table2[[#This Row],[OM%]]/100))</f>
        <v>8.8923076923076927</v>
      </c>
      <c r="F87" s="1" t="s">
        <v>65</v>
      </c>
      <c r="G87" s="1" t="s">
        <v>66</v>
      </c>
      <c r="H87" s="1" t="s">
        <v>31</v>
      </c>
      <c r="I87" s="1" t="s">
        <v>43</v>
      </c>
      <c r="J87" s="1" t="s">
        <v>33</v>
      </c>
      <c r="K87" s="10" t="s">
        <v>136</v>
      </c>
      <c r="L87" s="1">
        <v>28</v>
      </c>
      <c r="M87" s="1" t="s">
        <v>59</v>
      </c>
      <c r="N87" s="1" t="s">
        <v>60</v>
      </c>
      <c r="O87" s="1" t="s">
        <v>61</v>
      </c>
      <c r="P87" s="1">
        <v>2018</v>
      </c>
    </row>
    <row r="88" spans="1:16" ht="43.2" x14ac:dyDescent="0.3">
      <c r="A88" s="1" t="s">
        <v>63</v>
      </c>
      <c r="B88" s="1">
        <v>233</v>
      </c>
      <c r="C88" s="1" t="s">
        <v>50</v>
      </c>
      <c r="D88" s="1">
        <v>15</v>
      </c>
      <c r="E88" s="1">
        <f>Table2[[#This Row],[Observed Response Mean]]*(0.034/(Table2[[#This Row],[OM%]]/100))</f>
        <v>52.81333333333334</v>
      </c>
      <c r="F88" s="1" t="s">
        <v>65</v>
      </c>
      <c r="G88" s="1" t="s">
        <v>66</v>
      </c>
      <c r="H88" s="1" t="s">
        <v>31</v>
      </c>
      <c r="I88" s="1" t="s">
        <v>43</v>
      </c>
      <c r="J88" s="1" t="s">
        <v>33</v>
      </c>
      <c r="K88" s="10" t="s">
        <v>136</v>
      </c>
      <c r="L88" s="1">
        <v>28</v>
      </c>
      <c r="M88" s="1" t="s">
        <v>59</v>
      </c>
      <c r="N88" s="1" t="s">
        <v>60</v>
      </c>
      <c r="O88" s="1" t="s">
        <v>61</v>
      </c>
      <c r="P88" s="1">
        <v>2018</v>
      </c>
    </row>
    <row r="89" spans="1:16" ht="43.2" x14ac:dyDescent="0.3">
      <c r="A89" s="1" t="s">
        <v>63</v>
      </c>
      <c r="B89" s="1">
        <v>95</v>
      </c>
      <c r="C89" s="1" t="s">
        <v>50</v>
      </c>
      <c r="D89" s="1">
        <v>15</v>
      </c>
      <c r="E89" s="1">
        <f>Table2[[#This Row],[Observed Response Mean]]*(0.034/(Table2[[#This Row],[OM%]]/100))</f>
        <v>21.533333333333335</v>
      </c>
      <c r="F89" s="1" t="s">
        <v>65</v>
      </c>
      <c r="G89" s="1" t="s">
        <v>66</v>
      </c>
      <c r="H89" s="1" t="s">
        <v>31</v>
      </c>
      <c r="I89" s="1" t="s">
        <v>43</v>
      </c>
      <c r="J89" s="1" t="s">
        <v>33</v>
      </c>
      <c r="K89" s="10" t="s">
        <v>136</v>
      </c>
      <c r="L89" s="1">
        <v>28</v>
      </c>
      <c r="M89" s="1" t="s">
        <v>59</v>
      </c>
      <c r="N89" s="1" t="s">
        <v>60</v>
      </c>
      <c r="O89" s="1" t="s">
        <v>61</v>
      </c>
      <c r="P89" s="1">
        <v>2018</v>
      </c>
    </row>
    <row r="90" spans="1:16" ht="43.2" x14ac:dyDescent="0.3">
      <c r="A90" s="1" t="s">
        <v>62</v>
      </c>
      <c r="B90" s="1">
        <v>185</v>
      </c>
      <c r="C90" s="1" t="s">
        <v>50</v>
      </c>
      <c r="D90" s="1">
        <v>15</v>
      </c>
      <c r="E90" s="1">
        <f>Table2[[#This Row],[Observed Response Mean]]*(0.034/(Table2[[#This Row],[OM%]]/100))</f>
        <v>41.933333333333337</v>
      </c>
      <c r="F90" s="1" t="s">
        <v>65</v>
      </c>
      <c r="G90" s="1" t="s">
        <v>66</v>
      </c>
      <c r="H90" s="1" t="s">
        <v>31</v>
      </c>
      <c r="I90" s="1" t="s">
        <v>43</v>
      </c>
      <c r="J90" s="1" t="s">
        <v>33</v>
      </c>
      <c r="K90" s="10" t="s">
        <v>136</v>
      </c>
      <c r="L90" s="1">
        <v>28</v>
      </c>
      <c r="M90" s="1" t="s">
        <v>59</v>
      </c>
      <c r="N90" s="1" t="s">
        <v>60</v>
      </c>
      <c r="O90" s="1" t="s">
        <v>61</v>
      </c>
      <c r="P90" s="1">
        <v>2018</v>
      </c>
    </row>
    <row r="91" spans="1:16" ht="43.2" x14ac:dyDescent="0.3">
      <c r="A91" s="1" t="s">
        <v>62</v>
      </c>
      <c r="B91" s="1">
        <v>33</v>
      </c>
      <c r="C91" s="1" t="s">
        <v>50</v>
      </c>
      <c r="D91" s="1">
        <v>15</v>
      </c>
      <c r="E91" s="1">
        <f>Table2[[#This Row],[Observed Response Mean]]*(0.034/(Table2[[#This Row],[OM%]]/100))</f>
        <v>7.48</v>
      </c>
      <c r="F91" s="1" t="s">
        <v>65</v>
      </c>
      <c r="G91" s="1" t="s">
        <v>66</v>
      </c>
      <c r="H91" s="1" t="s">
        <v>31</v>
      </c>
      <c r="I91" s="1" t="s">
        <v>43</v>
      </c>
      <c r="J91" s="1" t="s">
        <v>33</v>
      </c>
      <c r="K91" s="10" t="s">
        <v>136</v>
      </c>
      <c r="L91" s="1">
        <v>28</v>
      </c>
      <c r="M91" s="1" t="s">
        <v>59</v>
      </c>
      <c r="N91" s="1" t="s">
        <v>60</v>
      </c>
      <c r="O91" s="1" t="s">
        <v>61</v>
      </c>
      <c r="P91" s="1">
        <v>2018</v>
      </c>
    </row>
    <row r="92" spans="1:16" ht="43.2" x14ac:dyDescent="0.3">
      <c r="A92" s="1" t="s">
        <v>58</v>
      </c>
      <c r="B92" s="1">
        <v>143</v>
      </c>
      <c r="C92" s="1" t="s">
        <v>50</v>
      </c>
      <c r="D92" s="1">
        <v>15</v>
      </c>
      <c r="E92" s="1">
        <f>Table2[[#This Row],[Observed Response Mean]]*(0.034/(Table2[[#This Row],[OM%]]/100))</f>
        <v>32.413333333333334</v>
      </c>
      <c r="F92" s="1" t="s">
        <v>65</v>
      </c>
      <c r="G92" s="1" t="s">
        <v>66</v>
      </c>
      <c r="H92" s="1" t="s">
        <v>31</v>
      </c>
      <c r="I92" s="1" t="s">
        <v>43</v>
      </c>
      <c r="J92" s="1" t="s">
        <v>33</v>
      </c>
      <c r="K92" s="10" t="s">
        <v>136</v>
      </c>
      <c r="L92" s="1">
        <v>28</v>
      </c>
      <c r="M92" s="1" t="s">
        <v>59</v>
      </c>
      <c r="N92" s="1" t="s">
        <v>60</v>
      </c>
      <c r="O92" s="1" t="s">
        <v>61</v>
      </c>
      <c r="P92" s="1">
        <v>2018</v>
      </c>
    </row>
    <row r="93" spans="1:16" ht="43.2" x14ac:dyDescent="0.3">
      <c r="A93" s="10" t="s">
        <v>58</v>
      </c>
      <c r="B93" s="10">
        <v>11</v>
      </c>
      <c r="C93" s="1" t="s">
        <v>50</v>
      </c>
      <c r="D93" s="10">
        <v>15</v>
      </c>
      <c r="E93" s="10">
        <f>Table2[[#This Row],[Observed Response Mean]]*(0.034/(Table2[[#This Row],[OM%]]/100))</f>
        <v>2.4933333333333336</v>
      </c>
      <c r="F93" s="1" t="s">
        <v>65</v>
      </c>
      <c r="G93" s="1" t="s">
        <v>66</v>
      </c>
      <c r="H93" s="1" t="s">
        <v>31</v>
      </c>
      <c r="I93" s="1" t="s">
        <v>43</v>
      </c>
      <c r="J93" s="1" t="s">
        <v>33</v>
      </c>
      <c r="K93" s="10" t="s">
        <v>136</v>
      </c>
      <c r="L93" s="1">
        <v>28</v>
      </c>
      <c r="M93" s="1" t="s">
        <v>59</v>
      </c>
      <c r="N93" s="1" t="s">
        <v>60</v>
      </c>
      <c r="O93" s="1" t="s">
        <v>61</v>
      </c>
      <c r="P93" s="1">
        <v>2018</v>
      </c>
    </row>
  </sheetData>
  <pageMargins left="0.75" right="0.75" top="1" bottom="1" header="0.5" footer="0.5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P110"/>
  <sheetViews>
    <sheetView tabSelected="1" topLeftCell="A88" workbookViewId="0">
      <selection activeCell="B91" sqref="B91:B98"/>
    </sheetView>
  </sheetViews>
  <sheetFormatPr defaultRowHeight="14.4" x14ac:dyDescent="0.3"/>
  <cols>
    <col min="1" max="1" width="11.44140625" customWidth="1"/>
    <col min="4" max="4" width="24.109375" customWidth="1"/>
    <col min="6" max="6" width="35.33203125" customWidth="1"/>
  </cols>
  <sheetData>
    <row r="1" spans="1:16" ht="16.2" thickBot="1" x14ac:dyDescent="0.35">
      <c r="A1" s="12" t="s">
        <v>6</v>
      </c>
      <c r="B1" s="13" t="s">
        <v>137</v>
      </c>
      <c r="C1" s="13" t="s">
        <v>138</v>
      </c>
      <c r="D1" s="13" t="s">
        <v>139</v>
      </c>
      <c r="E1" s="13" t="s">
        <v>4</v>
      </c>
      <c r="F1" s="14" t="s">
        <v>140</v>
      </c>
    </row>
    <row r="2" spans="1:16" ht="30" customHeight="1" x14ac:dyDescent="0.3">
      <c r="A2" s="15" t="s">
        <v>16</v>
      </c>
      <c r="B2" s="11">
        <v>2.0292063492063493E-2</v>
      </c>
      <c r="C2" s="11" t="s">
        <v>49</v>
      </c>
      <c r="D2" s="11" t="s">
        <v>73</v>
      </c>
      <c r="E2" s="16" t="s">
        <v>64</v>
      </c>
      <c r="F2" s="17" t="s">
        <v>145</v>
      </c>
      <c r="I2" s="42" t="s">
        <v>147</v>
      </c>
      <c r="J2" s="43"/>
      <c r="K2" s="43"/>
      <c r="L2" s="43"/>
      <c r="M2" s="43"/>
      <c r="N2" s="22"/>
      <c r="O2" s="22"/>
      <c r="P2" s="22"/>
    </row>
    <row r="3" spans="1:16" ht="30" customHeight="1" x14ac:dyDescent="0.3">
      <c r="A3" s="15" t="s">
        <v>18</v>
      </c>
      <c r="B3" s="11">
        <v>2.0292063492063493E-2</v>
      </c>
      <c r="C3" s="11" t="s">
        <v>49</v>
      </c>
      <c r="D3" s="11" t="s">
        <v>73</v>
      </c>
      <c r="E3" s="16" t="s">
        <v>64</v>
      </c>
      <c r="F3" s="17" t="s">
        <v>145</v>
      </c>
      <c r="I3" s="44"/>
      <c r="J3" s="45"/>
      <c r="K3" s="45"/>
      <c r="L3" s="45"/>
      <c r="M3" s="45"/>
      <c r="N3" s="22"/>
      <c r="O3" s="22"/>
      <c r="P3" s="22"/>
    </row>
    <row r="4" spans="1:16" ht="30" customHeight="1" x14ac:dyDescent="0.3">
      <c r="A4" s="15" t="s">
        <v>16</v>
      </c>
      <c r="B4" s="11">
        <v>2.0400000000000001E-2</v>
      </c>
      <c r="C4" s="11" t="s">
        <v>49</v>
      </c>
      <c r="D4" s="11" t="s">
        <v>41</v>
      </c>
      <c r="E4" s="16" t="s">
        <v>64</v>
      </c>
      <c r="F4" s="17" t="s">
        <v>145</v>
      </c>
      <c r="I4" s="44"/>
      <c r="J4" s="45"/>
      <c r="K4" s="45"/>
      <c r="L4" s="45"/>
      <c r="M4" s="45"/>
      <c r="N4" s="22"/>
      <c r="O4" s="22"/>
      <c r="P4" s="22"/>
    </row>
    <row r="5" spans="1:16" ht="30" customHeight="1" x14ac:dyDescent="0.3">
      <c r="A5" s="15" t="s">
        <v>16</v>
      </c>
      <c r="B5" s="11">
        <v>2.0400000000000001E-2</v>
      </c>
      <c r="C5" s="11" t="s">
        <v>49</v>
      </c>
      <c r="D5" s="11" t="s">
        <v>41</v>
      </c>
      <c r="E5" s="16" t="s">
        <v>64</v>
      </c>
      <c r="F5" s="17" t="s">
        <v>145</v>
      </c>
      <c r="I5" s="22"/>
      <c r="J5" s="22"/>
      <c r="K5" s="22"/>
      <c r="L5" s="22"/>
      <c r="M5" s="22"/>
      <c r="N5" s="22"/>
      <c r="O5" s="22"/>
      <c r="P5" s="22"/>
    </row>
    <row r="6" spans="1:16" ht="30" customHeight="1" thickBot="1" x14ac:dyDescent="0.35">
      <c r="A6" s="15" t="s">
        <v>16</v>
      </c>
      <c r="B6" s="11">
        <v>2.0400000000000001E-2</v>
      </c>
      <c r="C6" s="11" t="s">
        <v>49</v>
      </c>
      <c r="D6" s="11" t="s">
        <v>73</v>
      </c>
      <c r="E6" s="16" t="s">
        <v>64</v>
      </c>
      <c r="F6" s="17" t="s">
        <v>145</v>
      </c>
      <c r="I6" s="23" t="s">
        <v>146</v>
      </c>
      <c r="J6" s="22">
        <v>10</v>
      </c>
      <c r="K6" s="22"/>
      <c r="L6" s="22"/>
      <c r="M6" s="22"/>
      <c r="N6" s="22"/>
      <c r="O6" s="22"/>
      <c r="P6" s="22"/>
    </row>
    <row r="7" spans="1:16" ht="30" customHeight="1" thickBot="1" x14ac:dyDescent="0.35">
      <c r="A7" s="15" t="s">
        <v>16</v>
      </c>
      <c r="B7" s="11">
        <v>2.0400000000000001E-2</v>
      </c>
      <c r="C7" s="11" t="s">
        <v>49</v>
      </c>
      <c r="D7" s="11" t="s">
        <v>73</v>
      </c>
      <c r="E7" s="16" t="s">
        <v>64</v>
      </c>
      <c r="F7" s="17" t="s">
        <v>145</v>
      </c>
      <c r="I7" s="24" t="s">
        <v>130</v>
      </c>
      <c r="J7" s="25">
        <f>B86/J6</f>
        <v>6.666666666666667</v>
      </c>
      <c r="K7" s="22"/>
      <c r="L7" s="22"/>
      <c r="M7" s="22"/>
      <c r="N7" s="22"/>
      <c r="O7" s="22"/>
      <c r="P7" s="22"/>
    </row>
    <row r="8" spans="1:16" ht="30" customHeight="1" x14ac:dyDescent="0.3">
      <c r="A8" s="15" t="s">
        <v>16</v>
      </c>
      <c r="B8" s="11">
        <v>2.050793650793651E-2</v>
      </c>
      <c r="C8" s="11" t="s">
        <v>49</v>
      </c>
      <c r="D8" s="11" t="s">
        <v>73</v>
      </c>
      <c r="E8" s="16" t="s">
        <v>64</v>
      </c>
      <c r="F8" s="17" t="s">
        <v>145</v>
      </c>
      <c r="I8" s="22"/>
      <c r="J8" s="22"/>
      <c r="K8" s="22"/>
      <c r="L8" s="22"/>
      <c r="M8" s="22"/>
      <c r="N8" s="22"/>
      <c r="O8" s="22"/>
      <c r="P8" s="22"/>
    </row>
    <row r="9" spans="1:16" ht="30" customHeight="1" x14ac:dyDescent="0.3">
      <c r="A9" s="15" t="s">
        <v>18</v>
      </c>
      <c r="B9" s="11">
        <v>2.050793650793651E-2</v>
      </c>
      <c r="C9" s="11" t="s">
        <v>49</v>
      </c>
      <c r="D9" s="11" t="s">
        <v>73</v>
      </c>
      <c r="E9" s="16" t="s">
        <v>64</v>
      </c>
      <c r="F9" s="17" t="s">
        <v>145</v>
      </c>
      <c r="I9" s="22"/>
      <c r="J9" s="22"/>
      <c r="K9" s="22"/>
      <c r="L9" s="22"/>
      <c r="M9" s="22"/>
      <c r="N9" s="22"/>
      <c r="O9" s="22"/>
      <c r="P9" s="22"/>
    </row>
    <row r="10" spans="1:16" ht="30" customHeight="1" x14ac:dyDescent="0.3">
      <c r="A10" s="15" t="s">
        <v>18</v>
      </c>
      <c r="B10" s="11">
        <v>2.0615873015873018E-2</v>
      </c>
      <c r="C10" s="11" t="s">
        <v>49</v>
      </c>
      <c r="D10" s="11" t="s">
        <v>41</v>
      </c>
      <c r="E10" s="16" t="s">
        <v>64</v>
      </c>
      <c r="F10" s="17" t="s">
        <v>145</v>
      </c>
      <c r="I10" s="22"/>
      <c r="J10" s="22"/>
      <c r="K10" s="22"/>
      <c r="L10" s="22"/>
      <c r="M10" s="22"/>
      <c r="N10" s="22"/>
      <c r="O10" s="22"/>
      <c r="P10" s="22"/>
    </row>
    <row r="11" spans="1:16" ht="30" customHeight="1" x14ac:dyDescent="0.3">
      <c r="A11" s="15" t="s">
        <v>18</v>
      </c>
      <c r="B11" s="11">
        <v>2.0615873015873018E-2</v>
      </c>
      <c r="C11" s="11" t="s">
        <v>49</v>
      </c>
      <c r="D11" s="11" t="s">
        <v>73</v>
      </c>
      <c r="E11" s="16" t="s">
        <v>64</v>
      </c>
      <c r="F11" s="17" t="s">
        <v>145</v>
      </c>
      <c r="I11" s="27"/>
      <c r="J11" s="27"/>
      <c r="K11" s="27"/>
      <c r="L11" s="27"/>
      <c r="M11" s="27"/>
      <c r="N11" s="27"/>
      <c r="O11" s="27"/>
      <c r="P11" s="27"/>
    </row>
    <row r="12" spans="1:16" ht="30" customHeight="1" x14ac:dyDescent="0.3">
      <c r="A12" s="15" t="s">
        <v>16</v>
      </c>
      <c r="B12" s="11">
        <v>2.0723809523809526E-2</v>
      </c>
      <c r="C12" s="11" t="s">
        <v>49</v>
      </c>
      <c r="D12" s="11" t="s">
        <v>41</v>
      </c>
      <c r="E12" s="16" t="s">
        <v>64</v>
      </c>
      <c r="F12" s="17" t="s">
        <v>145</v>
      </c>
    </row>
    <row r="13" spans="1:16" ht="30" customHeight="1" x14ac:dyDescent="0.3">
      <c r="A13" s="15" t="s">
        <v>18</v>
      </c>
      <c r="B13" s="11">
        <v>2.0723809523809526E-2</v>
      </c>
      <c r="C13" s="11" t="s">
        <v>49</v>
      </c>
      <c r="D13" s="11" t="s">
        <v>41</v>
      </c>
      <c r="E13" s="16" t="s">
        <v>64</v>
      </c>
      <c r="F13" s="17" t="s">
        <v>145</v>
      </c>
    </row>
    <row r="14" spans="1:16" ht="30" customHeight="1" x14ac:dyDescent="0.3">
      <c r="A14" s="15" t="s">
        <v>16</v>
      </c>
      <c r="B14" s="11">
        <v>2.0723809523809526E-2</v>
      </c>
      <c r="C14" s="11" t="s">
        <v>49</v>
      </c>
      <c r="D14" s="11" t="s">
        <v>71</v>
      </c>
      <c r="E14" s="16" t="s">
        <v>64</v>
      </c>
      <c r="F14" s="17" t="s">
        <v>145</v>
      </c>
    </row>
    <row r="15" spans="1:16" ht="30" customHeight="1" x14ac:dyDescent="0.3">
      <c r="A15" s="15" t="s">
        <v>16</v>
      </c>
      <c r="B15" s="11">
        <v>2.0723809523809526E-2</v>
      </c>
      <c r="C15" s="11" t="s">
        <v>49</v>
      </c>
      <c r="D15" s="11" t="s">
        <v>71</v>
      </c>
      <c r="E15" s="16" t="s">
        <v>64</v>
      </c>
      <c r="F15" s="17" t="s">
        <v>145</v>
      </c>
    </row>
    <row r="16" spans="1:16" ht="30" customHeight="1" x14ac:dyDescent="0.3">
      <c r="A16" s="15" t="s">
        <v>16</v>
      </c>
      <c r="B16" s="11">
        <v>2.0723809523809526E-2</v>
      </c>
      <c r="C16" s="11" t="s">
        <v>49</v>
      </c>
      <c r="D16" s="11" t="s">
        <v>71</v>
      </c>
      <c r="E16" s="16" t="s">
        <v>64</v>
      </c>
      <c r="F16" s="17" t="s">
        <v>145</v>
      </c>
    </row>
    <row r="17" spans="1:6" ht="30" customHeight="1" x14ac:dyDescent="0.3">
      <c r="A17" s="15" t="s">
        <v>18</v>
      </c>
      <c r="B17" s="11">
        <v>2.0723809523809526E-2</v>
      </c>
      <c r="C17" s="11" t="s">
        <v>49</v>
      </c>
      <c r="D17" s="11" t="s">
        <v>73</v>
      </c>
      <c r="E17" s="16" t="s">
        <v>64</v>
      </c>
      <c r="F17" s="17" t="s">
        <v>145</v>
      </c>
    </row>
    <row r="18" spans="1:6" ht="30" customHeight="1" x14ac:dyDescent="0.3">
      <c r="A18" s="15" t="s">
        <v>18</v>
      </c>
      <c r="B18" s="11">
        <v>2.0723809523809526E-2</v>
      </c>
      <c r="C18" s="11" t="s">
        <v>49</v>
      </c>
      <c r="D18" s="11" t="s">
        <v>73</v>
      </c>
      <c r="E18" s="16" t="s">
        <v>64</v>
      </c>
      <c r="F18" s="17" t="s">
        <v>145</v>
      </c>
    </row>
    <row r="19" spans="1:6" ht="30" customHeight="1" x14ac:dyDescent="0.3">
      <c r="A19" s="15" t="s">
        <v>18</v>
      </c>
      <c r="B19" s="11">
        <v>2.0831746031746035E-2</v>
      </c>
      <c r="C19" s="11" t="s">
        <v>49</v>
      </c>
      <c r="D19" s="11" t="s">
        <v>71</v>
      </c>
      <c r="E19" s="16" t="s">
        <v>64</v>
      </c>
      <c r="F19" s="17" t="s">
        <v>145</v>
      </c>
    </row>
    <row r="20" spans="1:6" ht="30" customHeight="1" x14ac:dyDescent="0.3">
      <c r="A20" s="15" t="s">
        <v>18</v>
      </c>
      <c r="B20" s="11">
        <v>2.0831746031746035E-2</v>
      </c>
      <c r="C20" s="11" t="s">
        <v>49</v>
      </c>
      <c r="D20" s="11" t="s">
        <v>71</v>
      </c>
      <c r="E20" s="16" t="s">
        <v>64</v>
      </c>
      <c r="F20" s="17" t="s">
        <v>145</v>
      </c>
    </row>
    <row r="21" spans="1:6" ht="30" customHeight="1" x14ac:dyDescent="0.3">
      <c r="A21" s="15" t="s">
        <v>16</v>
      </c>
      <c r="B21" s="11">
        <v>2.0939682539682543E-2</v>
      </c>
      <c r="C21" s="11" t="s">
        <v>49</v>
      </c>
      <c r="D21" s="11" t="s">
        <v>71</v>
      </c>
      <c r="E21" s="16" t="s">
        <v>64</v>
      </c>
      <c r="F21" s="17" t="s">
        <v>145</v>
      </c>
    </row>
    <row r="22" spans="1:6" ht="30" customHeight="1" x14ac:dyDescent="0.3">
      <c r="A22" s="15" t="s">
        <v>16</v>
      </c>
      <c r="B22" s="11">
        <v>8.5000000000000006E-2</v>
      </c>
      <c r="C22" s="11" t="s">
        <v>50</v>
      </c>
      <c r="D22" s="11" t="s">
        <v>36</v>
      </c>
      <c r="E22" s="16" t="s">
        <v>17</v>
      </c>
      <c r="F22" s="17" t="s">
        <v>142</v>
      </c>
    </row>
    <row r="23" spans="1:6" ht="30" customHeight="1" x14ac:dyDescent="0.3">
      <c r="A23" s="15" t="s">
        <v>16</v>
      </c>
      <c r="B23" s="11">
        <v>8.5000000000000006E-2</v>
      </c>
      <c r="C23" s="11" t="s">
        <v>50</v>
      </c>
      <c r="D23" s="11" t="s">
        <v>36</v>
      </c>
      <c r="E23" s="16" t="s">
        <v>17</v>
      </c>
      <c r="F23" s="17" t="s">
        <v>142</v>
      </c>
    </row>
    <row r="24" spans="1:6" ht="30" customHeight="1" x14ac:dyDescent="0.3">
      <c r="A24" s="15" t="s">
        <v>16</v>
      </c>
      <c r="B24" s="11">
        <v>8.5000000000000006E-2</v>
      </c>
      <c r="C24" s="11" t="s">
        <v>50</v>
      </c>
      <c r="D24" s="11" t="s">
        <v>36</v>
      </c>
      <c r="E24" s="16" t="s">
        <v>17</v>
      </c>
      <c r="F24" s="17" t="s">
        <v>142</v>
      </c>
    </row>
    <row r="25" spans="1:6" ht="30" customHeight="1" x14ac:dyDescent="0.3">
      <c r="A25" s="15" t="s">
        <v>16</v>
      </c>
      <c r="B25" s="11">
        <v>0.10491428571428571</v>
      </c>
      <c r="C25" s="11" t="s">
        <v>49</v>
      </c>
      <c r="D25" s="11" t="s">
        <v>73</v>
      </c>
      <c r="E25" s="16" t="s">
        <v>64</v>
      </c>
      <c r="F25" s="17" t="s">
        <v>145</v>
      </c>
    </row>
    <row r="26" spans="1:6" ht="30" customHeight="1" x14ac:dyDescent="0.3">
      <c r="A26" s="15" t="s">
        <v>16</v>
      </c>
      <c r="B26" s="11">
        <v>0.10491428571428571</v>
      </c>
      <c r="C26" s="11" t="s">
        <v>49</v>
      </c>
      <c r="D26" s="11" t="s">
        <v>73</v>
      </c>
      <c r="E26" s="16" t="s">
        <v>64</v>
      </c>
      <c r="F26" s="17" t="s">
        <v>145</v>
      </c>
    </row>
    <row r="27" spans="1:6" ht="30" customHeight="1" x14ac:dyDescent="0.3">
      <c r="A27" s="15" t="s">
        <v>18</v>
      </c>
      <c r="B27" s="11">
        <v>0.10556190476190476</v>
      </c>
      <c r="C27" s="11" t="s">
        <v>49</v>
      </c>
      <c r="D27" s="11" t="s">
        <v>73</v>
      </c>
      <c r="E27" s="16" t="s">
        <v>64</v>
      </c>
      <c r="F27" s="17" t="s">
        <v>145</v>
      </c>
    </row>
    <row r="28" spans="1:6" ht="30" customHeight="1" x14ac:dyDescent="0.3">
      <c r="A28" s="15" t="s">
        <v>18</v>
      </c>
      <c r="B28" s="11">
        <v>0.10556190476190476</v>
      </c>
      <c r="C28" s="11" t="s">
        <v>49</v>
      </c>
      <c r="D28" s="11" t="s">
        <v>73</v>
      </c>
      <c r="E28" s="16" t="s">
        <v>64</v>
      </c>
      <c r="F28" s="17" t="s">
        <v>145</v>
      </c>
    </row>
    <row r="29" spans="1:6" ht="30" customHeight="1" x14ac:dyDescent="0.3">
      <c r="A29" s="15" t="s">
        <v>16</v>
      </c>
      <c r="B29" s="11">
        <v>0.10588571428571429</v>
      </c>
      <c r="C29" s="11" t="s">
        <v>49</v>
      </c>
      <c r="D29" s="11" t="s">
        <v>73</v>
      </c>
      <c r="E29" s="16" t="s">
        <v>64</v>
      </c>
      <c r="F29" s="17" t="s">
        <v>145</v>
      </c>
    </row>
    <row r="30" spans="1:6" ht="30" customHeight="1" x14ac:dyDescent="0.3">
      <c r="A30" s="15" t="s">
        <v>18</v>
      </c>
      <c r="B30" s="11">
        <v>0.10588571428571429</v>
      </c>
      <c r="C30" s="11" t="s">
        <v>49</v>
      </c>
      <c r="D30" s="11" t="s">
        <v>73</v>
      </c>
      <c r="E30" s="16" t="s">
        <v>64</v>
      </c>
      <c r="F30" s="17" t="s">
        <v>145</v>
      </c>
    </row>
    <row r="31" spans="1:6" ht="30" customHeight="1" x14ac:dyDescent="0.3">
      <c r="A31" s="15" t="s">
        <v>18</v>
      </c>
      <c r="B31" s="11">
        <v>0.10588571428571429</v>
      </c>
      <c r="C31" s="11" t="s">
        <v>49</v>
      </c>
      <c r="D31" s="11" t="s">
        <v>73</v>
      </c>
      <c r="E31" s="16" t="s">
        <v>64</v>
      </c>
      <c r="F31" s="17" t="s">
        <v>145</v>
      </c>
    </row>
    <row r="32" spans="1:6" ht="30" customHeight="1" x14ac:dyDescent="0.3">
      <c r="A32" s="15" t="s">
        <v>18</v>
      </c>
      <c r="B32" s="11">
        <v>0.10599365079365079</v>
      </c>
      <c r="C32" s="11" t="s">
        <v>49</v>
      </c>
      <c r="D32" s="11" t="s">
        <v>71</v>
      </c>
      <c r="E32" s="16" t="s">
        <v>64</v>
      </c>
      <c r="F32" s="17" t="s">
        <v>145</v>
      </c>
    </row>
    <row r="33" spans="1:6" ht="30" customHeight="1" x14ac:dyDescent="0.3">
      <c r="A33" s="15" t="s">
        <v>18</v>
      </c>
      <c r="B33" s="11">
        <v>0.10599365079365079</v>
      </c>
      <c r="C33" s="11" t="s">
        <v>49</v>
      </c>
      <c r="D33" s="11" t="s">
        <v>73</v>
      </c>
      <c r="E33" s="16" t="s">
        <v>64</v>
      </c>
      <c r="F33" s="17" t="s">
        <v>145</v>
      </c>
    </row>
    <row r="34" spans="1:6" ht="30" customHeight="1" x14ac:dyDescent="0.3">
      <c r="A34" s="15" t="s">
        <v>18</v>
      </c>
      <c r="B34" s="11">
        <v>0.10599365079365079</v>
      </c>
      <c r="C34" s="11" t="s">
        <v>49</v>
      </c>
      <c r="D34" s="11" t="s">
        <v>73</v>
      </c>
      <c r="E34" s="16" t="s">
        <v>64</v>
      </c>
      <c r="F34" s="17" t="s">
        <v>145</v>
      </c>
    </row>
    <row r="35" spans="1:6" ht="30" customHeight="1" x14ac:dyDescent="0.3">
      <c r="A35" s="15" t="s">
        <v>16</v>
      </c>
      <c r="B35" s="11">
        <v>0.10620952380952381</v>
      </c>
      <c r="C35" s="11" t="s">
        <v>49</v>
      </c>
      <c r="D35" s="11" t="s">
        <v>71</v>
      </c>
      <c r="E35" s="16" t="s">
        <v>64</v>
      </c>
      <c r="F35" s="17" t="s">
        <v>145</v>
      </c>
    </row>
    <row r="36" spans="1:6" ht="30" customHeight="1" x14ac:dyDescent="0.3">
      <c r="A36" s="15" t="s">
        <v>16</v>
      </c>
      <c r="B36" s="11">
        <v>0.10620952380952381</v>
      </c>
      <c r="C36" s="11" t="s">
        <v>49</v>
      </c>
      <c r="D36" s="11" t="s">
        <v>71</v>
      </c>
      <c r="E36" s="16" t="s">
        <v>64</v>
      </c>
      <c r="F36" s="17" t="s">
        <v>145</v>
      </c>
    </row>
    <row r="37" spans="1:6" ht="30" customHeight="1" x14ac:dyDescent="0.3">
      <c r="A37" s="15" t="s">
        <v>18</v>
      </c>
      <c r="B37" s="11">
        <v>0.10620952380952381</v>
      </c>
      <c r="C37" s="11" t="s">
        <v>49</v>
      </c>
      <c r="D37" s="11" t="s">
        <v>71</v>
      </c>
      <c r="E37" s="16" t="s">
        <v>64</v>
      </c>
      <c r="F37" s="17" t="s">
        <v>145</v>
      </c>
    </row>
    <row r="38" spans="1:6" ht="30" customHeight="1" x14ac:dyDescent="0.3">
      <c r="A38" s="15" t="s">
        <v>18</v>
      </c>
      <c r="B38" s="11">
        <v>0.10620952380952381</v>
      </c>
      <c r="C38" s="11" t="s">
        <v>49</v>
      </c>
      <c r="D38" s="11" t="s">
        <v>71</v>
      </c>
      <c r="E38" s="16" t="s">
        <v>64</v>
      </c>
      <c r="F38" s="17" t="s">
        <v>145</v>
      </c>
    </row>
    <row r="39" spans="1:6" ht="30" customHeight="1" x14ac:dyDescent="0.3">
      <c r="A39" s="15" t="s">
        <v>18</v>
      </c>
      <c r="B39" s="11">
        <v>0.10620952380952381</v>
      </c>
      <c r="C39" s="11" t="s">
        <v>49</v>
      </c>
      <c r="D39" s="11" t="s">
        <v>73</v>
      </c>
      <c r="E39" s="16" t="s">
        <v>64</v>
      </c>
      <c r="F39" s="17" t="s">
        <v>145</v>
      </c>
    </row>
    <row r="40" spans="1:6" ht="30" customHeight="1" x14ac:dyDescent="0.3">
      <c r="A40" s="15" t="s">
        <v>18</v>
      </c>
      <c r="B40" s="11">
        <v>0.10620952380952381</v>
      </c>
      <c r="C40" s="11" t="s">
        <v>49</v>
      </c>
      <c r="D40" s="11" t="s">
        <v>73</v>
      </c>
      <c r="E40" s="16" t="s">
        <v>64</v>
      </c>
      <c r="F40" s="17" t="s">
        <v>145</v>
      </c>
    </row>
    <row r="41" spans="1:6" ht="30" customHeight="1" x14ac:dyDescent="0.3">
      <c r="A41" s="15" t="s">
        <v>18</v>
      </c>
      <c r="B41" s="11">
        <v>0.10631746031746032</v>
      </c>
      <c r="C41" s="11" t="s">
        <v>49</v>
      </c>
      <c r="D41" s="11" t="s">
        <v>71</v>
      </c>
      <c r="E41" s="16" t="s">
        <v>64</v>
      </c>
      <c r="F41" s="17" t="s">
        <v>145</v>
      </c>
    </row>
    <row r="42" spans="1:6" ht="30" customHeight="1" x14ac:dyDescent="0.3">
      <c r="A42" s="15" t="s">
        <v>18</v>
      </c>
      <c r="B42" s="11">
        <v>0.10631746031746032</v>
      </c>
      <c r="C42" s="11" t="s">
        <v>49</v>
      </c>
      <c r="D42" s="11" t="s">
        <v>71</v>
      </c>
      <c r="E42" s="16" t="s">
        <v>64</v>
      </c>
      <c r="F42" s="17" t="s">
        <v>145</v>
      </c>
    </row>
    <row r="43" spans="1:6" ht="30" customHeight="1" x14ac:dyDescent="0.3">
      <c r="A43" s="15" t="s">
        <v>18</v>
      </c>
      <c r="B43" s="11">
        <v>0.10631746031746032</v>
      </c>
      <c r="C43" s="11" t="s">
        <v>49</v>
      </c>
      <c r="D43" s="11" t="s">
        <v>73</v>
      </c>
      <c r="E43" s="16" t="s">
        <v>64</v>
      </c>
      <c r="F43" s="17" t="s">
        <v>145</v>
      </c>
    </row>
    <row r="44" spans="1:6" ht="30" customHeight="1" x14ac:dyDescent="0.3">
      <c r="A44" s="15" t="s">
        <v>18</v>
      </c>
      <c r="B44" s="11">
        <v>0.10631746031746032</v>
      </c>
      <c r="C44" s="11" t="s">
        <v>49</v>
      </c>
      <c r="D44" s="11" t="s">
        <v>73</v>
      </c>
      <c r="E44" s="16" t="s">
        <v>64</v>
      </c>
      <c r="F44" s="17" t="s">
        <v>145</v>
      </c>
    </row>
    <row r="45" spans="1:6" ht="30" customHeight="1" x14ac:dyDescent="0.3">
      <c r="A45" s="15" t="s">
        <v>16</v>
      </c>
      <c r="B45" s="11">
        <v>0.10653333333333334</v>
      </c>
      <c r="C45" s="11" t="s">
        <v>49</v>
      </c>
      <c r="D45" s="11" t="s">
        <v>41</v>
      </c>
      <c r="E45" s="16" t="s">
        <v>64</v>
      </c>
      <c r="F45" s="17" t="s">
        <v>145</v>
      </c>
    </row>
    <row r="46" spans="1:6" ht="30" customHeight="1" x14ac:dyDescent="0.3">
      <c r="A46" s="15" t="s">
        <v>16</v>
      </c>
      <c r="B46" s="11">
        <v>0.10653333333333334</v>
      </c>
      <c r="C46" s="11" t="s">
        <v>49</v>
      </c>
      <c r="D46" s="11" t="s">
        <v>41</v>
      </c>
      <c r="E46" s="16" t="s">
        <v>64</v>
      </c>
      <c r="F46" s="17" t="s">
        <v>145</v>
      </c>
    </row>
    <row r="47" spans="1:6" ht="30" customHeight="1" x14ac:dyDescent="0.3">
      <c r="A47" s="15" t="s">
        <v>18</v>
      </c>
      <c r="B47" s="11">
        <v>0.10653333333333334</v>
      </c>
      <c r="C47" s="11" t="s">
        <v>49</v>
      </c>
      <c r="D47" s="11" t="s">
        <v>41</v>
      </c>
      <c r="E47" s="16" t="s">
        <v>64</v>
      </c>
      <c r="F47" s="17" t="s">
        <v>145</v>
      </c>
    </row>
    <row r="48" spans="1:6" ht="30" customHeight="1" x14ac:dyDescent="0.3">
      <c r="A48" s="15" t="s">
        <v>18</v>
      </c>
      <c r="B48" s="11">
        <v>0.10653333333333334</v>
      </c>
      <c r="C48" s="11" t="s">
        <v>49</v>
      </c>
      <c r="D48" s="11" t="s">
        <v>41</v>
      </c>
      <c r="E48" s="16" t="s">
        <v>64</v>
      </c>
      <c r="F48" s="17" t="s">
        <v>145</v>
      </c>
    </row>
    <row r="49" spans="1:6" ht="30" customHeight="1" x14ac:dyDescent="0.3">
      <c r="A49" s="15" t="s">
        <v>18</v>
      </c>
      <c r="B49" s="11">
        <v>0.10653333333333334</v>
      </c>
      <c r="C49" s="11" t="s">
        <v>49</v>
      </c>
      <c r="D49" s="11" t="s">
        <v>41</v>
      </c>
      <c r="E49" s="16" t="s">
        <v>64</v>
      </c>
      <c r="F49" s="17" t="s">
        <v>145</v>
      </c>
    </row>
    <row r="50" spans="1:6" ht="30" customHeight="1" x14ac:dyDescent="0.3">
      <c r="A50" s="15" t="s">
        <v>18</v>
      </c>
      <c r="B50" s="11">
        <v>0.10664126984126984</v>
      </c>
      <c r="C50" s="11" t="s">
        <v>49</v>
      </c>
      <c r="D50" s="11" t="s">
        <v>41</v>
      </c>
      <c r="E50" s="16" t="s">
        <v>64</v>
      </c>
      <c r="F50" s="17" t="s">
        <v>145</v>
      </c>
    </row>
    <row r="51" spans="1:6" ht="30" customHeight="1" x14ac:dyDescent="0.3">
      <c r="A51" s="15" t="s">
        <v>18</v>
      </c>
      <c r="B51" s="11">
        <v>0.10664126984126984</v>
      </c>
      <c r="C51" s="11" t="s">
        <v>49</v>
      </c>
      <c r="D51" s="11" t="s">
        <v>41</v>
      </c>
      <c r="E51" s="16" t="s">
        <v>64</v>
      </c>
      <c r="F51" s="17" t="s">
        <v>145</v>
      </c>
    </row>
    <row r="52" spans="1:6" ht="30" customHeight="1" x14ac:dyDescent="0.3">
      <c r="A52" s="15" t="s">
        <v>18</v>
      </c>
      <c r="B52" s="11">
        <v>0.10664126984126984</v>
      </c>
      <c r="C52" s="11" t="s">
        <v>49</v>
      </c>
      <c r="D52" s="11" t="s">
        <v>73</v>
      </c>
      <c r="E52" s="16" t="s">
        <v>64</v>
      </c>
      <c r="F52" s="17" t="s">
        <v>145</v>
      </c>
    </row>
    <row r="53" spans="1:6" ht="30" customHeight="1" x14ac:dyDescent="0.3">
      <c r="A53" s="15" t="s">
        <v>18</v>
      </c>
      <c r="B53" s="11">
        <v>0.10664126984126984</v>
      </c>
      <c r="C53" s="11" t="s">
        <v>49</v>
      </c>
      <c r="D53" s="11" t="s">
        <v>73</v>
      </c>
      <c r="E53" s="16" t="s">
        <v>64</v>
      </c>
      <c r="F53" s="17" t="s">
        <v>145</v>
      </c>
    </row>
    <row r="54" spans="1:6" ht="30" customHeight="1" x14ac:dyDescent="0.3">
      <c r="A54" s="15" t="s">
        <v>18</v>
      </c>
      <c r="B54" s="11">
        <v>0.10664126984126984</v>
      </c>
      <c r="C54" s="11" t="s">
        <v>49</v>
      </c>
      <c r="D54" s="11" t="s">
        <v>73</v>
      </c>
      <c r="E54" s="16" t="s">
        <v>64</v>
      </c>
      <c r="F54" s="17" t="s">
        <v>145</v>
      </c>
    </row>
    <row r="55" spans="1:6" ht="30" customHeight="1" x14ac:dyDescent="0.3">
      <c r="A55" s="15" t="s">
        <v>18</v>
      </c>
      <c r="B55" s="11">
        <v>0.10664126984126984</v>
      </c>
      <c r="C55" s="11" t="s">
        <v>49</v>
      </c>
      <c r="D55" s="11" t="s">
        <v>73</v>
      </c>
      <c r="E55" s="16" t="s">
        <v>64</v>
      </c>
      <c r="F55" s="17" t="s">
        <v>145</v>
      </c>
    </row>
    <row r="56" spans="1:6" ht="30" customHeight="1" x14ac:dyDescent="0.3">
      <c r="A56" s="15" t="s">
        <v>16</v>
      </c>
      <c r="B56" s="11">
        <v>0.10685714285714286</v>
      </c>
      <c r="C56" s="11" t="s">
        <v>49</v>
      </c>
      <c r="D56" s="11" t="s">
        <v>73</v>
      </c>
      <c r="E56" s="16" t="s">
        <v>64</v>
      </c>
      <c r="F56" s="17" t="s">
        <v>145</v>
      </c>
    </row>
    <row r="57" spans="1:6" ht="30" customHeight="1" x14ac:dyDescent="0.3">
      <c r="A57" s="15" t="s">
        <v>18</v>
      </c>
      <c r="B57" s="11">
        <v>0.10685714285714286</v>
      </c>
      <c r="C57" s="11" t="s">
        <v>49</v>
      </c>
      <c r="D57" s="11" t="s">
        <v>73</v>
      </c>
      <c r="E57" s="16" t="s">
        <v>64</v>
      </c>
      <c r="F57" s="17" t="s">
        <v>145</v>
      </c>
    </row>
    <row r="58" spans="1:6" ht="30" customHeight="1" x14ac:dyDescent="0.3">
      <c r="A58" s="15" t="s">
        <v>18</v>
      </c>
      <c r="B58" s="11">
        <v>0.10707301587301588</v>
      </c>
      <c r="C58" s="11" t="s">
        <v>49</v>
      </c>
      <c r="D58" s="11" t="s">
        <v>71</v>
      </c>
      <c r="E58" s="16" t="s">
        <v>64</v>
      </c>
      <c r="F58" s="17" t="s">
        <v>145</v>
      </c>
    </row>
    <row r="59" spans="1:6" ht="30" customHeight="1" x14ac:dyDescent="0.3">
      <c r="A59" s="15" t="s">
        <v>18</v>
      </c>
      <c r="B59" s="11">
        <v>0.10718095238095239</v>
      </c>
      <c r="C59" s="11" t="s">
        <v>49</v>
      </c>
      <c r="D59" s="11" t="s">
        <v>73</v>
      </c>
      <c r="E59" s="16" t="s">
        <v>64</v>
      </c>
      <c r="F59" s="17" t="s">
        <v>145</v>
      </c>
    </row>
    <row r="60" spans="1:6" ht="30" customHeight="1" x14ac:dyDescent="0.3">
      <c r="A60" s="15" t="s">
        <v>16</v>
      </c>
      <c r="B60" s="11">
        <v>0.10728888888888889</v>
      </c>
      <c r="C60" s="11" t="s">
        <v>49</v>
      </c>
      <c r="D60" s="11" t="s">
        <v>73</v>
      </c>
      <c r="E60" s="16" t="s">
        <v>64</v>
      </c>
      <c r="F60" s="17" t="s">
        <v>145</v>
      </c>
    </row>
    <row r="61" spans="1:6" ht="30" customHeight="1" x14ac:dyDescent="0.3">
      <c r="A61" s="15" t="s">
        <v>18</v>
      </c>
      <c r="B61" s="11">
        <v>0.10728888888888889</v>
      </c>
      <c r="C61" s="11" t="s">
        <v>49</v>
      </c>
      <c r="D61" s="11" t="s">
        <v>73</v>
      </c>
      <c r="E61" s="16" t="s">
        <v>64</v>
      </c>
      <c r="F61" s="17" t="s">
        <v>145</v>
      </c>
    </row>
    <row r="62" spans="1:6" ht="30" customHeight="1" x14ac:dyDescent="0.3">
      <c r="A62" s="15" t="s">
        <v>18</v>
      </c>
      <c r="B62" s="11">
        <v>0.10739682539682541</v>
      </c>
      <c r="C62" s="11" t="s">
        <v>49</v>
      </c>
      <c r="D62" s="11" t="s">
        <v>71</v>
      </c>
      <c r="E62" s="16" t="s">
        <v>64</v>
      </c>
      <c r="F62" s="17" t="s">
        <v>145</v>
      </c>
    </row>
    <row r="63" spans="1:6" ht="30" customHeight="1" x14ac:dyDescent="0.3">
      <c r="A63" s="15" t="s">
        <v>18</v>
      </c>
      <c r="B63" s="11">
        <v>0.10739682539682541</v>
      </c>
      <c r="C63" s="11" t="s">
        <v>49</v>
      </c>
      <c r="D63" s="11" t="s">
        <v>71</v>
      </c>
      <c r="E63" s="16" t="s">
        <v>64</v>
      </c>
      <c r="F63" s="17" t="s">
        <v>145</v>
      </c>
    </row>
    <row r="64" spans="1:6" ht="30" customHeight="1" x14ac:dyDescent="0.3">
      <c r="A64" s="15" t="s">
        <v>18</v>
      </c>
      <c r="B64" s="11">
        <v>1.7616580310880832</v>
      </c>
      <c r="C64" s="11" t="s">
        <v>23</v>
      </c>
      <c r="D64" s="11" t="s">
        <v>20</v>
      </c>
      <c r="E64" s="16" t="s">
        <v>28</v>
      </c>
      <c r="F64" s="17" t="s">
        <v>141</v>
      </c>
    </row>
    <row r="65" spans="1:6" ht="30" customHeight="1" x14ac:dyDescent="0.3">
      <c r="A65" s="15" t="s">
        <v>18</v>
      </c>
      <c r="B65" s="11">
        <v>1.7616580310880832</v>
      </c>
      <c r="C65" s="11" t="s">
        <v>23</v>
      </c>
      <c r="D65" s="11" t="s">
        <v>20</v>
      </c>
      <c r="E65" s="16" t="s">
        <v>30</v>
      </c>
      <c r="F65" s="17" t="s">
        <v>141</v>
      </c>
    </row>
    <row r="66" spans="1:6" ht="30" customHeight="1" x14ac:dyDescent="0.3">
      <c r="A66" s="15" t="s">
        <v>18</v>
      </c>
      <c r="B66" s="11">
        <v>1.7616580310880832</v>
      </c>
      <c r="C66" s="11" t="s">
        <v>23</v>
      </c>
      <c r="D66" s="11" t="s">
        <v>20</v>
      </c>
      <c r="E66" s="16" t="s">
        <v>30</v>
      </c>
      <c r="F66" s="17" t="s">
        <v>141</v>
      </c>
    </row>
    <row r="67" spans="1:6" ht="30" customHeight="1" x14ac:dyDescent="0.3">
      <c r="A67" s="15" t="s">
        <v>58</v>
      </c>
      <c r="B67" s="11">
        <v>2.4933333333333336</v>
      </c>
      <c r="C67" s="11" t="s">
        <v>50</v>
      </c>
      <c r="D67" s="11" t="s">
        <v>66</v>
      </c>
      <c r="E67" s="16" t="s">
        <v>136</v>
      </c>
      <c r="F67" s="17" t="s">
        <v>144</v>
      </c>
    </row>
    <row r="68" spans="1:6" ht="30" customHeight="1" x14ac:dyDescent="0.3">
      <c r="A68" s="15" t="s">
        <v>16</v>
      </c>
      <c r="B68" s="11">
        <v>3.4000000000000004</v>
      </c>
      <c r="C68" s="11" t="s">
        <v>23</v>
      </c>
      <c r="D68" s="11" t="s">
        <v>36</v>
      </c>
      <c r="E68" s="16" t="s">
        <v>30</v>
      </c>
      <c r="F68" s="17" t="s">
        <v>142</v>
      </c>
    </row>
    <row r="69" spans="1:6" ht="30" customHeight="1" x14ac:dyDescent="0.3">
      <c r="A69" s="15" t="s">
        <v>16</v>
      </c>
      <c r="B69" s="11">
        <v>3.4000000000000004</v>
      </c>
      <c r="C69" s="11" t="s">
        <v>23</v>
      </c>
      <c r="D69" s="11" t="s">
        <v>36</v>
      </c>
      <c r="E69" s="16" t="s">
        <v>30</v>
      </c>
      <c r="F69" s="17" t="s">
        <v>142</v>
      </c>
    </row>
    <row r="70" spans="1:6" ht="30" customHeight="1" x14ac:dyDescent="0.3">
      <c r="A70" s="15" t="s">
        <v>62</v>
      </c>
      <c r="B70" s="11">
        <v>7.48</v>
      </c>
      <c r="C70" s="11" t="s">
        <v>50</v>
      </c>
      <c r="D70" s="11" t="s">
        <v>66</v>
      </c>
      <c r="E70" s="16" t="s">
        <v>136</v>
      </c>
      <c r="F70" s="17" t="s">
        <v>144</v>
      </c>
    </row>
    <row r="71" spans="1:6" ht="30" customHeight="1" x14ac:dyDescent="0.3">
      <c r="A71" s="15" t="s">
        <v>58</v>
      </c>
      <c r="B71" s="11">
        <v>8.8923076923076927</v>
      </c>
      <c r="C71" s="11" t="s">
        <v>50</v>
      </c>
      <c r="D71" s="11" t="s">
        <v>66</v>
      </c>
      <c r="E71" s="16" t="s">
        <v>136</v>
      </c>
      <c r="F71" s="17" t="s">
        <v>144</v>
      </c>
    </row>
    <row r="72" spans="1:6" ht="30" customHeight="1" x14ac:dyDescent="0.3">
      <c r="A72" s="15" t="s">
        <v>16</v>
      </c>
      <c r="B72" s="11">
        <v>17</v>
      </c>
      <c r="C72" s="11" t="s">
        <v>37</v>
      </c>
      <c r="D72" s="11" t="s">
        <v>36</v>
      </c>
      <c r="E72" s="16" t="s">
        <v>30</v>
      </c>
      <c r="F72" s="17" t="s">
        <v>143</v>
      </c>
    </row>
    <row r="73" spans="1:6" ht="30" customHeight="1" x14ac:dyDescent="0.3">
      <c r="A73" s="15" t="s">
        <v>62</v>
      </c>
      <c r="B73" s="11">
        <v>17</v>
      </c>
      <c r="C73" s="11" t="s">
        <v>50</v>
      </c>
      <c r="D73" s="11" t="s">
        <v>66</v>
      </c>
      <c r="E73" s="16" t="s">
        <v>136</v>
      </c>
      <c r="F73" s="17" t="s">
        <v>144</v>
      </c>
    </row>
    <row r="74" spans="1:6" ht="30" customHeight="1" x14ac:dyDescent="0.3">
      <c r="A74" s="15" t="s">
        <v>63</v>
      </c>
      <c r="B74" s="11">
        <v>21.533333333333335</v>
      </c>
      <c r="C74" s="11" t="s">
        <v>50</v>
      </c>
      <c r="D74" s="11" t="s">
        <v>66</v>
      </c>
      <c r="E74" s="16" t="s">
        <v>136</v>
      </c>
      <c r="F74" s="17" t="s">
        <v>144</v>
      </c>
    </row>
    <row r="75" spans="1:6" ht="30" customHeight="1" x14ac:dyDescent="0.3">
      <c r="A75" s="15" t="s">
        <v>18</v>
      </c>
      <c r="B75" s="11">
        <v>27.200000000000003</v>
      </c>
      <c r="C75" s="11" t="s">
        <v>23</v>
      </c>
      <c r="D75" s="11" t="s">
        <v>36</v>
      </c>
      <c r="E75" s="16" t="s">
        <v>30</v>
      </c>
      <c r="F75" s="17" t="s">
        <v>142</v>
      </c>
    </row>
    <row r="76" spans="1:6" ht="30" customHeight="1" x14ac:dyDescent="0.3">
      <c r="A76" s="15" t="s">
        <v>18</v>
      </c>
      <c r="B76" s="11">
        <v>27.200000000000003</v>
      </c>
      <c r="C76" s="11" t="s">
        <v>23</v>
      </c>
      <c r="D76" s="11" t="s">
        <v>36</v>
      </c>
      <c r="E76" s="16" t="s">
        <v>30</v>
      </c>
      <c r="F76" s="17" t="s">
        <v>142</v>
      </c>
    </row>
    <row r="77" spans="1:6" ht="30" customHeight="1" x14ac:dyDescent="0.3">
      <c r="A77" s="15" t="s">
        <v>63</v>
      </c>
      <c r="B77" s="11">
        <v>30.076923076923077</v>
      </c>
      <c r="C77" s="11" t="s">
        <v>50</v>
      </c>
      <c r="D77" s="11" t="s">
        <v>66</v>
      </c>
      <c r="E77" s="16" t="s">
        <v>136</v>
      </c>
      <c r="F77" s="17" t="s">
        <v>144</v>
      </c>
    </row>
    <row r="78" spans="1:6" ht="30" customHeight="1" x14ac:dyDescent="0.3">
      <c r="A78" s="15" t="s">
        <v>58</v>
      </c>
      <c r="B78" s="11">
        <v>32.413333333333334</v>
      </c>
      <c r="C78" s="11" t="s">
        <v>50</v>
      </c>
      <c r="D78" s="11" t="s">
        <v>66</v>
      </c>
      <c r="E78" s="16" t="s">
        <v>136</v>
      </c>
      <c r="F78" s="17" t="s">
        <v>144</v>
      </c>
    </row>
    <row r="79" spans="1:6" ht="30" customHeight="1" x14ac:dyDescent="0.3">
      <c r="A79" s="15" t="s">
        <v>16</v>
      </c>
      <c r="B79" s="11">
        <v>40.800000000000004</v>
      </c>
      <c r="C79" s="11" t="s">
        <v>23</v>
      </c>
      <c r="D79" s="11" t="s">
        <v>36</v>
      </c>
      <c r="E79" s="16" t="s">
        <v>30</v>
      </c>
      <c r="F79" s="17" t="s">
        <v>142</v>
      </c>
    </row>
    <row r="80" spans="1:6" ht="30" customHeight="1" x14ac:dyDescent="0.3">
      <c r="A80" s="15" t="s">
        <v>16</v>
      </c>
      <c r="B80" s="11">
        <v>40.800000000000004</v>
      </c>
      <c r="C80" s="11" t="s">
        <v>23</v>
      </c>
      <c r="D80" s="11" t="s">
        <v>36</v>
      </c>
      <c r="E80" s="16" t="s">
        <v>30</v>
      </c>
      <c r="F80" s="17" t="s">
        <v>142</v>
      </c>
    </row>
    <row r="81" spans="1:6" ht="30" customHeight="1" x14ac:dyDescent="0.3">
      <c r="A81" s="15" t="s">
        <v>18</v>
      </c>
      <c r="B81" s="11">
        <v>40.800000000000004</v>
      </c>
      <c r="C81" s="11" t="s">
        <v>23</v>
      </c>
      <c r="D81" s="11" t="s">
        <v>36</v>
      </c>
      <c r="E81" s="16" t="s">
        <v>30</v>
      </c>
      <c r="F81" s="17" t="s">
        <v>142</v>
      </c>
    </row>
    <row r="82" spans="1:6" ht="30" customHeight="1" x14ac:dyDescent="0.3">
      <c r="A82" s="15" t="s">
        <v>38</v>
      </c>
      <c r="B82" s="11">
        <v>40.800000000000004</v>
      </c>
      <c r="C82" s="11" t="s">
        <v>50</v>
      </c>
      <c r="D82" s="11" t="s">
        <v>66</v>
      </c>
      <c r="E82" s="16" t="s">
        <v>27</v>
      </c>
      <c r="F82" s="17" t="s">
        <v>144</v>
      </c>
    </row>
    <row r="83" spans="1:6" ht="30" customHeight="1" x14ac:dyDescent="0.3">
      <c r="A83" s="15" t="s">
        <v>62</v>
      </c>
      <c r="B83" s="11">
        <v>41.933333333333337</v>
      </c>
      <c r="C83" s="11" t="s">
        <v>50</v>
      </c>
      <c r="D83" s="11" t="s">
        <v>66</v>
      </c>
      <c r="E83" s="16" t="s">
        <v>136</v>
      </c>
      <c r="F83" s="17" t="s">
        <v>144</v>
      </c>
    </row>
    <row r="84" spans="1:6" ht="30" customHeight="1" x14ac:dyDescent="0.3">
      <c r="A84" s="15" t="s">
        <v>39</v>
      </c>
      <c r="B84" s="11">
        <v>51.111111111111114</v>
      </c>
      <c r="C84" s="11" t="s">
        <v>50</v>
      </c>
      <c r="D84" s="11" t="s">
        <v>161</v>
      </c>
      <c r="E84" s="16" t="s">
        <v>30</v>
      </c>
      <c r="F84" s="17" t="s">
        <v>174</v>
      </c>
    </row>
    <row r="85" spans="1:6" ht="30" customHeight="1" x14ac:dyDescent="0.3">
      <c r="A85" s="15" t="s">
        <v>63</v>
      </c>
      <c r="B85" s="11">
        <v>52.81333333333334</v>
      </c>
      <c r="C85" s="11" t="s">
        <v>50</v>
      </c>
      <c r="D85" s="11" t="s">
        <v>66</v>
      </c>
      <c r="E85" s="16" t="s">
        <v>136</v>
      </c>
      <c r="F85" s="17" t="s">
        <v>144</v>
      </c>
    </row>
    <row r="86" spans="1:6" ht="30" customHeight="1" x14ac:dyDescent="0.3">
      <c r="A86" s="15" t="s">
        <v>54</v>
      </c>
      <c r="B86" s="11">
        <v>66.666666666666671</v>
      </c>
      <c r="C86" s="11" t="s">
        <v>50</v>
      </c>
      <c r="D86" s="11" t="s">
        <v>161</v>
      </c>
      <c r="E86" s="16" t="s">
        <v>30</v>
      </c>
      <c r="F86" s="17" t="s">
        <v>174</v>
      </c>
    </row>
    <row r="87" spans="1:6" ht="30" customHeight="1" x14ac:dyDescent="0.3">
      <c r="A87" s="15" t="s">
        <v>58</v>
      </c>
      <c r="B87" s="11">
        <v>74.538461538461533</v>
      </c>
      <c r="C87" s="11" t="s">
        <v>50</v>
      </c>
      <c r="D87" s="11" t="s">
        <v>66</v>
      </c>
      <c r="E87" s="16" t="s">
        <v>136</v>
      </c>
      <c r="F87" s="17" t="s">
        <v>144</v>
      </c>
    </row>
    <row r="88" spans="1:6" ht="30" customHeight="1" x14ac:dyDescent="0.3">
      <c r="A88" s="15" t="s">
        <v>38</v>
      </c>
      <c r="B88" s="11">
        <v>79.333333333333343</v>
      </c>
      <c r="C88" s="11" t="s">
        <v>50</v>
      </c>
      <c r="D88" s="11" t="s">
        <v>56</v>
      </c>
      <c r="E88" s="16" t="s">
        <v>27</v>
      </c>
      <c r="F88" s="17" t="s">
        <v>144</v>
      </c>
    </row>
    <row r="89" spans="1:6" ht="30" customHeight="1" x14ac:dyDescent="0.3">
      <c r="A89" s="15" t="s">
        <v>38</v>
      </c>
      <c r="B89" s="11">
        <v>85</v>
      </c>
      <c r="C89" s="11" t="s">
        <v>50</v>
      </c>
      <c r="D89" s="11" t="s">
        <v>66</v>
      </c>
      <c r="E89" s="16" t="s">
        <v>27</v>
      </c>
      <c r="F89" s="17" t="s">
        <v>144</v>
      </c>
    </row>
    <row r="90" spans="1:6" ht="30" customHeight="1" x14ac:dyDescent="0.3">
      <c r="A90" s="15" t="s">
        <v>62</v>
      </c>
      <c r="B90" s="11">
        <v>96.769230769230774</v>
      </c>
      <c r="C90" s="11" t="s">
        <v>50</v>
      </c>
      <c r="D90" s="11" t="s">
        <v>66</v>
      </c>
      <c r="E90" s="16" t="s">
        <v>136</v>
      </c>
      <c r="F90" s="17" t="s">
        <v>144</v>
      </c>
    </row>
    <row r="91" spans="1:6" ht="30" customHeight="1" x14ac:dyDescent="0.3">
      <c r="A91" s="15" t="s">
        <v>63</v>
      </c>
      <c r="B91" s="11">
        <v>122.92307692307692</v>
      </c>
      <c r="C91" s="11" t="s">
        <v>50</v>
      </c>
      <c r="D91" s="11" t="s">
        <v>66</v>
      </c>
      <c r="E91" s="16" t="s">
        <v>136</v>
      </c>
      <c r="F91" s="17" t="s">
        <v>144</v>
      </c>
    </row>
    <row r="92" spans="1:6" ht="30" customHeight="1" x14ac:dyDescent="0.3">
      <c r="A92" s="15" t="s">
        <v>39</v>
      </c>
      <c r="B92" s="11">
        <v>151.48514851485149</v>
      </c>
      <c r="C92" s="11" t="s">
        <v>50</v>
      </c>
      <c r="D92" s="11" t="s">
        <v>161</v>
      </c>
      <c r="E92" s="16" t="s">
        <v>30</v>
      </c>
      <c r="F92" s="17" t="s">
        <v>174</v>
      </c>
    </row>
    <row r="93" spans="1:6" ht="30" customHeight="1" x14ac:dyDescent="0.3">
      <c r="A93" s="18" t="s">
        <v>38</v>
      </c>
      <c r="B93" s="19">
        <v>170</v>
      </c>
      <c r="C93" s="19" t="s">
        <v>50</v>
      </c>
      <c r="D93" s="19" t="s">
        <v>56</v>
      </c>
      <c r="E93" s="20" t="s">
        <v>27</v>
      </c>
      <c r="F93" s="21" t="s">
        <v>144</v>
      </c>
    </row>
    <row r="94" spans="1:6" ht="30" customHeight="1" x14ac:dyDescent="0.3">
      <c r="A94" s="15" t="s">
        <v>54</v>
      </c>
      <c r="B94" s="11">
        <v>175.25773195876289</v>
      </c>
      <c r="C94" s="11" t="s">
        <v>50</v>
      </c>
      <c r="D94" s="11" t="s">
        <v>161</v>
      </c>
      <c r="E94" s="16" t="s">
        <v>30</v>
      </c>
      <c r="F94" s="17" t="s">
        <v>174</v>
      </c>
    </row>
    <row r="95" spans="1:6" ht="30" customHeight="1" x14ac:dyDescent="0.3">
      <c r="A95" s="15" t="s">
        <v>16</v>
      </c>
      <c r="B95" s="11">
        <v>176.16580310880832</v>
      </c>
      <c r="C95" s="11" t="s">
        <v>23</v>
      </c>
      <c r="D95" s="11" t="s">
        <v>20</v>
      </c>
      <c r="E95" s="16" t="s">
        <v>28</v>
      </c>
      <c r="F95" s="17" t="s">
        <v>141</v>
      </c>
    </row>
    <row r="96" spans="1:6" ht="30" customHeight="1" x14ac:dyDescent="0.3">
      <c r="A96" s="15" t="s">
        <v>16</v>
      </c>
      <c r="B96" s="11">
        <v>176.16580310880832</v>
      </c>
      <c r="C96" s="11" t="s">
        <v>23</v>
      </c>
      <c r="D96" s="11" t="s">
        <v>20</v>
      </c>
      <c r="E96" s="16" t="s">
        <v>30</v>
      </c>
      <c r="F96" s="17" t="s">
        <v>141</v>
      </c>
    </row>
    <row r="97" spans="1:6" ht="30" customHeight="1" x14ac:dyDescent="0.3">
      <c r="A97" s="15" t="s">
        <v>16</v>
      </c>
      <c r="B97" s="11">
        <v>176.16580310880832</v>
      </c>
      <c r="C97" s="11" t="s">
        <v>23</v>
      </c>
      <c r="D97" s="11" t="s">
        <v>20</v>
      </c>
      <c r="E97" s="16" t="s">
        <v>30</v>
      </c>
      <c r="F97" s="17" t="s">
        <v>141</v>
      </c>
    </row>
    <row r="98" spans="1:6" ht="30" customHeight="1" x14ac:dyDescent="0.3">
      <c r="A98" s="15" t="s">
        <v>39</v>
      </c>
      <c r="B98" s="11">
        <v>183.24675324675326</v>
      </c>
      <c r="C98" s="11" t="s">
        <v>50</v>
      </c>
      <c r="D98" s="11" t="s">
        <v>161</v>
      </c>
      <c r="E98" s="16" t="s">
        <v>30</v>
      </c>
      <c r="F98" s="17" t="s">
        <v>174</v>
      </c>
    </row>
    <row r="99" spans="1:6" ht="30" customHeight="1" x14ac:dyDescent="0.3">
      <c r="A99" s="15" t="s">
        <v>54</v>
      </c>
      <c r="B99" s="19">
        <v>220.77922077922079</v>
      </c>
      <c r="C99" s="11" t="s">
        <v>50</v>
      </c>
      <c r="D99" s="11" t="s">
        <v>161</v>
      </c>
      <c r="E99" s="16" t="s">
        <v>30</v>
      </c>
      <c r="F99" s="17" t="s">
        <v>174</v>
      </c>
    </row>
    <row r="100" spans="1:6" x14ac:dyDescent="0.3">
      <c r="A100" s="15" t="s">
        <v>54</v>
      </c>
      <c r="B100" s="11">
        <v>246.37681159420293</v>
      </c>
      <c r="C100" s="11" t="s">
        <v>50</v>
      </c>
      <c r="D100" s="11" t="s">
        <v>161</v>
      </c>
      <c r="E100" s="16" t="s">
        <v>30</v>
      </c>
      <c r="F100" s="17" t="s">
        <v>174</v>
      </c>
    </row>
    <row r="101" spans="1:6" x14ac:dyDescent="0.3">
      <c r="A101" s="15" t="s">
        <v>39</v>
      </c>
      <c r="B101" s="11">
        <v>252.37113402061857</v>
      </c>
      <c r="C101" s="11" t="s">
        <v>50</v>
      </c>
      <c r="D101" s="11" t="s">
        <v>161</v>
      </c>
      <c r="E101" s="16" t="s">
        <v>30</v>
      </c>
      <c r="F101" s="17" t="s">
        <v>174</v>
      </c>
    </row>
    <row r="102" spans="1:6" x14ac:dyDescent="0.3">
      <c r="A102" s="15" t="s">
        <v>54</v>
      </c>
      <c r="B102" s="11">
        <v>252.47524752475249</v>
      </c>
      <c r="C102" s="11" t="s">
        <v>50</v>
      </c>
      <c r="D102" s="11" t="s">
        <v>161</v>
      </c>
      <c r="E102" s="16" t="s">
        <v>30</v>
      </c>
      <c r="F102" s="17" t="s">
        <v>174</v>
      </c>
    </row>
    <row r="103" spans="1:6" x14ac:dyDescent="0.3">
      <c r="A103" s="15" t="s">
        <v>175</v>
      </c>
      <c r="B103" s="11">
        <v>262.72727272727275</v>
      </c>
      <c r="C103" s="11" t="s">
        <v>50</v>
      </c>
      <c r="D103" s="11" t="s">
        <v>161</v>
      </c>
      <c r="E103" s="16" t="s">
        <v>30</v>
      </c>
      <c r="F103" s="17" t="s">
        <v>174</v>
      </c>
    </row>
    <row r="104" spans="1:6" x14ac:dyDescent="0.3">
      <c r="A104" s="15" t="s">
        <v>39</v>
      </c>
      <c r="B104" s="11">
        <v>272</v>
      </c>
      <c r="C104" s="11" t="s">
        <v>50</v>
      </c>
      <c r="D104" s="11" t="s">
        <v>161</v>
      </c>
      <c r="E104" s="16" t="s">
        <v>30</v>
      </c>
      <c r="F104" s="17" t="s">
        <v>174</v>
      </c>
    </row>
    <row r="105" spans="1:6" x14ac:dyDescent="0.3">
      <c r="A105" s="15" t="s">
        <v>39</v>
      </c>
      <c r="B105" s="19">
        <v>285.79710144927537</v>
      </c>
      <c r="C105" s="11" t="s">
        <v>50</v>
      </c>
      <c r="D105" s="11" t="s">
        <v>161</v>
      </c>
      <c r="E105" s="16" t="s">
        <v>30</v>
      </c>
      <c r="F105" s="17" t="s">
        <v>174</v>
      </c>
    </row>
    <row r="106" spans="1:6" x14ac:dyDescent="0.3">
      <c r="A106" s="15" t="s">
        <v>175</v>
      </c>
      <c r="B106" s="11">
        <v>299.60396039603961</v>
      </c>
      <c r="C106" s="11" t="s">
        <v>50</v>
      </c>
      <c r="D106" s="11" t="s">
        <v>161</v>
      </c>
      <c r="E106" s="16" t="s">
        <v>30</v>
      </c>
      <c r="F106" s="17" t="s">
        <v>174</v>
      </c>
    </row>
    <row r="107" spans="1:6" x14ac:dyDescent="0.3">
      <c r="A107" s="15" t="s">
        <v>54</v>
      </c>
      <c r="B107" s="11">
        <v>340.00000000000006</v>
      </c>
      <c r="C107" s="11" t="s">
        <v>50</v>
      </c>
      <c r="D107" s="11" t="s">
        <v>161</v>
      </c>
      <c r="E107" s="16" t="s">
        <v>30</v>
      </c>
      <c r="F107" s="17" t="s">
        <v>174</v>
      </c>
    </row>
    <row r="108" spans="1:6" x14ac:dyDescent="0.3">
      <c r="A108" s="15" t="s">
        <v>175</v>
      </c>
      <c r="B108" s="11">
        <v>427.62886597938143</v>
      </c>
      <c r="C108" s="11" t="s">
        <v>50</v>
      </c>
      <c r="D108" s="11" t="s">
        <v>161</v>
      </c>
      <c r="E108" s="16" t="s">
        <v>30</v>
      </c>
      <c r="F108" s="17" t="s">
        <v>174</v>
      </c>
    </row>
    <row r="109" spans="1:6" x14ac:dyDescent="0.3">
      <c r="A109" s="15" t="s">
        <v>175</v>
      </c>
      <c r="B109" s="11">
        <v>527.24637681159425</v>
      </c>
      <c r="C109" s="11" t="s">
        <v>50</v>
      </c>
      <c r="D109" s="11" t="s">
        <v>161</v>
      </c>
      <c r="E109" s="16" t="s">
        <v>30</v>
      </c>
      <c r="F109" s="17" t="s">
        <v>174</v>
      </c>
    </row>
    <row r="110" spans="1:6" x14ac:dyDescent="0.3">
      <c r="A110" s="15" t="s">
        <v>175</v>
      </c>
      <c r="B110" s="19">
        <v>646.00000000000011</v>
      </c>
      <c r="C110" s="11" t="s">
        <v>50</v>
      </c>
      <c r="D110" s="11" t="s">
        <v>161</v>
      </c>
      <c r="E110" s="16" t="s">
        <v>30</v>
      </c>
      <c r="F110" s="17" t="s">
        <v>174</v>
      </c>
    </row>
  </sheetData>
  <mergeCells count="1">
    <mergeCell ref="I2:M4"/>
  </mergeCells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16CD43-9815-4EB2-8F2A-B2FADF826D7B}">
  <dimension ref="A1:J110"/>
  <sheetViews>
    <sheetView workbookViewId="0">
      <selection activeCell="L19" sqref="L19"/>
    </sheetView>
  </sheetViews>
  <sheetFormatPr defaultRowHeight="14.4" x14ac:dyDescent="0.3"/>
  <cols>
    <col min="1" max="1" width="15.109375" customWidth="1"/>
    <col min="2" max="2" width="15.21875" customWidth="1"/>
    <col min="4" max="4" width="12.5546875" bestFit="1" customWidth="1"/>
    <col min="5" max="5" width="12.33203125" bestFit="1" customWidth="1"/>
    <col min="6" max="6" width="6.88671875" customWidth="1"/>
  </cols>
  <sheetData>
    <row r="1" spans="1:10" ht="15.6" x14ac:dyDescent="0.3">
      <c r="A1" s="28" t="s">
        <v>137</v>
      </c>
      <c r="B1" s="28" t="s">
        <v>4</v>
      </c>
    </row>
    <row r="2" spans="1:10" x14ac:dyDescent="0.3">
      <c r="A2" s="29">
        <v>2.0292063492063493E-2</v>
      </c>
      <c r="B2" s="32" t="s">
        <v>64</v>
      </c>
      <c r="D2" s="37" t="s">
        <v>176</v>
      </c>
      <c r="E2" t="s">
        <v>178</v>
      </c>
    </row>
    <row r="3" spans="1:10" x14ac:dyDescent="0.3">
      <c r="A3" s="30">
        <v>2.0292063492063493E-2</v>
      </c>
      <c r="B3" s="16" t="s">
        <v>64</v>
      </c>
      <c r="D3" s="38" t="s">
        <v>179</v>
      </c>
      <c r="E3" s="36">
        <v>85</v>
      </c>
      <c r="F3" s="39">
        <f>GETPIVOTDATA("0.020292063",$D$2,"0.020292063",0)/GETPIVOTDATA("0.020292063",$D$2)</f>
        <v>0.82524271844660191</v>
      </c>
    </row>
    <row r="4" spans="1:10" x14ac:dyDescent="0.3">
      <c r="A4" s="29">
        <v>2.0400000000000001E-2</v>
      </c>
      <c r="B4" s="32" t="s">
        <v>64</v>
      </c>
      <c r="D4" s="38" t="s">
        <v>180</v>
      </c>
      <c r="E4" s="36">
        <v>6</v>
      </c>
      <c r="F4" s="39">
        <f>GETPIVOTDATA("0.020292063",$D$2,"0.020292063",100)/GETPIVOTDATA("0.020292063",$D$2)</f>
        <v>5.8252427184466021E-2</v>
      </c>
      <c r="I4" t="s">
        <v>187</v>
      </c>
      <c r="J4" t="s">
        <v>188</v>
      </c>
    </row>
    <row r="5" spans="1:10" x14ac:dyDescent="0.3">
      <c r="A5" s="30">
        <v>2.0400000000000001E-2</v>
      </c>
      <c r="B5" s="16" t="s">
        <v>64</v>
      </c>
      <c r="D5" s="38" t="s">
        <v>181</v>
      </c>
      <c r="E5" s="36">
        <v>8</v>
      </c>
      <c r="F5" s="39">
        <f>GETPIVOTDATA("0.020292063",$D$2,"0.020292063",200)/GETPIVOTDATA("0.020292063",$D$2)</f>
        <v>7.7669902912621352E-2</v>
      </c>
      <c r="H5" s="38" t="s">
        <v>179</v>
      </c>
      <c r="I5" s="39">
        <f>GETPIVOTDATA("0.020292063",$D$2,"0.020292063",0)/GETPIVOTDATA("0.020292063",$D$2)</f>
        <v>0.82524271844660191</v>
      </c>
      <c r="J5" s="39">
        <f>GETPIVOTDATA("40.8",$D$12,"40.8",0)/GETPIVOTDATA("40.8",$D$12)</f>
        <v>0.5</v>
      </c>
    </row>
    <row r="6" spans="1:10" x14ac:dyDescent="0.3">
      <c r="A6" s="29">
        <v>2.0400000000000001E-2</v>
      </c>
      <c r="B6" s="32" t="s">
        <v>64</v>
      </c>
      <c r="D6" s="38" t="s">
        <v>182</v>
      </c>
      <c r="E6" s="36">
        <v>1</v>
      </c>
      <c r="F6" s="39">
        <f>GETPIVOTDATA("0.020292063",$D$2,"0.020292063",300)/GETPIVOTDATA("0.020292063",$D$2)</f>
        <v>9.7087378640776691E-3</v>
      </c>
      <c r="H6" s="38" t="s">
        <v>180</v>
      </c>
      <c r="I6" s="39">
        <f>GETPIVOTDATA("0.020292063",$D$2,"0.020292063",100)/GETPIVOTDATA("0.020292063",$D$2)</f>
        <v>5.8252427184466021E-2</v>
      </c>
      <c r="J6" s="39">
        <f>GETPIVOTDATA("40.8",$D$12,"40.8",0)/GETPIVOTDATA("40.8",$D$12)</f>
        <v>0.5</v>
      </c>
    </row>
    <row r="7" spans="1:10" x14ac:dyDescent="0.3">
      <c r="A7" s="30">
        <v>2.0400000000000001E-2</v>
      </c>
      <c r="B7" s="16" t="s">
        <v>64</v>
      </c>
      <c r="D7" s="38" t="s">
        <v>183</v>
      </c>
      <c r="E7" s="36">
        <v>1</v>
      </c>
      <c r="F7" s="39">
        <f t="shared" ref="F7:F9" si="0">GETPIVOTDATA("0.020292063",$D$2,"0.020292063",300)/GETPIVOTDATA("0.020292063",$D$2)</f>
        <v>9.7087378640776691E-3</v>
      </c>
      <c r="H7" s="38" t="s">
        <v>181</v>
      </c>
      <c r="I7" s="39">
        <f>GETPIVOTDATA("0.020292063",$D$2,"0.020292063",200)/GETPIVOTDATA("0.020292063",$D$2)</f>
        <v>7.7669902912621352E-2</v>
      </c>
    </row>
    <row r="8" spans="1:10" x14ac:dyDescent="0.3">
      <c r="A8" s="29">
        <v>2.050793650793651E-2</v>
      </c>
      <c r="B8" s="32" t="s">
        <v>64</v>
      </c>
      <c r="D8" s="38" t="s">
        <v>184</v>
      </c>
      <c r="E8" s="36">
        <v>1</v>
      </c>
      <c r="F8" s="39">
        <f t="shared" si="0"/>
        <v>9.7087378640776691E-3</v>
      </c>
      <c r="H8" s="38" t="s">
        <v>182</v>
      </c>
      <c r="I8" s="39">
        <f>GETPIVOTDATA("0.020292063",$D$2,"0.020292063",300)/GETPIVOTDATA("0.020292063",$D$2)</f>
        <v>9.7087378640776691E-3</v>
      </c>
    </row>
    <row r="9" spans="1:10" x14ac:dyDescent="0.3">
      <c r="A9" s="30">
        <v>2.050793650793651E-2</v>
      </c>
      <c r="B9" s="16" t="s">
        <v>64</v>
      </c>
      <c r="D9" s="38" t="s">
        <v>185</v>
      </c>
      <c r="E9" s="36">
        <v>1</v>
      </c>
      <c r="F9" s="39">
        <f t="shared" si="0"/>
        <v>9.7087378640776691E-3</v>
      </c>
      <c r="H9" s="38" t="s">
        <v>183</v>
      </c>
      <c r="I9" s="39">
        <f t="shared" ref="I9:I11" si="1">GETPIVOTDATA("0.020292063",$D$2,"0.020292063",300)/GETPIVOTDATA("0.020292063",$D$2)</f>
        <v>9.7087378640776691E-3</v>
      </c>
    </row>
    <row r="10" spans="1:10" x14ac:dyDescent="0.3">
      <c r="A10" s="29">
        <v>2.0615873015873018E-2</v>
      </c>
      <c r="B10" s="32" t="s">
        <v>64</v>
      </c>
      <c r="D10" s="38" t="s">
        <v>177</v>
      </c>
      <c r="E10" s="36">
        <v>103</v>
      </c>
      <c r="F10" s="39"/>
      <c r="H10" s="38" t="s">
        <v>184</v>
      </c>
      <c r="I10" s="39">
        <f t="shared" si="1"/>
        <v>9.7087378640776691E-3</v>
      </c>
    </row>
    <row r="11" spans="1:10" x14ac:dyDescent="0.3">
      <c r="A11" s="30">
        <v>2.0615873015873018E-2</v>
      </c>
      <c r="B11" s="16" t="s">
        <v>64</v>
      </c>
      <c r="F11" s="39"/>
      <c r="H11" s="38" t="s">
        <v>185</v>
      </c>
      <c r="I11" s="39">
        <f t="shared" si="1"/>
        <v>9.7087378640776691E-3</v>
      </c>
    </row>
    <row r="12" spans="1:10" x14ac:dyDescent="0.3">
      <c r="A12" s="29">
        <v>2.0723809523809526E-2</v>
      </c>
      <c r="B12" s="32" t="s">
        <v>64</v>
      </c>
      <c r="D12" s="37" t="s">
        <v>176</v>
      </c>
      <c r="E12" t="s">
        <v>186</v>
      </c>
      <c r="F12" s="39"/>
    </row>
    <row r="13" spans="1:10" x14ac:dyDescent="0.3">
      <c r="A13" s="30">
        <v>2.0723809523809526E-2</v>
      </c>
      <c r="B13" s="16" t="s">
        <v>64</v>
      </c>
      <c r="D13" s="38" t="s">
        <v>179</v>
      </c>
      <c r="E13" s="36">
        <v>2</v>
      </c>
      <c r="F13" s="39">
        <f>GETPIVOTDATA("40.8",$D$12,"40.8",0)/GETPIVOTDATA("40.8",$D$12)</f>
        <v>0.5</v>
      </c>
    </row>
    <row r="14" spans="1:10" x14ac:dyDescent="0.3">
      <c r="A14" s="29">
        <v>2.0723809523809526E-2</v>
      </c>
      <c r="B14" s="32" t="s">
        <v>64</v>
      </c>
      <c r="D14" s="38" t="s">
        <v>180</v>
      </c>
      <c r="E14" s="36">
        <v>2</v>
      </c>
      <c r="F14" s="39">
        <f>GETPIVOTDATA("40.8",$D$12,"40.8",0)/GETPIVOTDATA("40.8",$D$12)</f>
        <v>0.5</v>
      </c>
    </row>
    <row r="15" spans="1:10" x14ac:dyDescent="0.3">
      <c r="A15" s="30">
        <v>2.0723809523809526E-2</v>
      </c>
      <c r="B15" s="16" t="s">
        <v>64</v>
      </c>
      <c r="D15" s="38" t="s">
        <v>177</v>
      </c>
      <c r="E15" s="36">
        <v>4</v>
      </c>
    </row>
    <row r="16" spans="1:10" x14ac:dyDescent="0.3">
      <c r="A16" s="29">
        <v>2.0723809523809526E-2</v>
      </c>
      <c r="B16" s="32" t="s">
        <v>64</v>
      </c>
    </row>
    <row r="17" spans="1:2" x14ac:dyDescent="0.3">
      <c r="A17" s="30">
        <v>2.0723809523809526E-2</v>
      </c>
      <c r="B17" s="16" t="s">
        <v>64</v>
      </c>
    </row>
    <row r="18" spans="1:2" x14ac:dyDescent="0.3">
      <c r="A18" s="29">
        <v>2.0723809523809526E-2</v>
      </c>
      <c r="B18" s="32" t="s">
        <v>64</v>
      </c>
    </row>
    <row r="19" spans="1:2" x14ac:dyDescent="0.3">
      <c r="A19" s="30">
        <v>2.0831746031746035E-2</v>
      </c>
      <c r="B19" s="16" t="s">
        <v>64</v>
      </c>
    </row>
    <row r="20" spans="1:2" x14ac:dyDescent="0.3">
      <c r="A20" s="29">
        <v>2.0831746031746035E-2</v>
      </c>
      <c r="B20" s="32" t="s">
        <v>64</v>
      </c>
    </row>
    <row r="21" spans="1:2" x14ac:dyDescent="0.3">
      <c r="A21" s="30">
        <v>2.0939682539682543E-2</v>
      </c>
      <c r="B21" s="16" t="s">
        <v>64</v>
      </c>
    </row>
    <row r="22" spans="1:2" x14ac:dyDescent="0.3">
      <c r="A22" s="29">
        <v>8.5000000000000006E-2</v>
      </c>
      <c r="B22" s="32" t="s">
        <v>17</v>
      </c>
    </row>
    <row r="23" spans="1:2" x14ac:dyDescent="0.3">
      <c r="A23" s="30">
        <v>8.5000000000000006E-2</v>
      </c>
      <c r="B23" s="16" t="s">
        <v>17</v>
      </c>
    </row>
    <row r="24" spans="1:2" x14ac:dyDescent="0.3">
      <c r="A24" s="29">
        <v>8.5000000000000006E-2</v>
      </c>
      <c r="B24" s="32" t="s">
        <v>17</v>
      </c>
    </row>
    <row r="25" spans="1:2" x14ac:dyDescent="0.3">
      <c r="A25" s="30">
        <v>0.10491428571428571</v>
      </c>
      <c r="B25" s="16" t="s">
        <v>64</v>
      </c>
    </row>
    <row r="26" spans="1:2" x14ac:dyDescent="0.3">
      <c r="A26" s="29">
        <v>0.10491428571428571</v>
      </c>
      <c r="B26" s="32" t="s">
        <v>64</v>
      </c>
    </row>
    <row r="27" spans="1:2" x14ac:dyDescent="0.3">
      <c r="A27" s="30">
        <v>0.10556190476190476</v>
      </c>
      <c r="B27" s="16" t="s">
        <v>64</v>
      </c>
    </row>
    <row r="28" spans="1:2" x14ac:dyDescent="0.3">
      <c r="A28" s="29">
        <v>0.10556190476190476</v>
      </c>
      <c r="B28" s="32" t="s">
        <v>64</v>
      </c>
    </row>
    <row r="29" spans="1:2" x14ac:dyDescent="0.3">
      <c r="A29" s="30">
        <v>0.10588571428571429</v>
      </c>
      <c r="B29" s="16" t="s">
        <v>64</v>
      </c>
    </row>
    <row r="30" spans="1:2" x14ac:dyDescent="0.3">
      <c r="A30" s="29">
        <v>0.10588571428571429</v>
      </c>
      <c r="B30" s="32" t="s">
        <v>64</v>
      </c>
    </row>
    <row r="31" spans="1:2" x14ac:dyDescent="0.3">
      <c r="A31" s="30">
        <v>0.10588571428571429</v>
      </c>
      <c r="B31" s="16" t="s">
        <v>64</v>
      </c>
    </row>
    <row r="32" spans="1:2" x14ac:dyDescent="0.3">
      <c r="A32" s="29">
        <v>0.10599365079365079</v>
      </c>
      <c r="B32" s="32" t="s">
        <v>64</v>
      </c>
    </row>
    <row r="33" spans="1:2" x14ac:dyDescent="0.3">
      <c r="A33" s="30">
        <v>0.10599365079365079</v>
      </c>
      <c r="B33" s="16" t="s">
        <v>64</v>
      </c>
    </row>
    <row r="34" spans="1:2" x14ac:dyDescent="0.3">
      <c r="A34" s="29">
        <v>0.10599365079365079</v>
      </c>
      <c r="B34" s="32" t="s">
        <v>64</v>
      </c>
    </row>
    <row r="35" spans="1:2" x14ac:dyDescent="0.3">
      <c r="A35" s="30">
        <v>0.10620952380952381</v>
      </c>
      <c r="B35" s="16" t="s">
        <v>64</v>
      </c>
    </row>
    <row r="36" spans="1:2" x14ac:dyDescent="0.3">
      <c r="A36" s="29">
        <v>0.10620952380952381</v>
      </c>
      <c r="B36" s="32" t="s">
        <v>64</v>
      </c>
    </row>
    <row r="37" spans="1:2" x14ac:dyDescent="0.3">
      <c r="A37" s="30">
        <v>0.10620952380952381</v>
      </c>
      <c r="B37" s="16" t="s">
        <v>64</v>
      </c>
    </row>
    <row r="38" spans="1:2" x14ac:dyDescent="0.3">
      <c r="A38" s="29">
        <v>0.10620952380952381</v>
      </c>
      <c r="B38" s="32" t="s">
        <v>64</v>
      </c>
    </row>
    <row r="39" spans="1:2" x14ac:dyDescent="0.3">
      <c r="A39" s="30">
        <v>0.10620952380952381</v>
      </c>
      <c r="B39" s="16" t="s">
        <v>64</v>
      </c>
    </row>
    <row r="40" spans="1:2" x14ac:dyDescent="0.3">
      <c r="A40" s="29">
        <v>0.10620952380952381</v>
      </c>
      <c r="B40" s="32" t="s">
        <v>64</v>
      </c>
    </row>
    <row r="41" spans="1:2" x14ac:dyDescent="0.3">
      <c r="A41" s="30">
        <v>0.10631746031746032</v>
      </c>
      <c r="B41" s="16" t="s">
        <v>64</v>
      </c>
    </row>
    <row r="42" spans="1:2" x14ac:dyDescent="0.3">
      <c r="A42" s="29">
        <v>0.10631746031746032</v>
      </c>
      <c r="B42" s="32" t="s">
        <v>64</v>
      </c>
    </row>
    <row r="43" spans="1:2" x14ac:dyDescent="0.3">
      <c r="A43" s="30">
        <v>0.10631746031746032</v>
      </c>
      <c r="B43" s="16" t="s">
        <v>64</v>
      </c>
    </row>
    <row r="44" spans="1:2" x14ac:dyDescent="0.3">
      <c r="A44" s="29">
        <v>0.10631746031746032</v>
      </c>
      <c r="B44" s="32" t="s">
        <v>64</v>
      </c>
    </row>
    <row r="45" spans="1:2" x14ac:dyDescent="0.3">
      <c r="A45" s="30">
        <v>0.10653333333333334</v>
      </c>
      <c r="B45" s="16" t="s">
        <v>64</v>
      </c>
    </row>
    <row r="46" spans="1:2" x14ac:dyDescent="0.3">
      <c r="A46" s="29">
        <v>0.10653333333333334</v>
      </c>
      <c r="B46" s="32" t="s">
        <v>64</v>
      </c>
    </row>
    <row r="47" spans="1:2" x14ac:dyDescent="0.3">
      <c r="A47" s="30">
        <v>0.10653333333333334</v>
      </c>
      <c r="B47" s="16" t="s">
        <v>64</v>
      </c>
    </row>
    <row r="48" spans="1:2" x14ac:dyDescent="0.3">
      <c r="A48" s="29">
        <v>0.10653333333333334</v>
      </c>
      <c r="B48" s="32" t="s">
        <v>64</v>
      </c>
    </row>
    <row r="49" spans="1:2" x14ac:dyDescent="0.3">
      <c r="A49" s="30">
        <v>0.10653333333333334</v>
      </c>
      <c r="B49" s="16" t="s">
        <v>64</v>
      </c>
    </row>
    <row r="50" spans="1:2" x14ac:dyDescent="0.3">
      <c r="A50" s="29">
        <v>0.10664126984126984</v>
      </c>
      <c r="B50" s="32" t="s">
        <v>64</v>
      </c>
    </row>
    <row r="51" spans="1:2" x14ac:dyDescent="0.3">
      <c r="A51" s="30">
        <v>0.10664126984126984</v>
      </c>
      <c r="B51" s="16" t="s">
        <v>64</v>
      </c>
    </row>
    <row r="52" spans="1:2" x14ac:dyDescent="0.3">
      <c r="A52" s="29">
        <v>0.10664126984126984</v>
      </c>
      <c r="B52" s="32" t="s">
        <v>64</v>
      </c>
    </row>
    <row r="53" spans="1:2" x14ac:dyDescent="0.3">
      <c r="A53" s="30">
        <v>0.10664126984126984</v>
      </c>
      <c r="B53" s="16" t="s">
        <v>64</v>
      </c>
    </row>
    <row r="54" spans="1:2" x14ac:dyDescent="0.3">
      <c r="A54" s="29">
        <v>0.10664126984126984</v>
      </c>
      <c r="B54" s="32" t="s">
        <v>64</v>
      </c>
    </row>
    <row r="55" spans="1:2" x14ac:dyDescent="0.3">
      <c r="A55" s="30">
        <v>0.10664126984126984</v>
      </c>
      <c r="B55" s="16" t="s">
        <v>64</v>
      </c>
    </row>
    <row r="56" spans="1:2" x14ac:dyDescent="0.3">
      <c r="A56" s="29">
        <v>0.10685714285714286</v>
      </c>
      <c r="B56" s="32" t="s">
        <v>64</v>
      </c>
    </row>
    <row r="57" spans="1:2" x14ac:dyDescent="0.3">
      <c r="A57" s="30">
        <v>0.10685714285714286</v>
      </c>
      <c r="B57" s="16" t="s">
        <v>64</v>
      </c>
    </row>
    <row r="58" spans="1:2" x14ac:dyDescent="0.3">
      <c r="A58" s="29">
        <v>0.10707301587301588</v>
      </c>
      <c r="B58" s="32" t="s">
        <v>64</v>
      </c>
    </row>
    <row r="59" spans="1:2" x14ac:dyDescent="0.3">
      <c r="A59" s="30">
        <v>0.10718095238095239</v>
      </c>
      <c r="B59" s="16" t="s">
        <v>64</v>
      </c>
    </row>
    <row r="60" spans="1:2" x14ac:dyDescent="0.3">
      <c r="A60" s="29">
        <v>0.10728888888888889</v>
      </c>
      <c r="B60" s="32" t="s">
        <v>64</v>
      </c>
    </row>
    <row r="61" spans="1:2" x14ac:dyDescent="0.3">
      <c r="A61" s="30">
        <v>0.10728888888888889</v>
      </c>
      <c r="B61" s="16" t="s">
        <v>64</v>
      </c>
    </row>
    <row r="62" spans="1:2" x14ac:dyDescent="0.3">
      <c r="A62" s="29">
        <v>0.10739682539682541</v>
      </c>
      <c r="B62" s="32" t="s">
        <v>64</v>
      </c>
    </row>
    <row r="63" spans="1:2" x14ac:dyDescent="0.3">
      <c r="A63" s="30">
        <v>0.10739682539682541</v>
      </c>
      <c r="B63" s="16" t="s">
        <v>64</v>
      </c>
    </row>
    <row r="64" spans="1:2" x14ac:dyDescent="0.3">
      <c r="A64" s="29">
        <v>1.7616580310880832</v>
      </c>
      <c r="B64" s="32" t="s">
        <v>28</v>
      </c>
    </row>
    <row r="65" spans="1:2" x14ac:dyDescent="0.3">
      <c r="A65" s="30">
        <v>1.7616580310880832</v>
      </c>
      <c r="B65" s="16" t="s">
        <v>30</v>
      </c>
    </row>
    <row r="66" spans="1:2" x14ac:dyDescent="0.3">
      <c r="A66" s="29">
        <v>1.7616580310880832</v>
      </c>
      <c r="B66" s="32" t="s">
        <v>30</v>
      </c>
    </row>
    <row r="67" spans="1:2" ht="28.8" x14ac:dyDescent="0.3">
      <c r="A67" s="30">
        <v>2.4933333333333336</v>
      </c>
      <c r="B67" s="16" t="s">
        <v>136</v>
      </c>
    </row>
    <row r="68" spans="1:2" x14ac:dyDescent="0.3">
      <c r="A68" s="29">
        <v>3.4000000000000004</v>
      </c>
      <c r="B68" s="32" t="s">
        <v>30</v>
      </c>
    </row>
    <row r="69" spans="1:2" x14ac:dyDescent="0.3">
      <c r="A69" s="30">
        <v>3.4000000000000004</v>
      </c>
      <c r="B69" s="16" t="s">
        <v>30</v>
      </c>
    </row>
    <row r="70" spans="1:2" ht="28.8" x14ac:dyDescent="0.3">
      <c r="A70" s="29">
        <v>7.48</v>
      </c>
      <c r="B70" s="32" t="s">
        <v>136</v>
      </c>
    </row>
    <row r="71" spans="1:2" ht="28.8" x14ac:dyDescent="0.3">
      <c r="A71" s="30">
        <v>8.8923076923076927</v>
      </c>
      <c r="B71" s="16" t="s">
        <v>136</v>
      </c>
    </row>
    <row r="72" spans="1:2" x14ac:dyDescent="0.3">
      <c r="A72" s="29">
        <v>17</v>
      </c>
      <c r="B72" s="32" t="s">
        <v>30</v>
      </c>
    </row>
    <row r="73" spans="1:2" ht="28.8" x14ac:dyDescent="0.3">
      <c r="A73" s="30">
        <v>17</v>
      </c>
      <c r="B73" s="16" t="s">
        <v>136</v>
      </c>
    </row>
    <row r="74" spans="1:2" ht="28.8" x14ac:dyDescent="0.3">
      <c r="A74" s="29">
        <v>21.533333333333335</v>
      </c>
      <c r="B74" s="32" t="s">
        <v>136</v>
      </c>
    </row>
    <row r="75" spans="1:2" x14ac:dyDescent="0.3">
      <c r="A75" s="30">
        <v>27.200000000000003</v>
      </c>
      <c r="B75" s="16" t="s">
        <v>30</v>
      </c>
    </row>
    <row r="76" spans="1:2" x14ac:dyDescent="0.3">
      <c r="A76" s="29">
        <v>27.200000000000003</v>
      </c>
      <c r="B76" s="32" t="s">
        <v>30</v>
      </c>
    </row>
    <row r="77" spans="1:2" ht="28.8" x14ac:dyDescent="0.3">
      <c r="A77" s="30">
        <v>30.076923076923077</v>
      </c>
      <c r="B77" s="16" t="s">
        <v>136</v>
      </c>
    </row>
    <row r="78" spans="1:2" ht="28.8" x14ac:dyDescent="0.3">
      <c r="A78" s="29">
        <v>32.413333333333334</v>
      </c>
      <c r="B78" s="32" t="s">
        <v>136</v>
      </c>
    </row>
    <row r="79" spans="1:2" x14ac:dyDescent="0.3">
      <c r="A79" s="30">
        <v>40.800000000000004</v>
      </c>
      <c r="B79" s="16" t="s">
        <v>30</v>
      </c>
    </row>
    <row r="80" spans="1:2" x14ac:dyDescent="0.3">
      <c r="A80" s="29">
        <v>40.800000000000004</v>
      </c>
      <c r="B80" s="32" t="s">
        <v>30</v>
      </c>
    </row>
    <row r="81" spans="1:2" x14ac:dyDescent="0.3">
      <c r="A81" s="30">
        <v>40.800000000000004</v>
      </c>
      <c r="B81" s="16" t="s">
        <v>30</v>
      </c>
    </row>
    <row r="82" spans="1:2" x14ac:dyDescent="0.3">
      <c r="A82" s="30">
        <v>41.933333333333337</v>
      </c>
      <c r="B82" s="16" t="s">
        <v>136</v>
      </c>
    </row>
    <row r="83" spans="1:2" x14ac:dyDescent="0.3">
      <c r="A83" s="29">
        <v>51.111111111111114</v>
      </c>
      <c r="B83" s="32" t="s">
        <v>30</v>
      </c>
    </row>
    <row r="84" spans="1:2" x14ac:dyDescent="0.3">
      <c r="A84" s="30">
        <v>52.81333333333334</v>
      </c>
      <c r="B84" s="16" t="s">
        <v>136</v>
      </c>
    </row>
    <row r="85" spans="1:2" x14ac:dyDescent="0.3">
      <c r="A85" s="29">
        <v>66.666666666666671</v>
      </c>
      <c r="B85" s="32" t="s">
        <v>30</v>
      </c>
    </row>
    <row r="86" spans="1:2" x14ac:dyDescent="0.3">
      <c r="A86" s="30">
        <v>74.538461538461533</v>
      </c>
      <c r="B86" s="16" t="s">
        <v>136</v>
      </c>
    </row>
    <row r="87" spans="1:2" x14ac:dyDescent="0.3">
      <c r="A87" s="29">
        <v>96.769230769230774</v>
      </c>
      <c r="B87" s="32" t="s">
        <v>136</v>
      </c>
    </row>
    <row r="88" spans="1:2" x14ac:dyDescent="0.3">
      <c r="A88" s="30">
        <v>122.92307692307692</v>
      </c>
      <c r="B88" s="16" t="s">
        <v>136</v>
      </c>
    </row>
    <row r="89" spans="1:2" x14ac:dyDescent="0.3">
      <c r="A89" s="29">
        <v>151.48514851485149</v>
      </c>
      <c r="B89" s="32" t="s">
        <v>30</v>
      </c>
    </row>
    <row r="90" spans="1:2" x14ac:dyDescent="0.3">
      <c r="A90" s="29">
        <v>175.25773195876289</v>
      </c>
      <c r="B90" s="32" t="s">
        <v>30</v>
      </c>
    </row>
    <row r="91" spans="1:2" x14ac:dyDescent="0.3">
      <c r="A91" s="29">
        <v>176.16580310880832</v>
      </c>
      <c r="B91" s="32" t="s">
        <v>30</v>
      </c>
    </row>
    <row r="92" spans="1:2" x14ac:dyDescent="0.3">
      <c r="A92" s="30">
        <v>176.16580310880832</v>
      </c>
      <c r="B92" s="16" t="s">
        <v>30</v>
      </c>
    </row>
    <row r="93" spans="1:2" x14ac:dyDescent="0.3">
      <c r="A93" s="29">
        <v>183.24675324675326</v>
      </c>
      <c r="B93" s="32" t="s">
        <v>30</v>
      </c>
    </row>
    <row r="94" spans="1:2" x14ac:dyDescent="0.3">
      <c r="A94" s="31">
        <v>220.77922077922079</v>
      </c>
      <c r="B94" s="16" t="s">
        <v>30</v>
      </c>
    </row>
    <row r="95" spans="1:2" x14ac:dyDescent="0.3">
      <c r="A95" s="29">
        <v>246.37681159420293</v>
      </c>
      <c r="B95" s="32" t="s">
        <v>30</v>
      </c>
    </row>
    <row r="96" spans="1:2" x14ac:dyDescent="0.3">
      <c r="A96" s="30">
        <v>252.37113402061857</v>
      </c>
      <c r="B96" s="16" t="s">
        <v>30</v>
      </c>
    </row>
    <row r="97" spans="1:2" x14ac:dyDescent="0.3">
      <c r="A97" s="29">
        <v>252.47524752475249</v>
      </c>
      <c r="B97" s="32" t="s">
        <v>30</v>
      </c>
    </row>
    <row r="98" spans="1:2" x14ac:dyDescent="0.3">
      <c r="A98" s="30">
        <v>262.72727272727275</v>
      </c>
      <c r="B98" s="16" t="s">
        <v>30</v>
      </c>
    </row>
    <row r="99" spans="1:2" x14ac:dyDescent="0.3">
      <c r="A99" s="29">
        <v>272</v>
      </c>
      <c r="B99" s="32" t="s">
        <v>30</v>
      </c>
    </row>
    <row r="100" spans="1:2" x14ac:dyDescent="0.3">
      <c r="A100" s="31">
        <v>285.79710144927537</v>
      </c>
      <c r="B100" s="16" t="s">
        <v>30</v>
      </c>
    </row>
    <row r="101" spans="1:2" x14ac:dyDescent="0.3">
      <c r="A101" s="29">
        <v>299.60396039603961</v>
      </c>
      <c r="B101" s="32" t="s">
        <v>30</v>
      </c>
    </row>
    <row r="102" spans="1:2" x14ac:dyDescent="0.3">
      <c r="A102" s="30">
        <v>340.00000000000006</v>
      </c>
      <c r="B102" s="16" t="s">
        <v>30</v>
      </c>
    </row>
    <row r="103" spans="1:2" x14ac:dyDescent="0.3">
      <c r="A103" s="29">
        <v>427.62886597938143</v>
      </c>
      <c r="B103" s="32" t="s">
        <v>30</v>
      </c>
    </row>
    <row r="104" spans="1:2" x14ac:dyDescent="0.3">
      <c r="A104" s="30">
        <v>527.24637681159425</v>
      </c>
      <c r="B104" s="16" t="s">
        <v>30</v>
      </c>
    </row>
    <row r="105" spans="1:2" x14ac:dyDescent="0.3">
      <c r="A105" s="29">
        <v>646.00000000000011</v>
      </c>
      <c r="B105" s="32" t="s">
        <v>30</v>
      </c>
    </row>
    <row r="106" spans="1:2" x14ac:dyDescent="0.3">
      <c r="A106" s="34">
        <v>40.800000000000004</v>
      </c>
      <c r="B106" s="35" t="s">
        <v>27</v>
      </c>
    </row>
    <row r="107" spans="1:2" x14ac:dyDescent="0.3">
      <c r="A107" s="29">
        <v>79.333333333333343</v>
      </c>
      <c r="B107" s="32" t="s">
        <v>27</v>
      </c>
    </row>
    <row r="108" spans="1:2" x14ac:dyDescent="0.3">
      <c r="A108" s="30">
        <v>85</v>
      </c>
      <c r="B108" s="16" t="s">
        <v>27</v>
      </c>
    </row>
    <row r="109" spans="1:2" x14ac:dyDescent="0.3">
      <c r="A109" s="31">
        <v>170</v>
      </c>
      <c r="B109" s="33" t="s">
        <v>27</v>
      </c>
    </row>
    <row r="110" spans="1:2" x14ac:dyDescent="0.3">
      <c r="A110" s="30">
        <v>176.16580310880832</v>
      </c>
      <c r="B110" s="16" t="s">
        <v>28</v>
      </c>
    </row>
  </sheetData>
  <pageMargins left="0.7" right="0.7" top="0.75" bottom="0.75" header="0.3" footer="0.3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EPA</vt:lpstr>
      <vt:lpstr>Score</vt:lpstr>
      <vt:lpstr>ECHA</vt:lpstr>
      <vt:lpstr>Final</vt:lpstr>
      <vt:lpstr>Statistical Analyses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Federica Persico</cp:lastModifiedBy>
  <dcterms:created xsi:type="dcterms:W3CDTF">2021-04-20T15:08:40Z</dcterms:created>
  <dcterms:modified xsi:type="dcterms:W3CDTF">2021-07-26T11:31:02Z</dcterms:modified>
</cp:coreProperties>
</file>