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405" windowWidth="14805" windowHeight="7710" activeTab="1"/>
  </bookViews>
  <sheets>
    <sheet name="Sheet1" sheetId="3" r:id="rId1"/>
    <sheet name="Asmari 2017 Figure 7b" sheetId="6" r:id="rId2"/>
  </sheets>
  <calcPr calcId="145621"/>
</workbook>
</file>

<file path=xl/calcChain.xml><?xml version="1.0" encoding="utf-8"?>
<calcChain xmlns="http://schemas.openxmlformats.org/spreadsheetml/2006/main">
  <c r="AA11" i="3" l="1"/>
  <c r="Z11" i="3"/>
  <c r="Y11" i="3"/>
  <c r="AA10" i="3"/>
  <c r="Z10" i="3"/>
  <c r="Y10" i="3"/>
  <c r="X11" i="3"/>
  <c r="X10" i="3"/>
  <c r="AA7" i="3"/>
  <c r="Z7" i="3"/>
  <c r="Y7" i="3"/>
  <c r="X7" i="3"/>
  <c r="AA6" i="3"/>
  <c r="Z6" i="3"/>
  <c r="Y6" i="3"/>
  <c r="X6" i="3"/>
  <c r="AA5" i="3"/>
  <c r="Z5" i="3"/>
  <c r="Y5" i="3"/>
  <c r="X5" i="3"/>
  <c r="T10" i="3"/>
  <c r="T12" i="3" s="1"/>
  <c r="T9" i="3"/>
  <c r="T11" i="3" s="1"/>
  <c r="Q10" i="3"/>
  <c r="Q12" i="3" s="1"/>
  <c r="Q9" i="3"/>
  <c r="Q11" i="3" s="1"/>
  <c r="N10" i="3"/>
  <c r="N12" i="3" s="1"/>
  <c r="N9" i="3"/>
  <c r="N11" i="3" s="1"/>
  <c r="K11" i="3"/>
  <c r="K12" i="3"/>
  <c r="K10" i="3"/>
  <c r="K9" i="3"/>
  <c r="T7" i="3"/>
  <c r="Q7" i="3"/>
  <c r="N7" i="3"/>
  <c r="K7" i="3"/>
  <c r="G6" i="3"/>
  <c r="K5" i="3"/>
  <c r="K6" i="3"/>
  <c r="T6" i="3"/>
  <c r="Q6" i="3"/>
  <c r="N6" i="3"/>
  <c r="T5" i="3"/>
  <c r="T4" i="3"/>
  <c r="T3" i="3"/>
  <c r="Q5" i="3"/>
  <c r="Q4" i="3"/>
  <c r="Q3" i="3"/>
  <c r="N5" i="3"/>
  <c r="N4" i="3"/>
  <c r="N3" i="3"/>
  <c r="U51" i="3"/>
  <c r="U50" i="3"/>
  <c r="U49" i="3"/>
  <c r="U48" i="3"/>
  <c r="U47" i="3"/>
  <c r="U46" i="3"/>
  <c r="U45" i="3"/>
  <c r="U44" i="3"/>
  <c r="U43" i="3"/>
  <c r="U42" i="3"/>
  <c r="U41" i="3"/>
  <c r="U40" i="3"/>
  <c r="U39" i="3"/>
  <c r="U38" i="3"/>
  <c r="U37" i="3"/>
  <c r="U36" i="3"/>
  <c r="U35" i="3"/>
  <c r="U34" i="3"/>
  <c r="U33" i="3"/>
  <c r="U32" i="3"/>
  <c r="U31" i="3"/>
  <c r="U30" i="3"/>
  <c r="U29" i="3"/>
  <c r="U28" i="3"/>
  <c r="U27" i="3"/>
  <c r="U26" i="3"/>
  <c r="U25" i="3"/>
  <c r="U24" i="3"/>
  <c r="U23" i="3"/>
  <c r="U22" i="3"/>
  <c r="U21" i="3"/>
  <c r="U20" i="3"/>
  <c r="U19" i="3"/>
  <c r="U18" i="3"/>
  <c r="U17" i="3"/>
  <c r="R51" i="3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R17" i="3"/>
  <c r="O51" i="3"/>
  <c r="O50" i="3"/>
  <c r="O49" i="3"/>
  <c r="O48" i="3"/>
  <c r="O47" i="3"/>
  <c r="O46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L51" i="3"/>
  <c r="L50" i="3"/>
  <c r="L49" i="3"/>
  <c r="L48" i="3"/>
  <c r="L47" i="3"/>
  <c r="L46" i="3"/>
  <c r="L45" i="3"/>
  <c r="L44" i="3"/>
  <c r="L43" i="3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T51" i="3"/>
  <c r="T50" i="3"/>
  <c r="T49" i="3"/>
  <c r="T48" i="3"/>
  <c r="T47" i="3"/>
  <c r="T46" i="3"/>
  <c r="T45" i="3"/>
  <c r="T44" i="3"/>
  <c r="T43" i="3"/>
  <c r="T42" i="3"/>
  <c r="T41" i="3"/>
  <c r="T40" i="3"/>
  <c r="T39" i="3"/>
  <c r="T38" i="3"/>
  <c r="T37" i="3"/>
  <c r="T36" i="3"/>
  <c r="T35" i="3"/>
  <c r="T34" i="3"/>
  <c r="T33" i="3"/>
  <c r="T32" i="3"/>
  <c r="T31" i="3"/>
  <c r="T30" i="3"/>
  <c r="T29" i="3"/>
  <c r="T28" i="3"/>
  <c r="T27" i="3"/>
  <c r="T26" i="3"/>
  <c r="T25" i="3"/>
  <c r="T24" i="3"/>
  <c r="T23" i="3"/>
  <c r="T22" i="3"/>
  <c r="T21" i="3"/>
  <c r="T20" i="3"/>
  <c r="T19" i="3"/>
  <c r="T18" i="3"/>
  <c r="T17" i="3"/>
  <c r="Q51" i="3"/>
  <c r="Q50" i="3"/>
  <c r="Q49" i="3"/>
  <c r="Q48" i="3"/>
  <c r="Q47" i="3"/>
  <c r="Q46" i="3"/>
  <c r="Q45" i="3"/>
  <c r="Q44" i="3"/>
  <c r="Q43" i="3"/>
  <c r="Q42" i="3"/>
  <c r="Q41" i="3"/>
  <c r="Q40" i="3"/>
  <c r="Q39" i="3"/>
  <c r="Q38" i="3"/>
  <c r="Q37" i="3"/>
  <c r="Q36" i="3"/>
  <c r="Q35" i="3"/>
  <c r="Q34" i="3"/>
  <c r="Q33" i="3"/>
  <c r="Q32" i="3"/>
  <c r="Q31" i="3"/>
  <c r="Q30" i="3"/>
  <c r="Q29" i="3"/>
  <c r="Q28" i="3"/>
  <c r="Q27" i="3"/>
  <c r="Q26" i="3"/>
  <c r="Q25" i="3"/>
  <c r="Q24" i="3"/>
  <c r="Q23" i="3"/>
  <c r="Q22" i="3"/>
  <c r="Q21" i="3"/>
  <c r="Q20" i="3"/>
  <c r="Q19" i="3"/>
  <c r="Q18" i="3"/>
  <c r="Q17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K51" i="3"/>
  <c r="K50" i="3"/>
  <c r="K49" i="3"/>
  <c r="K48" i="3"/>
  <c r="K47" i="3"/>
  <c r="K46" i="3"/>
  <c r="K45" i="3"/>
  <c r="K44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3" i="3"/>
  <c r="K4" i="3"/>
  <c r="G4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16" i="3"/>
  <c r="G3" i="3"/>
  <c r="F17" i="3" l="1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F42" i="3" s="1"/>
  <c r="F43" i="3" s="1"/>
  <c r="F44" i="3" s="1"/>
  <c r="F45" i="3" s="1"/>
  <c r="F46" i="3" s="1"/>
  <c r="F47" i="3" s="1"/>
  <c r="F48" i="3" s="1"/>
  <c r="F49" i="3" s="1"/>
  <c r="F50" i="3" s="1"/>
  <c r="F51" i="3" s="1"/>
  <c r="I16" i="3"/>
  <c r="H16" i="3"/>
  <c r="J17" i="3" l="1"/>
  <c r="S17" i="3"/>
  <c r="P17" i="3"/>
  <c r="M17" i="3"/>
  <c r="I17" i="3"/>
  <c r="H17" i="3"/>
  <c r="S18" i="3" l="1"/>
  <c r="P18" i="3"/>
  <c r="J18" i="3"/>
  <c r="M18" i="3"/>
  <c r="I18" i="3"/>
  <c r="H18" i="3"/>
  <c r="M19" i="3" l="1"/>
  <c r="S19" i="3"/>
  <c r="P19" i="3"/>
  <c r="J19" i="3"/>
  <c r="H19" i="3"/>
  <c r="I19" i="3"/>
  <c r="J20" i="3" l="1"/>
  <c r="M20" i="3"/>
  <c r="S20" i="3"/>
  <c r="P20" i="3"/>
  <c r="I20" i="3"/>
  <c r="H20" i="3"/>
  <c r="S21" i="3" l="1"/>
  <c r="P21" i="3"/>
  <c r="J21" i="3"/>
  <c r="M21" i="3"/>
  <c r="I21" i="3"/>
  <c r="H21" i="3"/>
  <c r="S22" i="3" l="1"/>
  <c r="P22" i="3"/>
  <c r="J22" i="3"/>
  <c r="M22" i="3"/>
  <c r="I22" i="3"/>
  <c r="H22" i="3"/>
  <c r="M23" i="3" l="1"/>
  <c r="S23" i="3"/>
  <c r="P23" i="3"/>
  <c r="J23" i="3"/>
  <c r="H23" i="3"/>
  <c r="I23" i="3"/>
  <c r="J24" i="3" l="1"/>
  <c r="M24" i="3"/>
  <c r="S24" i="3"/>
  <c r="P24" i="3"/>
  <c r="I24" i="3"/>
  <c r="H24" i="3"/>
  <c r="S25" i="3" l="1"/>
  <c r="P25" i="3"/>
  <c r="J25" i="3"/>
  <c r="M25" i="3"/>
  <c r="I25" i="3"/>
  <c r="H25" i="3"/>
  <c r="S26" i="3" l="1"/>
  <c r="P26" i="3"/>
  <c r="J26" i="3"/>
  <c r="M26" i="3"/>
  <c r="I26" i="3"/>
  <c r="H26" i="3"/>
  <c r="M27" i="3" l="1"/>
  <c r="P27" i="3"/>
  <c r="S27" i="3"/>
  <c r="J27" i="3"/>
  <c r="H27" i="3"/>
  <c r="I27" i="3"/>
  <c r="J28" i="3" l="1"/>
  <c r="M28" i="3"/>
  <c r="P28" i="3"/>
  <c r="S28" i="3"/>
  <c r="I28" i="3"/>
  <c r="H28" i="3"/>
  <c r="S29" i="3" l="1"/>
  <c r="J29" i="3"/>
  <c r="M29" i="3"/>
  <c r="P29" i="3"/>
  <c r="I29" i="3"/>
  <c r="H29" i="3"/>
  <c r="P30" i="3" l="1"/>
  <c r="S30" i="3"/>
  <c r="J30" i="3"/>
  <c r="M30" i="3"/>
  <c r="I30" i="3"/>
  <c r="H30" i="3"/>
  <c r="M31" i="3" l="1"/>
  <c r="P31" i="3"/>
  <c r="S31" i="3"/>
  <c r="J31" i="3"/>
  <c r="H31" i="3"/>
  <c r="I31" i="3"/>
  <c r="J32" i="3" l="1"/>
  <c r="M32" i="3"/>
  <c r="P32" i="3"/>
  <c r="S32" i="3"/>
  <c r="I32" i="3"/>
  <c r="H32" i="3"/>
  <c r="S33" i="3" l="1"/>
  <c r="J33" i="3"/>
  <c r="M33" i="3"/>
  <c r="P33" i="3"/>
  <c r="I33" i="3"/>
  <c r="H33" i="3"/>
  <c r="P34" i="3" l="1"/>
  <c r="S34" i="3"/>
  <c r="J34" i="3"/>
  <c r="M34" i="3"/>
  <c r="I34" i="3"/>
  <c r="H34" i="3"/>
  <c r="M35" i="3" l="1"/>
  <c r="P35" i="3"/>
  <c r="S35" i="3"/>
  <c r="J35" i="3"/>
  <c r="H35" i="3"/>
  <c r="I35" i="3"/>
  <c r="J36" i="3" l="1"/>
  <c r="M36" i="3"/>
  <c r="P36" i="3"/>
  <c r="S36" i="3"/>
  <c r="I36" i="3"/>
  <c r="H36" i="3"/>
  <c r="S37" i="3" l="1"/>
  <c r="J37" i="3"/>
  <c r="M37" i="3"/>
  <c r="P37" i="3"/>
  <c r="I37" i="3"/>
  <c r="H37" i="3"/>
  <c r="P38" i="3" l="1"/>
  <c r="S38" i="3"/>
  <c r="J38" i="3"/>
  <c r="M38" i="3"/>
  <c r="I38" i="3"/>
  <c r="H38" i="3"/>
  <c r="P39" i="3" l="1"/>
  <c r="M39" i="3"/>
  <c r="S39" i="3"/>
  <c r="J39" i="3"/>
  <c r="H39" i="3"/>
  <c r="I39" i="3"/>
  <c r="J40" i="3" l="1"/>
  <c r="P40" i="3"/>
  <c r="M40" i="3"/>
  <c r="S40" i="3"/>
  <c r="I40" i="3"/>
  <c r="H40" i="3"/>
  <c r="S41" i="3" l="1"/>
  <c r="J41" i="3"/>
  <c r="P41" i="3"/>
  <c r="M41" i="3"/>
  <c r="I41" i="3"/>
  <c r="H41" i="3"/>
  <c r="S42" i="3" l="1"/>
  <c r="J42" i="3"/>
  <c r="P42" i="3"/>
  <c r="M42" i="3"/>
  <c r="I42" i="3"/>
  <c r="H42" i="3"/>
  <c r="P43" i="3" l="1"/>
  <c r="M43" i="3"/>
  <c r="S43" i="3"/>
  <c r="J43" i="3"/>
  <c r="H43" i="3"/>
  <c r="I43" i="3"/>
  <c r="J44" i="3" l="1"/>
  <c r="P44" i="3"/>
  <c r="M44" i="3"/>
  <c r="S44" i="3"/>
  <c r="I44" i="3"/>
  <c r="H44" i="3"/>
  <c r="S45" i="3" l="1"/>
  <c r="J45" i="3"/>
  <c r="P45" i="3"/>
  <c r="M45" i="3"/>
  <c r="I45" i="3"/>
  <c r="H45" i="3"/>
  <c r="S46" i="3" l="1"/>
  <c r="J46" i="3"/>
  <c r="P46" i="3"/>
  <c r="M46" i="3"/>
  <c r="I46" i="3"/>
  <c r="H46" i="3"/>
  <c r="P47" i="3" l="1"/>
  <c r="M47" i="3"/>
  <c r="S47" i="3"/>
  <c r="J47" i="3"/>
  <c r="H47" i="3"/>
  <c r="I47" i="3"/>
  <c r="J48" i="3" l="1"/>
  <c r="P48" i="3"/>
  <c r="M48" i="3"/>
  <c r="S48" i="3"/>
  <c r="I48" i="3"/>
  <c r="H48" i="3"/>
  <c r="S49" i="3" l="1"/>
  <c r="J49" i="3"/>
  <c r="P49" i="3"/>
  <c r="M49" i="3"/>
  <c r="I49" i="3"/>
  <c r="H49" i="3"/>
  <c r="S50" i="3" l="1"/>
  <c r="J50" i="3"/>
  <c r="P50" i="3"/>
  <c r="M50" i="3"/>
  <c r="I50" i="3"/>
  <c r="H50" i="3"/>
  <c r="P51" i="3" l="1"/>
  <c r="M51" i="3"/>
  <c r="S51" i="3"/>
  <c r="J51" i="3"/>
  <c r="H51" i="3"/>
  <c r="I51" i="3"/>
</calcChain>
</file>

<file path=xl/sharedStrings.xml><?xml version="1.0" encoding="utf-8"?>
<sst xmlns="http://schemas.openxmlformats.org/spreadsheetml/2006/main" count="83" uniqueCount="37">
  <si>
    <t>10C</t>
  </si>
  <si>
    <t>30C</t>
  </si>
  <si>
    <t>40C</t>
  </si>
  <si>
    <t>20C</t>
  </si>
  <si>
    <t>V</t>
  </si>
  <si>
    <t>1/I</t>
  </si>
  <si>
    <t>Ln(I)</t>
  </si>
  <si>
    <t>I*dv/dI</t>
  </si>
  <si>
    <t>I(A)</t>
  </si>
  <si>
    <t>error calculation</t>
  </si>
  <si>
    <t>xi</t>
  </si>
  <si>
    <t>yi</t>
  </si>
  <si>
    <t>Σxi</t>
  </si>
  <si>
    <t>Σyi</t>
  </si>
  <si>
    <t>Σ(yi)^2</t>
  </si>
  <si>
    <t>Σ(xiyi)</t>
  </si>
  <si>
    <t>I(A)^2</t>
  </si>
  <si>
    <t>Σ(xi^2)</t>
  </si>
  <si>
    <t>yi^1</t>
  </si>
  <si>
    <t>xiyi</t>
  </si>
  <si>
    <t>n=</t>
  </si>
  <si>
    <t>D</t>
  </si>
  <si>
    <t>E</t>
  </si>
  <si>
    <t>F</t>
  </si>
  <si>
    <t>m</t>
  </si>
  <si>
    <t>c</t>
  </si>
  <si>
    <t>Δm</t>
  </si>
  <si>
    <t>Δc</t>
  </si>
  <si>
    <t>Summary data</t>
  </si>
  <si>
    <r>
      <t xml:space="preserve">temperature / </t>
    </r>
    <r>
      <rPr>
        <sz val="11"/>
        <color theme="1"/>
        <rFont val="Calibri"/>
        <family val="2"/>
      </rPr>
      <t>°C</t>
    </r>
  </si>
  <si>
    <t>Rs</t>
  </si>
  <si>
    <t>Rs-error</t>
  </si>
  <si>
    <t>Rs+error</t>
  </si>
  <si>
    <t>repatability</t>
  </si>
  <si>
    <t>Rs-repeatability</t>
  </si>
  <si>
    <t>Rs+repeatability</t>
  </si>
  <si>
    <t>temperature / °C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</si>
</sst>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"/>
  </numFmts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5"/>
      <name val="Calibri"/>
      <family val="2"/>
      <scheme val="minor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sz val="11"/>
      <color theme="3"/>
      <name val="Calibri"/>
      <family val="2"/>
    </font>
    <font>
      <sz val="11"/>
      <color rgb="FF00B05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Font="1"/>
    <xf numFmtId="0" fontId="4" fillId="0" borderId="0" xfId="0" applyFont="1"/>
    <xf numFmtId="2" fontId="0" fillId="0" borderId="0" xfId="0" applyNumberFormat="1"/>
    <xf numFmtId="0" fontId="5" fillId="0" borderId="0" xfId="0" applyFont="1"/>
    <xf numFmtId="165" fontId="1" fillId="0" borderId="0" xfId="0" applyNumberFormat="1" applyFont="1" applyAlignment="1">
      <alignment horizontal="left"/>
    </xf>
    <xf numFmtId="165" fontId="2" fillId="0" borderId="0" xfId="0" applyNumberFormat="1" applyFont="1" applyAlignment="1">
      <alignment horizontal="left"/>
    </xf>
    <xf numFmtId="165" fontId="3" fillId="0" borderId="0" xfId="0" applyNumberFormat="1" applyFont="1" applyAlignment="1">
      <alignment horizontal="left"/>
    </xf>
    <xf numFmtId="165" fontId="0" fillId="0" borderId="0" xfId="0" applyNumberFormat="1" applyAlignment="1">
      <alignment horizontal="left"/>
    </xf>
    <xf numFmtId="165" fontId="0" fillId="0" borderId="0" xfId="0" applyNumberFormat="1"/>
    <xf numFmtId="165" fontId="0" fillId="0" borderId="0" xfId="0" applyNumberFormat="1" applyAlignment="1">
      <alignment horizontal="right"/>
    </xf>
    <xf numFmtId="165" fontId="1" fillId="0" borderId="0" xfId="0" applyNumberFormat="1" applyFont="1"/>
    <xf numFmtId="165" fontId="2" fillId="0" borderId="0" xfId="0" applyNumberFormat="1" applyFont="1"/>
    <xf numFmtId="165" fontId="3" fillId="0" borderId="0" xfId="0" applyNumberFormat="1" applyFont="1"/>
    <xf numFmtId="165" fontId="0" fillId="0" borderId="0" xfId="0" applyNumberFormat="1" applyFont="1"/>
    <xf numFmtId="165" fontId="4" fillId="0" borderId="0" xfId="0" applyNumberFormat="1" applyFont="1" applyAlignment="1">
      <alignment horizontal="left"/>
    </xf>
    <xf numFmtId="165" fontId="4" fillId="0" borderId="0" xfId="0" applyNumberFormat="1" applyFont="1"/>
    <xf numFmtId="0" fontId="6" fillId="0" borderId="0" xfId="0" applyFont="1"/>
    <xf numFmtId="165" fontId="1" fillId="0" borderId="0" xfId="0" applyNumberFormat="1" applyFont="1" applyAlignment="1">
      <alignment horizontal="right"/>
    </xf>
    <xf numFmtId="165" fontId="2" fillId="0" borderId="0" xfId="0" applyNumberFormat="1" applyFont="1" applyAlignment="1">
      <alignment horizontal="right"/>
    </xf>
    <xf numFmtId="165" fontId="3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165" fontId="5" fillId="0" borderId="0" xfId="0" applyNumberFormat="1" applyFont="1"/>
    <xf numFmtId="164" fontId="5" fillId="0" borderId="0" xfId="0" applyNumberFormat="1" applyFont="1"/>
    <xf numFmtId="165" fontId="6" fillId="0" borderId="0" xfId="0" applyNumberFormat="1" applyFont="1"/>
    <xf numFmtId="165" fontId="0" fillId="0" borderId="0" xfId="0" applyNumberFormat="1" applyFont="1" applyAlignment="1">
      <alignment horizontal="right"/>
    </xf>
    <xf numFmtId="165" fontId="7" fillId="0" borderId="0" xfId="0" applyNumberFormat="1" applyFont="1"/>
    <xf numFmtId="165" fontId="8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rendline>
            <c:trendlineType val="linear"/>
            <c:dispRSqr val="1"/>
            <c:dispEq val="1"/>
            <c:trendlineLbl>
              <c:layout>
                <c:manualLayout>
                  <c:x val="8.5301837270341209E-5"/>
                  <c:y val="0.34129738990959463"/>
                </c:manualLayout>
              </c:layout>
              <c:numFmt formatCode="General" sourceLinked="0"/>
            </c:trendlineLbl>
          </c:trendline>
          <c:xVal>
            <c:numRef>
              <c:f>Sheet1!$F$27:$F$41</c:f>
              <c:numCache>
                <c:formatCode>0.000</c:formatCode>
                <c:ptCount val="15"/>
                <c:pt idx="0">
                  <c:v>5.9999999999999991E-2</c:v>
                </c:pt>
                <c:pt idx="1">
                  <c:v>6.4999999999999988E-2</c:v>
                </c:pt>
                <c:pt idx="2">
                  <c:v>6.9999999999999993E-2</c:v>
                </c:pt>
                <c:pt idx="3">
                  <c:v>7.4999999999999997E-2</c:v>
                </c:pt>
                <c:pt idx="4">
                  <c:v>0.08</c:v>
                </c:pt>
                <c:pt idx="5">
                  <c:v>8.5000000000000006E-2</c:v>
                </c:pt>
                <c:pt idx="6">
                  <c:v>9.0000000000000011E-2</c:v>
                </c:pt>
                <c:pt idx="7">
                  <c:v>9.5000000000000015E-2</c:v>
                </c:pt>
                <c:pt idx="8">
                  <c:v>0.10000000000000002</c:v>
                </c:pt>
                <c:pt idx="9">
                  <c:v>0.10500000000000002</c:v>
                </c:pt>
                <c:pt idx="10">
                  <c:v>0.11000000000000003</c:v>
                </c:pt>
                <c:pt idx="11">
                  <c:v>0.11500000000000003</c:v>
                </c:pt>
                <c:pt idx="12">
                  <c:v>0.12000000000000004</c:v>
                </c:pt>
                <c:pt idx="13">
                  <c:v>0.12500000000000003</c:v>
                </c:pt>
                <c:pt idx="14">
                  <c:v>0.13000000000000003</c:v>
                </c:pt>
              </c:numCache>
            </c:numRef>
          </c:xVal>
          <c:yVal>
            <c:numRef>
              <c:f>Sheet1!$J$27:$J$41</c:f>
              <c:numCache>
                <c:formatCode>0.000</c:formatCode>
                <c:ptCount val="15"/>
                <c:pt idx="0">
                  <c:v>0.38413200000000031</c:v>
                </c:pt>
                <c:pt idx="1">
                  <c:v>0.40488499999999988</c:v>
                </c:pt>
                <c:pt idx="2">
                  <c:v>0.41115200000000046</c:v>
                </c:pt>
                <c:pt idx="3">
                  <c:v>0.43058999999999809</c:v>
                </c:pt>
                <c:pt idx="4">
                  <c:v>0.44608000000000159</c:v>
                </c:pt>
                <c:pt idx="5">
                  <c:v>0.45995199999999914</c:v>
                </c:pt>
                <c:pt idx="6">
                  <c:v>0.47323799999999683</c:v>
                </c:pt>
                <c:pt idx="7">
                  <c:v>0.4871980000000028</c:v>
                </c:pt>
                <c:pt idx="8">
                  <c:v>0.5040399999999986</c:v>
                </c:pt>
                <c:pt idx="9">
                  <c:v>0.50717100000000037</c:v>
                </c:pt>
                <c:pt idx="10">
                  <c:v>0.52241200000000065</c:v>
                </c:pt>
                <c:pt idx="11">
                  <c:v>0.53486499999999515</c:v>
                </c:pt>
                <c:pt idx="12">
                  <c:v>0.54340800000000089</c:v>
                </c:pt>
                <c:pt idx="13">
                  <c:v>0.55990000000000328</c:v>
                </c:pt>
                <c:pt idx="14">
                  <c:v>0.5609760000000007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085184"/>
        <c:axId val="125087104"/>
      </c:scatterChart>
      <c:valAx>
        <c:axId val="125085184"/>
        <c:scaling>
          <c:orientation val="minMax"/>
          <c:min val="3.0000000000000002E-2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I(A)</a:t>
                </a:r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125087104"/>
        <c:crosses val="autoZero"/>
        <c:crossBetween val="midCat"/>
      </c:valAx>
      <c:valAx>
        <c:axId val="12508710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I*(dV/dI</a:t>
                </a:r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12508518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861111111111106E-2"/>
          <c:y val="2.8252405949256341E-2"/>
          <c:w val="0.83672222222222226"/>
          <c:h val="0.8326195683872849"/>
        </c:manualLayout>
      </c:layout>
      <c:scatterChart>
        <c:scatterStyle val="smoothMarker"/>
        <c:varyColors val="0"/>
        <c:ser>
          <c:idx val="0"/>
          <c:order val="0"/>
          <c:trendline>
            <c:trendlineType val="linear"/>
            <c:dispRSqr val="1"/>
            <c:dispEq val="1"/>
            <c:trendlineLbl>
              <c:layout>
                <c:manualLayout>
                  <c:x val="-8.6893700787401579E-2"/>
                  <c:y val="0.30242308253135025"/>
                </c:manualLayout>
              </c:layout>
              <c:numFmt formatCode="General" sourceLinked="0"/>
            </c:trendlineLbl>
          </c:trendline>
          <c:xVal>
            <c:numRef>
              <c:f>Sheet1!$F$27:$F$41</c:f>
              <c:numCache>
                <c:formatCode>0.000</c:formatCode>
                <c:ptCount val="15"/>
                <c:pt idx="0">
                  <c:v>5.9999999999999991E-2</c:v>
                </c:pt>
                <c:pt idx="1">
                  <c:v>6.4999999999999988E-2</c:v>
                </c:pt>
                <c:pt idx="2">
                  <c:v>6.9999999999999993E-2</c:v>
                </c:pt>
                <c:pt idx="3">
                  <c:v>7.4999999999999997E-2</c:v>
                </c:pt>
                <c:pt idx="4">
                  <c:v>0.08</c:v>
                </c:pt>
                <c:pt idx="5">
                  <c:v>8.5000000000000006E-2</c:v>
                </c:pt>
                <c:pt idx="6">
                  <c:v>9.0000000000000011E-2</c:v>
                </c:pt>
                <c:pt idx="7">
                  <c:v>9.5000000000000015E-2</c:v>
                </c:pt>
                <c:pt idx="8">
                  <c:v>0.10000000000000002</c:v>
                </c:pt>
                <c:pt idx="9">
                  <c:v>0.10500000000000002</c:v>
                </c:pt>
                <c:pt idx="10">
                  <c:v>0.11000000000000003</c:v>
                </c:pt>
                <c:pt idx="11">
                  <c:v>0.11500000000000003</c:v>
                </c:pt>
                <c:pt idx="12">
                  <c:v>0.12000000000000004</c:v>
                </c:pt>
                <c:pt idx="13">
                  <c:v>0.12500000000000003</c:v>
                </c:pt>
                <c:pt idx="14">
                  <c:v>0.13000000000000003</c:v>
                </c:pt>
              </c:numCache>
            </c:numRef>
          </c:xVal>
          <c:yVal>
            <c:numRef>
              <c:f>Sheet1!$M$27:$M$41</c:f>
              <c:numCache>
                <c:formatCode>0.000</c:formatCode>
                <c:ptCount val="15"/>
                <c:pt idx="0">
                  <c:v>0.3883559999999992</c:v>
                </c:pt>
                <c:pt idx="1">
                  <c:v>0.40396200000000071</c:v>
                </c:pt>
                <c:pt idx="2">
                  <c:v>0.41703199999999857</c:v>
                </c:pt>
                <c:pt idx="3">
                  <c:v>0.43740000000000073</c:v>
                </c:pt>
                <c:pt idx="4">
                  <c:v>0.4517759999999984</c:v>
                </c:pt>
                <c:pt idx="5">
                  <c:v>0.46319900000000003</c:v>
                </c:pt>
                <c:pt idx="6">
                  <c:v>0.47854799999999964</c:v>
                </c:pt>
                <c:pt idx="7">
                  <c:v>0.48879400000000228</c:v>
                </c:pt>
                <c:pt idx="8">
                  <c:v>0.50997999999999843</c:v>
                </c:pt>
                <c:pt idx="9">
                  <c:v>0.51321899999999709</c:v>
                </c:pt>
                <c:pt idx="10">
                  <c:v>0.53119000000000149</c:v>
                </c:pt>
                <c:pt idx="11">
                  <c:v>0.54015499999999916</c:v>
                </c:pt>
                <c:pt idx="12">
                  <c:v>0.55324800000000141</c:v>
                </c:pt>
                <c:pt idx="13">
                  <c:v>0.55974999999999897</c:v>
                </c:pt>
                <c:pt idx="14">
                  <c:v>0.56771000000000094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788160"/>
        <c:axId val="125790080"/>
      </c:scatterChart>
      <c:valAx>
        <c:axId val="125788160"/>
        <c:scaling>
          <c:orientation val="minMax"/>
          <c:min val="3.0000000000000002E-2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I(A)</a:t>
                </a:r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125790080"/>
        <c:crosses val="autoZero"/>
        <c:crossBetween val="midCat"/>
      </c:valAx>
      <c:valAx>
        <c:axId val="1257900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I*(dV/dI)</a:t>
                </a:r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12578816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rendline>
            <c:trendlineType val="linear"/>
            <c:dispRSqr val="1"/>
            <c:dispEq val="1"/>
            <c:trendlineLbl>
              <c:layout>
                <c:manualLayout>
                  <c:x val="2.4398512685914263E-3"/>
                  <c:y val="0.24759623797025371"/>
                </c:manualLayout>
              </c:layout>
              <c:numFmt formatCode="General" sourceLinked="0"/>
            </c:trendlineLbl>
          </c:trendline>
          <c:xVal>
            <c:numRef>
              <c:f>Sheet1!$F$27:$F$41</c:f>
              <c:numCache>
                <c:formatCode>0.000</c:formatCode>
                <c:ptCount val="15"/>
                <c:pt idx="0">
                  <c:v>5.9999999999999991E-2</c:v>
                </c:pt>
                <c:pt idx="1">
                  <c:v>6.4999999999999988E-2</c:v>
                </c:pt>
                <c:pt idx="2">
                  <c:v>6.9999999999999993E-2</c:v>
                </c:pt>
                <c:pt idx="3">
                  <c:v>7.4999999999999997E-2</c:v>
                </c:pt>
                <c:pt idx="4">
                  <c:v>0.08</c:v>
                </c:pt>
                <c:pt idx="5">
                  <c:v>8.5000000000000006E-2</c:v>
                </c:pt>
                <c:pt idx="6">
                  <c:v>9.0000000000000011E-2</c:v>
                </c:pt>
                <c:pt idx="7">
                  <c:v>9.5000000000000015E-2</c:v>
                </c:pt>
                <c:pt idx="8">
                  <c:v>0.10000000000000002</c:v>
                </c:pt>
                <c:pt idx="9">
                  <c:v>0.10500000000000002</c:v>
                </c:pt>
                <c:pt idx="10">
                  <c:v>0.11000000000000003</c:v>
                </c:pt>
                <c:pt idx="11">
                  <c:v>0.11500000000000003</c:v>
                </c:pt>
                <c:pt idx="12">
                  <c:v>0.12000000000000004</c:v>
                </c:pt>
                <c:pt idx="13">
                  <c:v>0.12500000000000003</c:v>
                </c:pt>
                <c:pt idx="14">
                  <c:v>0.13000000000000003</c:v>
                </c:pt>
              </c:numCache>
            </c:numRef>
          </c:xVal>
          <c:yVal>
            <c:numRef>
              <c:f>Sheet1!$P$27:$P$41</c:f>
              <c:numCache>
                <c:formatCode>0.000</c:formatCode>
                <c:ptCount val="15"/>
                <c:pt idx="0">
                  <c:v>0.38821200000000039</c:v>
                </c:pt>
                <c:pt idx="1">
                  <c:v>0.40569099999999997</c:v>
                </c:pt>
                <c:pt idx="2">
                  <c:v>0.42294000000000054</c:v>
                </c:pt>
                <c:pt idx="3">
                  <c:v>0.44077499999999953</c:v>
                </c:pt>
                <c:pt idx="4">
                  <c:v>0.45171200000000011</c:v>
                </c:pt>
                <c:pt idx="5">
                  <c:v>0.4676019999999963</c:v>
                </c:pt>
                <c:pt idx="6">
                  <c:v>0.48146399999999956</c:v>
                </c:pt>
                <c:pt idx="7">
                  <c:v>0.49628000000000239</c:v>
                </c:pt>
                <c:pt idx="8">
                  <c:v>0.51449999999999962</c:v>
                </c:pt>
                <c:pt idx="9">
                  <c:v>0.5151929999999979</c:v>
                </c:pt>
                <c:pt idx="10">
                  <c:v>0.53559000000000101</c:v>
                </c:pt>
                <c:pt idx="11">
                  <c:v>0.54445599999999772</c:v>
                </c:pt>
                <c:pt idx="12">
                  <c:v>0.55495199999999978</c:v>
                </c:pt>
                <c:pt idx="13">
                  <c:v>0.56560000000000066</c:v>
                </c:pt>
                <c:pt idx="14">
                  <c:v>0.57108999999999999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819136"/>
        <c:axId val="125821312"/>
      </c:scatterChart>
      <c:valAx>
        <c:axId val="125819136"/>
        <c:scaling>
          <c:orientation val="minMax"/>
          <c:min val="3.0000000000000002E-2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I(A)</a:t>
                </a:r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125821312"/>
        <c:crosses val="autoZero"/>
        <c:crossBetween val="midCat"/>
      </c:valAx>
      <c:valAx>
        <c:axId val="12582131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I*(dV/dI)</a:t>
                </a:r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12581913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rendline>
            <c:trendlineType val="linear"/>
            <c:dispRSqr val="1"/>
            <c:dispEq val="1"/>
            <c:trendlineLbl>
              <c:layout>
                <c:manualLayout>
                  <c:x val="-1.1643700787401574E-2"/>
                  <c:y val="0.30293525809273841"/>
                </c:manualLayout>
              </c:layout>
              <c:numFmt formatCode="General" sourceLinked="0"/>
            </c:trendlineLbl>
          </c:trendline>
          <c:xVal>
            <c:numRef>
              <c:f>Sheet1!$F$27:$F$41</c:f>
              <c:numCache>
                <c:formatCode>0.000</c:formatCode>
                <c:ptCount val="15"/>
                <c:pt idx="0">
                  <c:v>5.9999999999999991E-2</c:v>
                </c:pt>
                <c:pt idx="1">
                  <c:v>6.4999999999999988E-2</c:v>
                </c:pt>
                <c:pt idx="2">
                  <c:v>6.9999999999999993E-2</c:v>
                </c:pt>
                <c:pt idx="3">
                  <c:v>7.4999999999999997E-2</c:v>
                </c:pt>
                <c:pt idx="4">
                  <c:v>0.08</c:v>
                </c:pt>
                <c:pt idx="5">
                  <c:v>8.5000000000000006E-2</c:v>
                </c:pt>
                <c:pt idx="6">
                  <c:v>9.0000000000000011E-2</c:v>
                </c:pt>
                <c:pt idx="7">
                  <c:v>9.5000000000000015E-2</c:v>
                </c:pt>
                <c:pt idx="8">
                  <c:v>0.10000000000000002</c:v>
                </c:pt>
                <c:pt idx="9">
                  <c:v>0.10500000000000002</c:v>
                </c:pt>
                <c:pt idx="10">
                  <c:v>0.11000000000000003</c:v>
                </c:pt>
                <c:pt idx="11">
                  <c:v>0.11500000000000003</c:v>
                </c:pt>
                <c:pt idx="12">
                  <c:v>0.12000000000000004</c:v>
                </c:pt>
                <c:pt idx="13">
                  <c:v>0.12500000000000003</c:v>
                </c:pt>
                <c:pt idx="14">
                  <c:v>0.13000000000000003</c:v>
                </c:pt>
              </c:numCache>
            </c:numRef>
          </c:xVal>
          <c:yVal>
            <c:numRef>
              <c:f>Sheet1!$S$27:$S$41</c:f>
              <c:numCache>
                <c:formatCode>0.000</c:formatCode>
                <c:ptCount val="15"/>
                <c:pt idx="0">
                  <c:v>0.37957200000000241</c:v>
                </c:pt>
                <c:pt idx="1">
                  <c:v>0.40766699999999906</c:v>
                </c:pt>
                <c:pt idx="2">
                  <c:v>0.42015399999999969</c:v>
                </c:pt>
                <c:pt idx="3">
                  <c:v>0.43882500000000008</c:v>
                </c:pt>
                <c:pt idx="4">
                  <c:v>0.45588799999999763</c:v>
                </c:pt>
                <c:pt idx="5">
                  <c:v>0.4731609999999995</c:v>
                </c:pt>
                <c:pt idx="6">
                  <c:v>0.48677400000000237</c:v>
                </c:pt>
                <c:pt idx="7">
                  <c:v>0.49816099999999952</c:v>
                </c:pt>
                <c:pt idx="8">
                  <c:v>0.51183999999999641</c:v>
                </c:pt>
                <c:pt idx="9">
                  <c:v>0.52911599999999959</c:v>
                </c:pt>
                <c:pt idx="10">
                  <c:v>0.53543600000000391</c:v>
                </c:pt>
                <c:pt idx="11">
                  <c:v>0.54227099999999873</c:v>
                </c:pt>
                <c:pt idx="12">
                  <c:v>0.56126399999999743</c:v>
                </c:pt>
                <c:pt idx="13">
                  <c:v>0.56227500000000219</c:v>
                </c:pt>
                <c:pt idx="14">
                  <c:v>0.5744959999999969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906560"/>
        <c:axId val="127908480"/>
      </c:scatterChart>
      <c:valAx>
        <c:axId val="127906560"/>
        <c:scaling>
          <c:orientation val="minMax"/>
          <c:min val="3.0000000000000002E-2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I(A)</a:t>
                </a:r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127908480"/>
        <c:crosses val="autoZero"/>
        <c:crossBetween val="midCat"/>
      </c:valAx>
      <c:valAx>
        <c:axId val="1279084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I*(dV/dI)</a:t>
                </a:r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12790656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999389782159582"/>
          <c:y val="2.8252405949256341E-2"/>
          <c:w val="0.72866156436327811"/>
          <c:h val="0.76317512394284048"/>
        </c:manualLayout>
      </c:layout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trendline>
            <c:trendlineType val="linear"/>
            <c:dispRSqr val="0"/>
            <c:dispEq val="0"/>
          </c:trendline>
          <c:xVal>
            <c:numRef>
              <c:f>Sheet1!$X$3:$AA$3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Sheet1!$X$5:$AA$5</c:f>
              <c:numCache>
                <c:formatCode>0.000</c:formatCode>
                <c:ptCount val="4"/>
                <c:pt idx="0">
                  <c:v>2.5718671428571316</c:v>
                </c:pt>
                <c:pt idx="1">
                  <c:v>2.6085857142857019</c:v>
                </c:pt>
                <c:pt idx="2">
                  <c:v>2.6387399999999759</c:v>
                </c:pt>
                <c:pt idx="3">
                  <c:v>2.7050499999999578</c:v>
                </c:pt>
              </c:numCache>
            </c:numRef>
          </c:yVal>
          <c:smooth val="0"/>
        </c:ser>
        <c:ser>
          <c:idx val="1"/>
          <c:order val="1"/>
          <c:spPr>
            <a:ln>
              <a:noFill/>
            </a:ln>
          </c:spPr>
          <c:marker>
            <c:symbol val="dash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Sheet1!$X$3:$AA$3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Sheet1!$X$10:$AA$10</c:f>
              <c:numCache>
                <c:formatCode>0.000</c:formatCode>
                <c:ptCount val="4"/>
                <c:pt idx="0">
                  <c:v>2.5598671428571316</c:v>
                </c:pt>
                <c:pt idx="1">
                  <c:v>2.5965857142857018</c:v>
                </c:pt>
                <c:pt idx="2">
                  <c:v>2.6267399999999759</c:v>
                </c:pt>
                <c:pt idx="3">
                  <c:v>2.6930499999999578</c:v>
                </c:pt>
              </c:numCache>
            </c:numRef>
          </c:yVal>
          <c:smooth val="0"/>
        </c:ser>
        <c:ser>
          <c:idx val="2"/>
          <c:order val="2"/>
          <c:spPr>
            <a:ln w="9525">
              <a:noFill/>
            </a:ln>
          </c:spPr>
          <c:marker>
            <c:symbol val="dash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Sheet1!$X$3:$AA$3</c:f>
              <c:numCache>
                <c:formatCode>General</c:formatCode>
                <c:ptCount val="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</c:numCache>
            </c:numRef>
          </c:xVal>
          <c:yVal>
            <c:numRef>
              <c:f>Sheet1!$X$11:$AA$11</c:f>
              <c:numCache>
                <c:formatCode>0.000</c:formatCode>
                <c:ptCount val="4"/>
                <c:pt idx="0">
                  <c:v>2.5838671428571316</c:v>
                </c:pt>
                <c:pt idx="1">
                  <c:v>2.6205857142857019</c:v>
                </c:pt>
                <c:pt idx="2">
                  <c:v>2.6507399999999759</c:v>
                </c:pt>
                <c:pt idx="3">
                  <c:v>2.7170499999999578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460672"/>
        <c:axId val="128471424"/>
      </c:scatterChart>
      <c:valAx>
        <c:axId val="128460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Temperature / °C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8471424"/>
        <c:crosses val="autoZero"/>
        <c:crossBetween val="midCat"/>
      </c:valAx>
      <c:valAx>
        <c:axId val="128471424"/>
        <c:scaling>
          <c:orientation val="minMax"/>
          <c:max val="2.75"/>
          <c:min val="2.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Series resistance Rs / ohm</a:t>
                </a:r>
              </a:p>
            </c:rich>
          </c:tx>
          <c:layout>
            <c:manualLayout>
              <c:xMode val="edge"/>
              <c:yMode val="edge"/>
              <c:x val="2.16431769558217E-2"/>
              <c:y val="0.15374015748031497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crossAx val="12846067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51</xdr:row>
      <xdr:rowOff>166687</xdr:rowOff>
    </xdr:from>
    <xdr:to>
      <xdr:col>8</xdr:col>
      <xdr:colOff>571500</xdr:colOff>
      <xdr:row>66</xdr:row>
      <xdr:rowOff>52387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52</xdr:row>
      <xdr:rowOff>104775</xdr:rowOff>
    </xdr:from>
    <xdr:to>
      <xdr:col>21</xdr:col>
      <xdr:colOff>571500</xdr:colOff>
      <xdr:row>66</xdr:row>
      <xdr:rowOff>71437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171450</xdr:colOff>
      <xdr:row>52</xdr:row>
      <xdr:rowOff>42862</xdr:rowOff>
    </xdr:from>
    <xdr:to>
      <xdr:col>29</xdr:col>
      <xdr:colOff>476250</xdr:colOff>
      <xdr:row>66</xdr:row>
      <xdr:rowOff>119062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95250</xdr:colOff>
      <xdr:row>69</xdr:row>
      <xdr:rowOff>47625</xdr:rowOff>
    </xdr:from>
    <xdr:to>
      <xdr:col>22</xdr:col>
      <xdr:colOff>390526</xdr:colOff>
      <xdr:row>84</xdr:row>
      <xdr:rowOff>109537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581025</xdr:colOff>
      <xdr:row>12</xdr:row>
      <xdr:rowOff>138112</xdr:rowOff>
    </xdr:from>
    <xdr:to>
      <xdr:col>27</xdr:col>
      <xdr:colOff>323850</xdr:colOff>
      <xdr:row>27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1"/>
  <sheetViews>
    <sheetView topLeftCell="K1" workbookViewId="0">
      <selection activeCell="N25" sqref="N25"/>
    </sheetView>
  </sheetViews>
  <sheetFormatPr defaultRowHeight="15" x14ac:dyDescent="0.25"/>
  <cols>
    <col min="1" max="6" width="6.85546875" customWidth="1"/>
    <col min="7" max="7" width="8.85546875" customWidth="1"/>
    <col min="8" max="9" width="6.85546875" customWidth="1"/>
    <col min="10" max="12" width="6.85546875" style="2" customWidth="1"/>
    <col min="13" max="15" width="6.85546875" style="3" customWidth="1"/>
    <col min="16" max="16" width="6.85546875" style="4" customWidth="1"/>
    <col min="17" max="17" width="9.5703125" style="4" customWidth="1"/>
    <col min="18" max="18" width="6.85546875" style="4" customWidth="1"/>
    <col min="19" max="19" width="6.85546875" style="5" customWidth="1"/>
    <col min="20" max="21" width="9.140625" style="5"/>
    <col min="23" max="23" width="18.28515625" customWidth="1"/>
    <col min="24" max="27" width="6.85546875" customWidth="1"/>
  </cols>
  <sheetData>
    <row r="1" spans="1:27" x14ac:dyDescent="0.25">
      <c r="W1" t="s">
        <v>28</v>
      </c>
    </row>
    <row r="2" spans="1:27" x14ac:dyDescent="0.25">
      <c r="A2" t="s">
        <v>9</v>
      </c>
      <c r="F2" t="s">
        <v>10</v>
      </c>
      <c r="J2" s="2" t="s">
        <v>11</v>
      </c>
      <c r="M2" s="3" t="s">
        <v>11</v>
      </c>
      <c r="P2" s="4" t="s">
        <v>11</v>
      </c>
      <c r="S2" s="5" t="s">
        <v>11</v>
      </c>
    </row>
    <row r="3" spans="1:27" x14ac:dyDescent="0.25">
      <c r="C3" s="25" t="s">
        <v>20</v>
      </c>
      <c r="D3" s="1">
        <v>15</v>
      </c>
      <c r="F3" s="8" t="s">
        <v>12</v>
      </c>
      <c r="G3" s="7">
        <f>SUM(F27:F41)</f>
        <v>1.4250000000000003</v>
      </c>
      <c r="J3" s="21" t="s">
        <v>13</v>
      </c>
      <c r="K3" s="15">
        <f>SUM(J27:J41)</f>
        <v>7.2299990000000003</v>
      </c>
      <c r="L3" s="28"/>
      <c r="M3" s="30" t="s">
        <v>13</v>
      </c>
      <c r="N3" s="16">
        <f>SUM(M27:M41)</f>
        <v>7.3043189999999969</v>
      </c>
      <c r="O3" s="30"/>
      <c r="P3" s="31" t="s">
        <v>13</v>
      </c>
      <c r="Q3" s="17">
        <f>SUM(P27:P41)</f>
        <v>7.3560569999999954</v>
      </c>
      <c r="R3" s="31"/>
      <c r="S3" s="26" t="s">
        <v>13</v>
      </c>
      <c r="T3" s="18">
        <f>SUM(S27:S41)</f>
        <v>7.3768999999999965</v>
      </c>
      <c r="W3" t="s">
        <v>29</v>
      </c>
      <c r="X3">
        <v>10</v>
      </c>
      <c r="Y3">
        <v>20</v>
      </c>
      <c r="Z3">
        <v>30</v>
      </c>
      <c r="AA3">
        <v>40</v>
      </c>
    </row>
    <row r="4" spans="1:27" x14ac:dyDescent="0.25">
      <c r="F4" s="8" t="s">
        <v>17</v>
      </c>
      <c r="G4" s="7">
        <f>SUM(G27:G41)</f>
        <v>0.14237500000000006</v>
      </c>
      <c r="J4" s="21" t="s">
        <v>14</v>
      </c>
      <c r="K4" s="15">
        <f>SUM(K27:K41)</f>
        <v>3.5315502242549988</v>
      </c>
      <c r="L4" s="28"/>
      <c r="M4" s="30" t="s">
        <v>14</v>
      </c>
      <c r="N4" s="16">
        <f>SUM(N27:N41)</f>
        <v>3.6049243983109975</v>
      </c>
      <c r="O4" s="30"/>
      <c r="P4" s="31" t="s">
        <v>14</v>
      </c>
      <c r="Q4" s="17">
        <f>SUM(Q27:Q41)</f>
        <v>3.6566933033829954</v>
      </c>
      <c r="R4" s="31"/>
      <c r="S4" s="26" t="s">
        <v>14</v>
      </c>
      <c r="T4" s="18">
        <f>SUM(T27:T41)</f>
        <v>3.6801021418059947</v>
      </c>
    </row>
    <row r="5" spans="1:27" x14ac:dyDescent="0.25">
      <c r="F5" s="8"/>
      <c r="G5" s="8"/>
      <c r="J5" s="21" t="s">
        <v>15</v>
      </c>
      <c r="K5" s="28">
        <f>SUM(L27:L41)</f>
        <v>0.7048529750000001</v>
      </c>
      <c r="L5" s="28"/>
      <c r="M5" s="30" t="s">
        <v>15</v>
      </c>
      <c r="N5" s="30">
        <f>SUM(O27:O41)</f>
        <v>0.71217040499999984</v>
      </c>
      <c r="O5" s="30"/>
      <c r="P5" s="31" t="s">
        <v>15</v>
      </c>
      <c r="Q5" s="31">
        <f>SUM(R27:R41)</f>
        <v>0.71729659499999965</v>
      </c>
      <c r="R5" s="31"/>
      <c r="S5" s="26" t="s">
        <v>15</v>
      </c>
      <c r="T5" s="26">
        <f>SUM(U27:U41)</f>
        <v>0.71974084999999954</v>
      </c>
      <c r="W5" t="s">
        <v>30</v>
      </c>
      <c r="X5" s="13">
        <f>K9</f>
        <v>2.5718671428571316</v>
      </c>
      <c r="Y5" s="13">
        <f>N9</f>
        <v>2.6085857142857019</v>
      </c>
      <c r="Z5" s="13">
        <f>Q9</f>
        <v>2.6387399999999759</v>
      </c>
      <c r="AA5" s="13">
        <f>T9</f>
        <v>2.7050499999999578</v>
      </c>
    </row>
    <row r="6" spans="1:27" x14ac:dyDescent="0.25">
      <c r="F6" s="8" t="s">
        <v>21</v>
      </c>
      <c r="G6" s="27">
        <f>G4-((1/$D$3)*G3^2)</f>
        <v>7.000000000000034E-3</v>
      </c>
      <c r="J6" s="21" t="s">
        <v>22</v>
      </c>
      <c r="K6" s="28">
        <f>K5-((1/$D$3)*$G$3*K3)</f>
        <v>1.800307000000001E-2</v>
      </c>
      <c r="L6" s="28"/>
      <c r="M6" s="30" t="s">
        <v>22</v>
      </c>
      <c r="N6" s="30">
        <f>N5-(1/$D$3)*$G$3*N3</f>
        <v>1.8260100000000001E-2</v>
      </c>
      <c r="O6" s="30"/>
      <c r="P6" s="31" t="s">
        <v>22</v>
      </c>
      <c r="Q6" s="31">
        <f>Q5-(1/$D$3)*$G$3*Q3</f>
        <v>1.847117999999992E-2</v>
      </c>
      <c r="R6" s="31"/>
      <c r="S6" s="26" t="s">
        <v>21</v>
      </c>
      <c r="T6" s="26">
        <f>T5-(1/$D$3)*$G$3*T3</f>
        <v>1.8935349999999795E-2</v>
      </c>
      <c r="W6" t="s">
        <v>31</v>
      </c>
      <c r="X6" s="13">
        <f>K9-K10</f>
        <v>2.5064282987139244</v>
      </c>
      <c r="Y6" s="13">
        <f>N9-N10</f>
        <v>2.5406793961271665</v>
      </c>
      <c r="Z6" s="13">
        <f>Q9-Q10</f>
        <v>2.5635584575784018</v>
      </c>
      <c r="AA6" s="13">
        <f>T9-T10</f>
        <v>2.6017616156103816</v>
      </c>
    </row>
    <row r="7" spans="1:27" x14ac:dyDescent="0.25">
      <c r="F7" s="8"/>
      <c r="G7" s="8"/>
      <c r="J7" s="21" t="s">
        <v>23</v>
      </c>
      <c r="K7" s="28">
        <f>K4-((1/$D$3)*K3^2)</f>
        <v>4.6691188254931681E-2</v>
      </c>
      <c r="L7" s="28"/>
      <c r="M7" s="30" t="s">
        <v>23</v>
      </c>
      <c r="N7" s="30">
        <f>N4-((1/$D$3)*N3^2)</f>
        <v>4.8052661393600538E-2</v>
      </c>
      <c r="O7" s="30"/>
      <c r="P7" s="31" t="s">
        <v>23</v>
      </c>
      <c r="Q7" s="31">
        <f>Q4-((1/$D$3)*Q3^2)</f>
        <v>4.9254997566400061E-2</v>
      </c>
      <c r="R7" s="31"/>
      <c r="S7" s="26" t="s">
        <v>22</v>
      </c>
      <c r="T7" s="26">
        <f>T4-((1/$D$3)*T3^2)</f>
        <v>5.2191901139331254E-2</v>
      </c>
      <c r="W7" t="s">
        <v>32</v>
      </c>
      <c r="X7" s="13">
        <f>K9+K10</f>
        <v>2.6373059870003388</v>
      </c>
      <c r="Y7" s="13">
        <f>N9+N10</f>
        <v>2.6764920324442372</v>
      </c>
      <c r="Z7" s="13">
        <f>Q9+Q10</f>
        <v>2.7139215424215499</v>
      </c>
      <c r="AA7" s="13">
        <f>T9+T10</f>
        <v>2.808338384389534</v>
      </c>
    </row>
    <row r="8" spans="1:27" x14ac:dyDescent="0.25">
      <c r="F8" s="8"/>
      <c r="G8" s="8"/>
      <c r="J8" s="21"/>
      <c r="K8" s="28"/>
      <c r="L8" s="28"/>
      <c r="M8" s="30"/>
      <c r="N8" s="30"/>
      <c r="O8" s="30"/>
      <c r="P8" s="31"/>
      <c r="Q8" s="31"/>
      <c r="R8" s="31"/>
      <c r="S8" s="26"/>
      <c r="T8" s="26"/>
    </row>
    <row r="9" spans="1:27" x14ac:dyDescent="0.25">
      <c r="F9" s="8"/>
      <c r="G9" s="8"/>
      <c r="J9" s="21" t="s">
        <v>24</v>
      </c>
      <c r="K9" s="28">
        <f>K6/$G$6</f>
        <v>2.5718671428571316</v>
      </c>
      <c r="L9" s="28"/>
      <c r="M9" s="30" t="s">
        <v>24</v>
      </c>
      <c r="N9" s="30">
        <f>N6/$G$6</f>
        <v>2.6085857142857019</v>
      </c>
      <c r="O9" s="30"/>
      <c r="P9" s="31" t="s">
        <v>24</v>
      </c>
      <c r="Q9" s="31">
        <f>Q6/$G$6</f>
        <v>2.6387399999999759</v>
      </c>
      <c r="R9" s="31"/>
      <c r="S9" s="26" t="s">
        <v>24</v>
      </c>
      <c r="T9" s="26">
        <f>T6/$G$6</f>
        <v>2.7050499999999578</v>
      </c>
      <c r="U9" s="26"/>
      <c r="W9" t="s">
        <v>33</v>
      </c>
      <c r="X9">
        <v>1.2E-2</v>
      </c>
      <c r="Y9">
        <v>1.2E-2</v>
      </c>
      <c r="Z9">
        <v>1.2E-2</v>
      </c>
      <c r="AA9">
        <v>1.2E-2</v>
      </c>
    </row>
    <row r="10" spans="1:27" x14ac:dyDescent="0.25">
      <c r="F10" s="8"/>
      <c r="G10" s="8"/>
      <c r="J10" s="21" t="s">
        <v>26</v>
      </c>
      <c r="K10" s="28">
        <f>SQRT(((1/($D$3-2))*(($G$6*K7)-(K6^2))/$G$6^2))</f>
        <v>6.5438844143207303E-2</v>
      </c>
      <c r="L10" s="28"/>
      <c r="M10" s="30" t="s">
        <v>26</v>
      </c>
      <c r="N10" s="30">
        <f>SQRT(((1/($D$3-2))*(($G$6*N7)-(N6^2))/$G$6^2))</f>
        <v>6.7906318158535289E-2</v>
      </c>
      <c r="O10" s="30"/>
      <c r="P10" s="31" t="s">
        <v>26</v>
      </c>
      <c r="Q10" s="31">
        <f>SQRT(((1/($D$3-2))*(($G$6*Q7)-(Q6^2))/$G$6^2))</f>
        <v>7.5181542421574252E-2</v>
      </c>
      <c r="R10" s="31"/>
      <c r="S10" s="26" t="s">
        <v>26</v>
      </c>
      <c r="T10" s="26">
        <f>SQRT(((1/($D$3-2))*(($G$6*T7)-(T6^2))/$G$6^2))</f>
        <v>0.10328838438957627</v>
      </c>
      <c r="U10" s="26"/>
      <c r="W10" t="s">
        <v>34</v>
      </c>
      <c r="X10" s="13">
        <f>X5-X9</f>
        <v>2.5598671428571316</v>
      </c>
      <c r="Y10" s="13">
        <f t="shared" ref="Y10:AA10" si="0">Y5-Y9</f>
        <v>2.5965857142857018</v>
      </c>
      <c r="Z10" s="13">
        <f t="shared" si="0"/>
        <v>2.6267399999999759</v>
      </c>
      <c r="AA10" s="13">
        <f t="shared" si="0"/>
        <v>2.6930499999999578</v>
      </c>
    </row>
    <row r="11" spans="1:27" x14ac:dyDescent="0.25">
      <c r="F11" s="8"/>
      <c r="G11" s="8"/>
      <c r="J11" s="21" t="s">
        <v>25</v>
      </c>
      <c r="K11" s="28">
        <f>(K3/$D$3)-K9*$G$3/$D$3</f>
        <v>0.2376725547619058</v>
      </c>
      <c r="L11" s="28"/>
      <c r="M11" s="30" t="s">
        <v>25</v>
      </c>
      <c r="N11" s="30">
        <f>(N3/$D$3)-N9*$G$3/$D$3</f>
        <v>0.23913895714285807</v>
      </c>
      <c r="O11" s="30"/>
      <c r="P11" s="31" t="s">
        <v>25</v>
      </c>
      <c r="Q11" s="31">
        <f>(Q3/$D$3)-Q9*$G$3/$D$3</f>
        <v>0.23972350000000192</v>
      </c>
      <c r="R11" s="31"/>
      <c r="S11" s="26" t="s">
        <v>25</v>
      </c>
      <c r="T11" s="26">
        <f>(T3/$D$3)-T9*$G$3/$D$3</f>
        <v>0.23481358333333707</v>
      </c>
      <c r="W11" t="s">
        <v>35</v>
      </c>
      <c r="X11" s="13">
        <f>X5+X9</f>
        <v>2.5838671428571316</v>
      </c>
      <c r="Y11" s="13">
        <f t="shared" ref="Y11:AA11" si="1">Y5+Y9</f>
        <v>2.6205857142857019</v>
      </c>
      <c r="Z11" s="13">
        <f t="shared" si="1"/>
        <v>2.6507399999999759</v>
      </c>
      <c r="AA11" s="13">
        <f t="shared" si="1"/>
        <v>2.7170499999999578</v>
      </c>
    </row>
    <row r="12" spans="1:27" x14ac:dyDescent="0.25">
      <c r="F12" s="8"/>
      <c r="G12" s="8"/>
      <c r="J12" s="21" t="s">
        <v>27</v>
      </c>
      <c r="K12" s="15">
        <f>SQRT(K10*(($G$6/$D$3)+($G$3/$D$3)^2))</f>
        <v>2.4922353333087878E-2</v>
      </c>
      <c r="L12" s="15"/>
      <c r="M12" s="30" t="s">
        <v>27</v>
      </c>
      <c r="N12" s="16">
        <f>SQRT(N10*(($G$6/$D$3)+($G$3/$D$3)^2))</f>
        <v>2.5387873808600653E-2</v>
      </c>
      <c r="O12" s="16"/>
      <c r="P12" s="31" t="s">
        <v>27</v>
      </c>
      <c r="Q12" s="17">
        <f>SQRT(Q10*(($G$6/$D$3)+($G$3/$D$3)^2))</f>
        <v>2.6713257759985821E-2</v>
      </c>
      <c r="R12" s="31"/>
      <c r="S12" s="26" t="s">
        <v>27</v>
      </c>
      <c r="T12" s="18">
        <f>SQRT(T10*(($G$6/$D$3)+($G$3/$D$3)^2))</f>
        <v>3.1311003100577842E-2</v>
      </c>
    </row>
    <row r="13" spans="1:27" x14ac:dyDescent="0.25">
      <c r="K13" s="15"/>
      <c r="L13" s="15"/>
      <c r="M13" s="16"/>
      <c r="N13" s="16"/>
      <c r="O13" s="16"/>
      <c r="P13" s="17"/>
      <c r="Q13" s="17"/>
      <c r="R13" s="17"/>
      <c r="S13" s="18"/>
      <c r="T13" s="18"/>
    </row>
    <row r="14" spans="1:27" x14ac:dyDescent="0.25">
      <c r="A14" s="2"/>
      <c r="B14" s="3" t="s">
        <v>4</v>
      </c>
      <c r="C14" s="4"/>
      <c r="J14" s="2" t="s">
        <v>0</v>
      </c>
      <c r="M14" s="3" t="s">
        <v>3</v>
      </c>
      <c r="P14" s="4" t="s">
        <v>1</v>
      </c>
      <c r="S14" s="5" t="s">
        <v>2</v>
      </c>
    </row>
    <row r="15" spans="1:27" x14ac:dyDescent="0.25">
      <c r="A15" s="2" t="s">
        <v>0</v>
      </c>
      <c r="B15" s="3" t="s">
        <v>3</v>
      </c>
      <c r="C15" s="4" t="s">
        <v>1</v>
      </c>
      <c r="D15" t="s">
        <v>2</v>
      </c>
      <c r="F15" t="s">
        <v>8</v>
      </c>
      <c r="G15" t="s">
        <v>16</v>
      </c>
      <c r="H15" t="s">
        <v>5</v>
      </c>
      <c r="I15" t="s">
        <v>6</v>
      </c>
      <c r="J15" s="2" t="s">
        <v>7</v>
      </c>
      <c r="K15" s="2" t="s">
        <v>18</v>
      </c>
      <c r="L15" s="2" t="s">
        <v>19</v>
      </c>
      <c r="M15" s="3" t="s">
        <v>7</v>
      </c>
      <c r="N15" s="3" t="s">
        <v>18</v>
      </c>
      <c r="O15" s="3" t="s">
        <v>19</v>
      </c>
      <c r="P15" s="4" t="s">
        <v>7</v>
      </c>
      <c r="Q15" s="4" t="s">
        <v>18</v>
      </c>
      <c r="R15" s="4" t="s">
        <v>19</v>
      </c>
      <c r="S15" s="5" t="s">
        <v>7</v>
      </c>
      <c r="T15" s="5" t="s">
        <v>18</v>
      </c>
      <c r="U15" s="5" t="s">
        <v>19</v>
      </c>
    </row>
    <row r="16" spans="1:27" x14ac:dyDescent="0.25">
      <c r="A16" s="9">
        <v>0.83721299999999998</v>
      </c>
      <c r="B16" s="10">
        <v>0.82480500000000001</v>
      </c>
      <c r="C16" s="11">
        <v>0.81152599999999997</v>
      </c>
      <c r="D16" s="12">
        <v>0.800539</v>
      </c>
      <c r="E16" s="13"/>
      <c r="F16" s="14">
        <v>5.0000000000000001E-3</v>
      </c>
      <c r="G16" s="14">
        <f>F16^2</f>
        <v>2.5000000000000001E-5</v>
      </c>
      <c r="H16" s="13">
        <f>1/(F16)</f>
        <v>200</v>
      </c>
      <c r="I16" s="13">
        <f>LN(F16)</f>
        <v>-5.2983173665480363</v>
      </c>
      <c r="J16" s="15"/>
      <c r="K16" s="15"/>
      <c r="L16" s="15"/>
      <c r="M16" s="16"/>
      <c r="N16" s="16"/>
      <c r="O16" s="16"/>
      <c r="P16" s="17"/>
      <c r="Q16" s="17"/>
      <c r="R16" s="17"/>
      <c r="S16" s="18"/>
    </row>
    <row r="17" spans="1:21" x14ac:dyDescent="0.25">
      <c r="A17" s="9">
        <v>0.91304200000000002</v>
      </c>
      <c r="B17" s="10">
        <v>0.89873899999999995</v>
      </c>
      <c r="C17" s="11">
        <v>0.88448099999999996</v>
      </c>
      <c r="D17" s="12">
        <v>0.87162300000000004</v>
      </c>
      <c r="E17" s="13"/>
      <c r="F17" s="13">
        <f>F16+0.005</f>
        <v>0.01</v>
      </c>
      <c r="G17" s="14">
        <f t="shared" ref="G17:G51" si="2">F17^2</f>
        <v>1E-4</v>
      </c>
      <c r="H17" s="13">
        <f t="shared" ref="H17:H51" si="3">1/(F17)</f>
        <v>100</v>
      </c>
      <c r="I17" s="13">
        <f t="shared" ref="I17:I51" si="4">LN(F17)</f>
        <v>-4.6051701859880909</v>
      </c>
      <c r="J17" s="15">
        <f>((A17-A16)/(F17-F16))*F17</f>
        <v>0.15165800000000007</v>
      </c>
      <c r="K17" s="22">
        <f t="shared" ref="K17:K51" si="5">J17^2</f>
        <v>2.300014896400002E-2</v>
      </c>
      <c r="L17" s="15">
        <f>$F17*J17</f>
        <v>1.5165800000000007E-3</v>
      </c>
      <c r="M17" s="16">
        <f>((B17-B16)/(F17-F16))*F17</f>
        <v>0.14786799999999989</v>
      </c>
      <c r="N17" s="23">
        <f t="shared" ref="N17:N51" si="6">M17^2</f>
        <v>2.1864945423999967E-2</v>
      </c>
      <c r="O17" s="16">
        <f t="shared" ref="O17:O51" si="7">$F17*M17</f>
        <v>1.4786799999999989E-3</v>
      </c>
      <c r="P17" s="17">
        <f>((C17-C16)/(F17-F16))*F17</f>
        <v>0.14590999999999998</v>
      </c>
      <c r="Q17" s="24">
        <f t="shared" ref="Q17:Q51" si="8">P17^2</f>
        <v>2.1289728099999995E-2</v>
      </c>
      <c r="R17" s="17">
        <f t="shared" ref="R17:R51" si="9">$F17*P17</f>
        <v>1.4590999999999999E-3</v>
      </c>
      <c r="S17" s="18">
        <f>((D17-D16)/(F17-F16))*F17</f>
        <v>0.14216800000000007</v>
      </c>
      <c r="T17" s="29">
        <f t="shared" ref="T17:T51" si="10">S17^2</f>
        <v>2.0211740224000019E-2</v>
      </c>
      <c r="U17" s="18">
        <f t="shared" ref="U17:U51" si="11">$F17*S17</f>
        <v>1.4216800000000007E-3</v>
      </c>
    </row>
    <row r="18" spans="1:21" x14ac:dyDescent="0.25">
      <c r="A18" s="9">
        <v>0.972688</v>
      </c>
      <c r="B18" s="10">
        <v>0.95464400000000005</v>
      </c>
      <c r="C18" s="11">
        <v>0.93936200000000003</v>
      </c>
      <c r="D18" s="12">
        <v>0.92546700000000004</v>
      </c>
      <c r="E18" s="13"/>
      <c r="F18" s="13">
        <f t="shared" ref="F18:F51" si="12">F17+0.005</f>
        <v>1.4999999999999999E-2</v>
      </c>
      <c r="G18" s="14">
        <f t="shared" si="2"/>
        <v>2.2499999999999999E-4</v>
      </c>
      <c r="H18" s="13">
        <f t="shared" si="3"/>
        <v>66.666666666666671</v>
      </c>
      <c r="I18" s="13">
        <f t="shared" si="4"/>
        <v>-4.1997050778799272</v>
      </c>
      <c r="J18" s="15">
        <f t="shared" ref="J18:J51" si="13">((A18-A17)/(F18-F17))*F18</f>
        <v>0.17893799999999996</v>
      </c>
      <c r="K18" s="22">
        <f t="shared" si="5"/>
        <v>3.2018807843999984E-2</v>
      </c>
      <c r="L18" s="15">
        <f t="shared" ref="L18:L51" si="14">$F18*J18</f>
        <v>2.6840699999999993E-3</v>
      </c>
      <c r="M18" s="16">
        <f t="shared" ref="M18:M51" si="15">((B18-B17)/(F18-F17))*F18</f>
        <v>0.16771500000000031</v>
      </c>
      <c r="N18" s="23">
        <f t="shared" si="6"/>
        <v>2.8128321225000103E-2</v>
      </c>
      <c r="O18" s="16">
        <f t="shared" si="7"/>
        <v>2.5157250000000047E-3</v>
      </c>
      <c r="P18" s="17">
        <f t="shared" ref="P18:P51" si="16">((C18-C17)/(F18-F17))*F18</f>
        <v>0.16464300000000021</v>
      </c>
      <c r="Q18" s="24">
        <f t="shared" si="8"/>
        <v>2.7107317449000069E-2</v>
      </c>
      <c r="R18" s="17">
        <f t="shared" si="9"/>
        <v>2.4696450000000029E-3</v>
      </c>
      <c r="S18" s="18">
        <f t="shared" ref="S18:S51" si="17">((D18-D17)/(F18-F17))*F18</f>
        <v>0.16153200000000004</v>
      </c>
      <c r="T18" s="29">
        <f t="shared" si="10"/>
        <v>2.6092587024000011E-2</v>
      </c>
      <c r="U18" s="18">
        <f t="shared" si="11"/>
        <v>2.4229800000000004E-3</v>
      </c>
    </row>
    <row r="19" spans="1:21" x14ac:dyDescent="0.25">
      <c r="A19" s="9">
        <v>1.024694</v>
      </c>
      <c r="B19" s="10">
        <v>1.0041679999999999</v>
      </c>
      <c r="C19" s="11">
        <v>0.98718499999999998</v>
      </c>
      <c r="D19" s="12">
        <v>0.97155000000000002</v>
      </c>
      <c r="E19" s="13"/>
      <c r="F19" s="13">
        <f t="shared" si="12"/>
        <v>0.02</v>
      </c>
      <c r="G19" s="14">
        <f t="shared" si="2"/>
        <v>4.0000000000000002E-4</v>
      </c>
      <c r="H19" s="13">
        <f t="shared" si="3"/>
        <v>50</v>
      </c>
      <c r="I19" s="13">
        <f t="shared" si="4"/>
        <v>-3.912023005428146</v>
      </c>
      <c r="J19" s="15">
        <f t="shared" si="13"/>
        <v>0.20802399999999996</v>
      </c>
      <c r="K19" s="22">
        <f t="shared" si="5"/>
        <v>4.3273984575999985E-2</v>
      </c>
      <c r="L19" s="15">
        <f t="shared" si="14"/>
        <v>4.1604799999999994E-3</v>
      </c>
      <c r="M19" s="16">
        <f t="shared" si="15"/>
        <v>0.19809599999999958</v>
      </c>
      <c r="N19" s="23">
        <f t="shared" si="6"/>
        <v>3.9242025215999836E-2</v>
      </c>
      <c r="O19" s="16">
        <f t="shared" si="7"/>
        <v>3.961919999999992E-3</v>
      </c>
      <c r="P19" s="17">
        <f t="shared" si="16"/>
        <v>0.19129199999999977</v>
      </c>
      <c r="Q19" s="24">
        <f t="shared" si="8"/>
        <v>3.6592629263999914E-2</v>
      </c>
      <c r="R19" s="17">
        <f t="shared" si="9"/>
        <v>3.8258399999999953E-3</v>
      </c>
      <c r="S19" s="18">
        <f t="shared" si="17"/>
        <v>0.18433199999999988</v>
      </c>
      <c r="T19" s="29">
        <f t="shared" si="10"/>
        <v>3.3978286223999961E-2</v>
      </c>
      <c r="U19" s="18">
        <f t="shared" si="11"/>
        <v>3.686639999999998E-3</v>
      </c>
    </row>
    <row r="20" spans="1:21" x14ac:dyDescent="0.25">
      <c r="A20" s="9">
        <v>1.072767</v>
      </c>
      <c r="B20" s="10">
        <v>1.0499369999999999</v>
      </c>
      <c r="C20" s="11">
        <v>1.030589</v>
      </c>
      <c r="D20" s="12">
        <v>1.0138290000000001</v>
      </c>
      <c r="E20" s="13"/>
      <c r="F20" s="13">
        <f t="shared" si="12"/>
        <v>2.5000000000000001E-2</v>
      </c>
      <c r="G20" s="14">
        <f t="shared" si="2"/>
        <v>6.2500000000000012E-4</v>
      </c>
      <c r="H20" s="13">
        <f t="shared" si="3"/>
        <v>40</v>
      </c>
      <c r="I20" s="13">
        <f t="shared" si="4"/>
        <v>-3.6888794541139363</v>
      </c>
      <c r="J20" s="15">
        <f t="shared" si="13"/>
        <v>0.24036500000000013</v>
      </c>
      <c r="K20" s="22">
        <f t="shared" si="5"/>
        <v>5.7775333225000065E-2</v>
      </c>
      <c r="L20" s="15">
        <f t="shared" si="14"/>
        <v>6.009125000000004E-3</v>
      </c>
      <c r="M20" s="16">
        <f t="shared" si="15"/>
        <v>0.22884499999999972</v>
      </c>
      <c r="N20" s="23">
        <f t="shared" si="6"/>
        <v>5.2370034024999873E-2</v>
      </c>
      <c r="O20" s="16">
        <f t="shared" si="7"/>
        <v>5.7211249999999936E-3</v>
      </c>
      <c r="P20" s="17">
        <f t="shared" si="16"/>
        <v>0.21701999999999996</v>
      </c>
      <c r="Q20" s="24">
        <f t="shared" si="8"/>
        <v>4.709768039999998E-2</v>
      </c>
      <c r="R20" s="17">
        <f t="shared" si="9"/>
        <v>5.4254999999999998E-3</v>
      </c>
      <c r="S20" s="18">
        <f t="shared" si="17"/>
        <v>0.21139500000000033</v>
      </c>
      <c r="T20" s="29">
        <f t="shared" si="10"/>
        <v>4.4687846025000137E-2</v>
      </c>
      <c r="U20" s="18">
        <f t="shared" si="11"/>
        <v>5.2848750000000083E-3</v>
      </c>
    </row>
    <row r="21" spans="1:21" x14ac:dyDescent="0.25">
      <c r="A21" s="9">
        <v>1.116724</v>
      </c>
      <c r="B21" s="10">
        <v>1.091675</v>
      </c>
      <c r="C21" s="11">
        <v>1.0701909999999999</v>
      </c>
      <c r="D21" s="12">
        <v>1.0522830000000001</v>
      </c>
      <c r="E21" s="13"/>
      <c r="F21" s="13">
        <f t="shared" si="12"/>
        <v>3.0000000000000002E-2</v>
      </c>
      <c r="G21" s="14">
        <f t="shared" si="2"/>
        <v>9.0000000000000019E-4</v>
      </c>
      <c r="H21" s="13">
        <f t="shared" si="3"/>
        <v>33.333333333333329</v>
      </c>
      <c r="I21" s="13">
        <f t="shared" si="4"/>
        <v>-3.5065578973199818</v>
      </c>
      <c r="J21" s="15">
        <f t="shared" si="13"/>
        <v>0.26374200000000009</v>
      </c>
      <c r="K21" s="22">
        <f t="shared" si="5"/>
        <v>6.9559842564000052E-2</v>
      </c>
      <c r="L21" s="15">
        <f t="shared" si="14"/>
        <v>7.9122600000000026E-3</v>
      </c>
      <c r="M21" s="16">
        <f t="shared" si="15"/>
        <v>0.25042800000000026</v>
      </c>
      <c r="N21" s="23">
        <f t="shared" si="6"/>
        <v>6.2714183184000127E-2</v>
      </c>
      <c r="O21" s="16">
        <f t="shared" si="7"/>
        <v>7.5128400000000085E-3</v>
      </c>
      <c r="P21" s="17">
        <f t="shared" si="16"/>
        <v>0.23761199999999946</v>
      </c>
      <c r="Q21" s="24">
        <f t="shared" si="8"/>
        <v>5.6459462543999743E-2</v>
      </c>
      <c r="R21" s="17">
        <f t="shared" si="9"/>
        <v>7.1283599999999846E-3</v>
      </c>
      <c r="S21" s="18">
        <f t="shared" si="17"/>
        <v>0.2307239999999999</v>
      </c>
      <c r="T21" s="29">
        <f t="shared" si="10"/>
        <v>5.3233564175999955E-2</v>
      </c>
      <c r="U21" s="18">
        <f t="shared" si="11"/>
        <v>6.9217199999999975E-3</v>
      </c>
    </row>
    <row r="22" spans="1:21" x14ac:dyDescent="0.25">
      <c r="A22" s="9">
        <v>1.1576709999999999</v>
      </c>
      <c r="B22" s="10">
        <v>1.1311020000000001</v>
      </c>
      <c r="C22" s="11">
        <v>1.108161</v>
      </c>
      <c r="D22" s="12">
        <v>1.088865</v>
      </c>
      <c r="E22" s="13"/>
      <c r="F22" s="13">
        <f t="shared" si="12"/>
        <v>3.5000000000000003E-2</v>
      </c>
      <c r="G22" s="14">
        <f t="shared" si="2"/>
        <v>1.2250000000000002E-3</v>
      </c>
      <c r="H22" s="13">
        <f t="shared" si="3"/>
        <v>28.571428571428569</v>
      </c>
      <c r="I22" s="13">
        <f t="shared" si="4"/>
        <v>-3.3524072174927233</v>
      </c>
      <c r="J22" s="15">
        <f t="shared" si="13"/>
        <v>0.28662899999999886</v>
      </c>
      <c r="K22" s="22">
        <f t="shared" si="5"/>
        <v>8.2156183640999345E-2</v>
      </c>
      <c r="L22" s="15">
        <f t="shared" si="14"/>
        <v>1.003201499999996E-2</v>
      </c>
      <c r="M22" s="16">
        <f t="shared" si="15"/>
        <v>0.27598900000000065</v>
      </c>
      <c r="N22" s="23">
        <f t="shared" si="6"/>
        <v>7.616992812100036E-2</v>
      </c>
      <c r="O22" s="16">
        <f t="shared" si="7"/>
        <v>9.6596150000000242E-3</v>
      </c>
      <c r="P22" s="17">
        <f t="shared" si="16"/>
        <v>0.26579000000000036</v>
      </c>
      <c r="Q22" s="24">
        <f t="shared" si="8"/>
        <v>7.0644324100000197E-2</v>
      </c>
      <c r="R22" s="17">
        <f t="shared" si="9"/>
        <v>9.302650000000013E-3</v>
      </c>
      <c r="S22" s="18">
        <f t="shared" si="17"/>
        <v>0.25607399999999919</v>
      </c>
      <c r="T22" s="29">
        <f t="shared" si="10"/>
        <v>6.5573893475999581E-2</v>
      </c>
      <c r="U22" s="18">
        <f t="shared" si="11"/>
        <v>8.9625899999999717E-3</v>
      </c>
    </row>
    <row r="23" spans="1:21" x14ac:dyDescent="0.25">
      <c r="A23" s="9">
        <v>1.1965190000000001</v>
      </c>
      <c r="B23" s="10">
        <v>1.1693279999999999</v>
      </c>
      <c r="C23" s="11">
        <v>1.1456280000000001</v>
      </c>
      <c r="D23" s="12">
        <v>1.1245339999999999</v>
      </c>
      <c r="E23" s="13"/>
      <c r="F23" s="13">
        <f t="shared" si="12"/>
        <v>0.04</v>
      </c>
      <c r="G23" s="14">
        <f t="shared" si="2"/>
        <v>1.6000000000000001E-3</v>
      </c>
      <c r="H23" s="13">
        <f t="shared" si="3"/>
        <v>25</v>
      </c>
      <c r="I23" s="13">
        <f t="shared" si="4"/>
        <v>-3.2188758248682006</v>
      </c>
      <c r="J23" s="15">
        <f t="shared" si="13"/>
        <v>0.31078400000000189</v>
      </c>
      <c r="K23" s="22">
        <f t="shared" si="5"/>
        <v>9.6586694656001171E-2</v>
      </c>
      <c r="L23" s="15">
        <f t="shared" si="14"/>
        <v>1.2431360000000075E-2</v>
      </c>
      <c r="M23" s="16">
        <f t="shared" si="15"/>
        <v>0.30580799999999914</v>
      </c>
      <c r="N23" s="23">
        <f t="shared" si="6"/>
        <v>9.3518532863999471E-2</v>
      </c>
      <c r="O23" s="16">
        <f t="shared" si="7"/>
        <v>1.2232319999999965E-2</v>
      </c>
      <c r="P23" s="17">
        <f t="shared" si="16"/>
        <v>0.29973600000000128</v>
      </c>
      <c r="Q23" s="24">
        <f t="shared" si="8"/>
        <v>8.984166969600077E-2</v>
      </c>
      <c r="R23" s="17">
        <f t="shared" si="9"/>
        <v>1.1989440000000051E-2</v>
      </c>
      <c r="S23" s="18">
        <f t="shared" si="17"/>
        <v>0.28535199999999977</v>
      </c>
      <c r="T23" s="29">
        <f t="shared" si="10"/>
        <v>8.1425763903999873E-2</v>
      </c>
      <c r="U23" s="18">
        <f t="shared" si="11"/>
        <v>1.1414079999999991E-2</v>
      </c>
    </row>
    <row r="24" spans="1:21" x14ac:dyDescent="0.25">
      <c r="A24" s="9">
        <v>1.2333099999999999</v>
      </c>
      <c r="B24" s="10">
        <v>1.2065380000000001</v>
      </c>
      <c r="C24" s="11">
        <v>1.1816439999999999</v>
      </c>
      <c r="D24" s="12">
        <v>1.159637</v>
      </c>
      <c r="E24" s="13"/>
      <c r="F24" s="13">
        <f t="shared" si="12"/>
        <v>4.4999999999999998E-2</v>
      </c>
      <c r="G24" s="14">
        <f t="shared" si="2"/>
        <v>2.0249999999999999E-3</v>
      </c>
      <c r="H24" s="13">
        <f t="shared" si="3"/>
        <v>22.222222222222221</v>
      </c>
      <c r="I24" s="13">
        <f t="shared" si="4"/>
        <v>-3.1010927892118172</v>
      </c>
      <c r="J24" s="15">
        <f t="shared" si="13"/>
        <v>0.33111899999999833</v>
      </c>
      <c r="K24" s="22">
        <f t="shared" si="5"/>
        <v>0.10963979216099889</v>
      </c>
      <c r="L24" s="15">
        <f t="shared" si="14"/>
        <v>1.4900354999999924E-2</v>
      </c>
      <c r="M24" s="16">
        <f t="shared" si="15"/>
        <v>0.33489000000000185</v>
      </c>
      <c r="N24" s="23">
        <f t="shared" si="6"/>
        <v>0.11215131210000125</v>
      </c>
      <c r="O24" s="16">
        <f t="shared" si="7"/>
        <v>1.5070050000000083E-2</v>
      </c>
      <c r="P24" s="17">
        <f t="shared" si="16"/>
        <v>0.3241439999999986</v>
      </c>
      <c r="Q24" s="24">
        <f t="shared" si="8"/>
        <v>0.1050693327359991</v>
      </c>
      <c r="R24" s="17">
        <f t="shared" si="9"/>
        <v>1.4586479999999936E-2</v>
      </c>
      <c r="S24" s="18">
        <f t="shared" si="17"/>
        <v>0.31592700000000112</v>
      </c>
      <c r="T24" s="29">
        <f t="shared" si="10"/>
        <v>9.9809869329000711E-2</v>
      </c>
      <c r="U24" s="18">
        <f t="shared" si="11"/>
        <v>1.421671500000005E-2</v>
      </c>
    </row>
    <row r="25" spans="1:21" x14ac:dyDescent="0.25">
      <c r="A25" s="9">
        <v>1.268732</v>
      </c>
      <c r="B25" s="10">
        <v>1.2413730000000001</v>
      </c>
      <c r="C25" s="11">
        <v>1.216472</v>
      </c>
      <c r="D25" s="12">
        <v>1.1935279999999999</v>
      </c>
      <c r="E25" s="13"/>
      <c r="F25" s="13">
        <f t="shared" si="12"/>
        <v>4.9999999999999996E-2</v>
      </c>
      <c r="G25" s="14">
        <f t="shared" si="2"/>
        <v>2.4999999999999996E-3</v>
      </c>
      <c r="H25" s="13">
        <f t="shared" si="3"/>
        <v>20</v>
      </c>
      <c r="I25" s="13">
        <f t="shared" si="4"/>
        <v>-2.9957322735539913</v>
      </c>
      <c r="J25" s="15">
        <f t="shared" si="13"/>
        <v>0.35422000000000081</v>
      </c>
      <c r="K25" s="22">
        <f t="shared" si="5"/>
        <v>0.12547180840000058</v>
      </c>
      <c r="L25" s="15">
        <f t="shared" si="14"/>
        <v>1.7711000000000039E-2</v>
      </c>
      <c r="M25" s="16">
        <f t="shared" si="15"/>
        <v>0.34834999999999966</v>
      </c>
      <c r="N25" s="23">
        <f t="shared" si="6"/>
        <v>0.12134772249999977</v>
      </c>
      <c r="O25" s="16">
        <f t="shared" si="7"/>
        <v>1.7417499999999982E-2</v>
      </c>
      <c r="P25" s="17">
        <f t="shared" si="16"/>
        <v>0.34828000000000098</v>
      </c>
      <c r="Q25" s="24">
        <f t="shared" si="8"/>
        <v>0.12129895840000068</v>
      </c>
      <c r="R25" s="17">
        <f t="shared" si="9"/>
        <v>1.7414000000000047E-2</v>
      </c>
      <c r="S25" s="18">
        <f t="shared" si="17"/>
        <v>0.3389099999999991</v>
      </c>
      <c r="T25" s="29">
        <f t="shared" si="10"/>
        <v>0.11485998809999939</v>
      </c>
      <c r="U25" s="18">
        <f t="shared" si="11"/>
        <v>1.6945499999999954E-2</v>
      </c>
    </row>
    <row r="26" spans="1:21" x14ac:dyDescent="0.25">
      <c r="A26" s="9">
        <v>1.3023</v>
      </c>
      <c r="B26" s="10">
        <v>1.27502</v>
      </c>
      <c r="C26" s="11">
        <v>1.249652</v>
      </c>
      <c r="D26" s="12">
        <v>1.2267429999999999</v>
      </c>
      <c r="E26" s="13"/>
      <c r="F26" s="13">
        <f t="shared" si="12"/>
        <v>5.4999999999999993E-2</v>
      </c>
      <c r="G26" s="14">
        <f t="shared" si="2"/>
        <v>3.0249999999999995E-3</v>
      </c>
      <c r="H26" s="13">
        <f t="shared" si="3"/>
        <v>18.181818181818183</v>
      </c>
      <c r="I26" s="13">
        <f t="shared" si="4"/>
        <v>-2.9004220937496661</v>
      </c>
      <c r="J26" s="15">
        <f t="shared" si="13"/>
        <v>0.36924800000000063</v>
      </c>
      <c r="K26" s="22">
        <f t="shared" si="5"/>
        <v>0.13634408550400046</v>
      </c>
      <c r="L26" s="15">
        <f t="shared" si="14"/>
        <v>2.0308640000000031E-2</v>
      </c>
      <c r="M26" s="16">
        <f t="shared" si="15"/>
        <v>0.37011699999999997</v>
      </c>
      <c r="N26" s="23">
        <f t="shared" si="6"/>
        <v>0.13698659368899999</v>
      </c>
      <c r="O26" s="16">
        <f t="shared" si="7"/>
        <v>2.0356434999999996E-2</v>
      </c>
      <c r="P26" s="17">
        <f t="shared" si="16"/>
        <v>0.36498000000000003</v>
      </c>
      <c r="Q26" s="24">
        <f t="shared" si="8"/>
        <v>0.13321040040000001</v>
      </c>
      <c r="R26" s="17">
        <f t="shared" si="9"/>
        <v>2.0073899999999999E-2</v>
      </c>
      <c r="S26" s="18">
        <f t="shared" si="17"/>
        <v>0.36536500000000011</v>
      </c>
      <c r="T26" s="29">
        <f t="shared" si="10"/>
        <v>0.13349158322500007</v>
      </c>
      <c r="U26" s="18">
        <f t="shared" si="11"/>
        <v>2.0095075000000004E-2</v>
      </c>
    </row>
    <row r="27" spans="1:21" s="6" customFormat="1" x14ac:dyDescent="0.25">
      <c r="A27" s="19">
        <v>1.334311</v>
      </c>
      <c r="B27" s="19">
        <v>1.307383</v>
      </c>
      <c r="C27" s="19">
        <v>1.282003</v>
      </c>
      <c r="D27" s="19">
        <v>1.2583740000000001</v>
      </c>
      <c r="E27" s="20"/>
      <c r="F27" s="20">
        <f t="shared" si="12"/>
        <v>5.9999999999999991E-2</v>
      </c>
      <c r="G27" s="14">
        <f t="shared" si="2"/>
        <v>3.599999999999999E-3</v>
      </c>
      <c r="H27" s="20">
        <f t="shared" si="3"/>
        <v>16.666666666666668</v>
      </c>
      <c r="I27" s="20">
        <f t="shared" si="4"/>
        <v>-2.8134107167600364</v>
      </c>
      <c r="J27" s="15">
        <f t="shared" si="13"/>
        <v>0.38413200000000031</v>
      </c>
      <c r="K27" s="22">
        <f t="shared" si="5"/>
        <v>0.14755739342400023</v>
      </c>
      <c r="L27" s="15">
        <f t="shared" si="14"/>
        <v>2.3047920000000013E-2</v>
      </c>
      <c r="M27" s="16">
        <f t="shared" si="15"/>
        <v>0.3883559999999992</v>
      </c>
      <c r="N27" s="23">
        <f t="shared" si="6"/>
        <v>0.15082038273599938</v>
      </c>
      <c r="O27" s="16">
        <f t="shared" si="7"/>
        <v>2.3301359999999948E-2</v>
      </c>
      <c r="P27" s="17">
        <f t="shared" si="16"/>
        <v>0.38821200000000039</v>
      </c>
      <c r="Q27" s="24">
        <f t="shared" si="8"/>
        <v>0.15070855694400032</v>
      </c>
      <c r="R27" s="17">
        <f t="shared" si="9"/>
        <v>2.329272000000002E-2</v>
      </c>
      <c r="S27" s="18">
        <f t="shared" si="17"/>
        <v>0.37957200000000241</v>
      </c>
      <c r="T27" s="29">
        <f t="shared" si="10"/>
        <v>0.14407490318400182</v>
      </c>
      <c r="U27" s="18">
        <f t="shared" si="11"/>
        <v>2.2774320000000139E-2</v>
      </c>
    </row>
    <row r="28" spans="1:21" x14ac:dyDescent="0.25">
      <c r="A28" s="9">
        <v>1.365456</v>
      </c>
      <c r="B28" s="10">
        <v>1.338457</v>
      </c>
      <c r="C28" s="11">
        <v>1.31321</v>
      </c>
      <c r="D28" s="12">
        <v>1.289733</v>
      </c>
      <c r="E28" s="13"/>
      <c r="F28" s="13">
        <f t="shared" si="12"/>
        <v>6.4999999999999988E-2</v>
      </c>
      <c r="G28" s="14">
        <f t="shared" si="2"/>
        <v>4.2249999999999987E-3</v>
      </c>
      <c r="H28" s="13">
        <f t="shared" si="3"/>
        <v>15.384615384615387</v>
      </c>
      <c r="I28" s="13">
        <f t="shared" si="4"/>
        <v>-2.7333680090865</v>
      </c>
      <c r="J28" s="15">
        <f t="shared" si="13"/>
        <v>0.40488499999999988</v>
      </c>
      <c r="K28" s="22">
        <f t="shared" si="5"/>
        <v>0.16393186322499992</v>
      </c>
      <c r="L28" s="15">
        <f t="shared" si="14"/>
        <v>2.6317524999999987E-2</v>
      </c>
      <c r="M28" s="16">
        <f t="shared" si="15"/>
        <v>0.40396200000000071</v>
      </c>
      <c r="N28" s="23">
        <f t="shared" si="6"/>
        <v>0.16318529744400057</v>
      </c>
      <c r="O28" s="16">
        <f t="shared" si="7"/>
        <v>2.6257530000000043E-2</v>
      </c>
      <c r="P28" s="17">
        <f t="shared" si="16"/>
        <v>0.40569099999999997</v>
      </c>
      <c r="Q28" s="24">
        <f t="shared" si="8"/>
        <v>0.16458518748099998</v>
      </c>
      <c r="R28" s="17">
        <f t="shared" si="9"/>
        <v>2.6369914999999994E-2</v>
      </c>
      <c r="S28" s="18">
        <f t="shared" si="17"/>
        <v>0.40766699999999906</v>
      </c>
      <c r="T28" s="29">
        <f t="shared" si="10"/>
        <v>0.16619238288899923</v>
      </c>
      <c r="U28" s="18">
        <f t="shared" si="11"/>
        <v>2.6498354999999935E-2</v>
      </c>
    </row>
    <row r="29" spans="1:21" x14ac:dyDescent="0.25">
      <c r="A29" s="9">
        <v>1.3948240000000001</v>
      </c>
      <c r="B29" s="10">
        <v>1.3682449999999999</v>
      </c>
      <c r="C29" s="11">
        <v>1.3434200000000001</v>
      </c>
      <c r="D29" s="12">
        <v>1.319744</v>
      </c>
      <c r="E29" s="13"/>
      <c r="F29" s="13">
        <f t="shared" si="12"/>
        <v>6.9999999999999993E-2</v>
      </c>
      <c r="G29" s="14">
        <f t="shared" si="2"/>
        <v>4.899999999999999E-3</v>
      </c>
      <c r="H29" s="13">
        <f t="shared" si="3"/>
        <v>14.285714285714286</v>
      </c>
      <c r="I29" s="13">
        <f t="shared" si="4"/>
        <v>-2.6592600369327783</v>
      </c>
      <c r="J29" s="15">
        <f t="shared" si="13"/>
        <v>0.41115200000000046</v>
      </c>
      <c r="K29" s="22">
        <f t="shared" si="5"/>
        <v>0.16904596710400038</v>
      </c>
      <c r="L29" s="15">
        <f t="shared" si="14"/>
        <v>2.8780640000000031E-2</v>
      </c>
      <c r="M29" s="16">
        <f t="shared" si="15"/>
        <v>0.41703199999999857</v>
      </c>
      <c r="N29" s="23">
        <f t="shared" si="6"/>
        <v>0.17391568902399882</v>
      </c>
      <c r="O29" s="16">
        <f t="shared" si="7"/>
        <v>2.9192239999999897E-2</v>
      </c>
      <c r="P29" s="17">
        <f t="shared" si="16"/>
        <v>0.42294000000000054</v>
      </c>
      <c r="Q29" s="24">
        <f t="shared" si="8"/>
        <v>0.17887824360000046</v>
      </c>
      <c r="R29" s="17">
        <f t="shared" si="9"/>
        <v>2.9605800000000036E-2</v>
      </c>
      <c r="S29" s="18">
        <f t="shared" si="17"/>
        <v>0.42015399999999969</v>
      </c>
      <c r="T29" s="29">
        <f t="shared" si="10"/>
        <v>0.17652938371599974</v>
      </c>
      <c r="U29" s="18">
        <f t="shared" si="11"/>
        <v>2.9410779999999977E-2</v>
      </c>
    </row>
    <row r="30" spans="1:21" x14ac:dyDescent="0.25">
      <c r="A30" s="9">
        <v>1.42353</v>
      </c>
      <c r="B30" s="10">
        <v>1.397405</v>
      </c>
      <c r="C30" s="11">
        <v>1.3728050000000001</v>
      </c>
      <c r="D30" s="12">
        <v>1.3489990000000001</v>
      </c>
      <c r="E30" s="13"/>
      <c r="F30" s="13">
        <f t="shared" si="12"/>
        <v>7.4999999999999997E-2</v>
      </c>
      <c r="G30" s="14">
        <f t="shared" si="2"/>
        <v>5.6249999999999998E-3</v>
      </c>
      <c r="H30" s="13">
        <f t="shared" si="3"/>
        <v>13.333333333333334</v>
      </c>
      <c r="I30" s="13">
        <f t="shared" si="4"/>
        <v>-2.5902671654458267</v>
      </c>
      <c r="J30" s="15">
        <f t="shared" si="13"/>
        <v>0.43058999999999809</v>
      </c>
      <c r="K30" s="22">
        <f t="shared" si="5"/>
        <v>0.18540774809999835</v>
      </c>
      <c r="L30" s="15">
        <f t="shared" si="14"/>
        <v>3.2294249999999858E-2</v>
      </c>
      <c r="M30" s="16">
        <f t="shared" si="15"/>
        <v>0.43740000000000073</v>
      </c>
      <c r="N30" s="23">
        <f t="shared" si="6"/>
        <v>0.19131876000000064</v>
      </c>
      <c r="O30" s="16">
        <f t="shared" si="7"/>
        <v>3.2805000000000056E-2</v>
      </c>
      <c r="P30" s="17">
        <f t="shared" si="16"/>
        <v>0.44077499999999953</v>
      </c>
      <c r="Q30" s="24">
        <f t="shared" si="8"/>
        <v>0.19428260062499958</v>
      </c>
      <c r="R30" s="17">
        <f t="shared" si="9"/>
        <v>3.3058124999999966E-2</v>
      </c>
      <c r="S30" s="18">
        <f t="shared" si="17"/>
        <v>0.43882500000000008</v>
      </c>
      <c r="T30" s="29">
        <f t="shared" si="10"/>
        <v>0.19256738062500006</v>
      </c>
      <c r="U30" s="18">
        <f t="shared" si="11"/>
        <v>3.2911875000000007E-2</v>
      </c>
    </row>
    <row r="31" spans="1:21" x14ac:dyDescent="0.25">
      <c r="A31" s="9">
        <v>1.4514100000000001</v>
      </c>
      <c r="B31" s="10">
        <v>1.4256409999999999</v>
      </c>
      <c r="C31" s="11">
        <v>1.4010370000000001</v>
      </c>
      <c r="D31" s="12">
        <v>1.3774919999999999</v>
      </c>
      <c r="E31" s="13"/>
      <c r="F31" s="13">
        <f t="shared" si="12"/>
        <v>0.08</v>
      </c>
      <c r="G31" s="14">
        <f t="shared" si="2"/>
        <v>6.4000000000000003E-3</v>
      </c>
      <c r="H31" s="13">
        <f t="shared" si="3"/>
        <v>12.5</v>
      </c>
      <c r="I31" s="13">
        <f t="shared" si="4"/>
        <v>-2.5257286443082556</v>
      </c>
      <c r="J31" s="15">
        <f t="shared" si="13"/>
        <v>0.44608000000000159</v>
      </c>
      <c r="K31" s="22">
        <f t="shared" si="5"/>
        <v>0.19898736640000142</v>
      </c>
      <c r="L31" s="15">
        <f t="shared" si="14"/>
        <v>3.5686400000000125E-2</v>
      </c>
      <c r="M31" s="16">
        <f t="shared" si="15"/>
        <v>0.4517759999999984</v>
      </c>
      <c r="N31" s="23">
        <f t="shared" si="6"/>
        <v>0.20410155417599857</v>
      </c>
      <c r="O31" s="16">
        <f t="shared" si="7"/>
        <v>3.6142079999999875E-2</v>
      </c>
      <c r="P31" s="17">
        <f t="shared" si="16"/>
        <v>0.45171200000000011</v>
      </c>
      <c r="Q31" s="24">
        <f t="shared" si="8"/>
        <v>0.20404373094400011</v>
      </c>
      <c r="R31" s="17">
        <f t="shared" si="9"/>
        <v>3.613696000000001E-2</v>
      </c>
      <c r="S31" s="18">
        <f t="shared" si="17"/>
        <v>0.45588799999999763</v>
      </c>
      <c r="T31" s="29">
        <f t="shared" si="10"/>
        <v>0.20783386854399782</v>
      </c>
      <c r="U31" s="18">
        <f t="shared" si="11"/>
        <v>3.6471039999999809E-2</v>
      </c>
    </row>
    <row r="32" spans="1:21" x14ac:dyDescent="0.25">
      <c r="A32" s="9">
        <v>1.4784660000000001</v>
      </c>
      <c r="B32" s="10">
        <v>1.452888</v>
      </c>
      <c r="C32" s="11">
        <v>1.4285429999999999</v>
      </c>
      <c r="D32" s="12">
        <v>1.4053249999999999</v>
      </c>
      <c r="E32" s="13"/>
      <c r="F32" s="13">
        <f t="shared" si="12"/>
        <v>8.5000000000000006E-2</v>
      </c>
      <c r="G32" s="14">
        <f t="shared" si="2"/>
        <v>7.2250000000000014E-3</v>
      </c>
      <c r="H32" s="13">
        <f t="shared" si="3"/>
        <v>11.76470588235294</v>
      </c>
      <c r="I32" s="13">
        <f t="shared" si="4"/>
        <v>-2.4651040224918206</v>
      </c>
      <c r="J32" s="15">
        <f t="shared" si="13"/>
        <v>0.45995199999999914</v>
      </c>
      <c r="K32" s="22">
        <f t="shared" si="5"/>
        <v>0.21155584230399921</v>
      </c>
      <c r="L32" s="15">
        <f t="shared" si="14"/>
        <v>3.909591999999993E-2</v>
      </c>
      <c r="M32" s="16">
        <f t="shared" si="15"/>
        <v>0.46319900000000003</v>
      </c>
      <c r="N32" s="23">
        <f t="shared" si="6"/>
        <v>0.21455331360100002</v>
      </c>
      <c r="O32" s="16">
        <f t="shared" si="7"/>
        <v>3.9371915000000007E-2</v>
      </c>
      <c r="P32" s="17">
        <f t="shared" si="16"/>
        <v>0.4676019999999963</v>
      </c>
      <c r="Q32" s="24">
        <f t="shared" si="8"/>
        <v>0.21865163040399654</v>
      </c>
      <c r="R32" s="17">
        <f t="shared" si="9"/>
        <v>3.9746169999999685E-2</v>
      </c>
      <c r="S32" s="18">
        <f t="shared" si="17"/>
        <v>0.4731609999999995</v>
      </c>
      <c r="T32" s="29">
        <f t="shared" si="10"/>
        <v>0.22388133192099952</v>
      </c>
      <c r="U32" s="18">
        <f t="shared" si="11"/>
        <v>4.0218684999999962E-2</v>
      </c>
    </row>
    <row r="33" spans="1:21" x14ac:dyDescent="0.25">
      <c r="A33" s="9">
        <v>1.5047569999999999</v>
      </c>
      <c r="B33" s="10">
        <v>1.479474</v>
      </c>
      <c r="C33" s="11">
        <v>1.4552909999999999</v>
      </c>
      <c r="D33" s="12">
        <v>1.4323680000000001</v>
      </c>
      <c r="E33" s="13"/>
      <c r="F33" s="13">
        <f t="shared" si="12"/>
        <v>9.0000000000000011E-2</v>
      </c>
      <c r="G33" s="14">
        <f t="shared" si="2"/>
        <v>8.1000000000000013E-3</v>
      </c>
      <c r="H33" s="13">
        <f t="shared" si="3"/>
        <v>11.111111111111109</v>
      </c>
      <c r="I33" s="13">
        <f t="shared" si="4"/>
        <v>-2.4079456086518718</v>
      </c>
      <c r="J33" s="15">
        <f t="shared" si="13"/>
        <v>0.47323799999999683</v>
      </c>
      <c r="K33" s="22">
        <f t="shared" si="5"/>
        <v>0.22395420464399698</v>
      </c>
      <c r="L33" s="15">
        <f t="shared" si="14"/>
        <v>4.259141999999972E-2</v>
      </c>
      <c r="M33" s="16">
        <f t="shared" si="15"/>
        <v>0.47854799999999964</v>
      </c>
      <c r="N33" s="23">
        <f t="shared" si="6"/>
        <v>0.22900818830399966</v>
      </c>
      <c r="O33" s="16">
        <f t="shared" si="7"/>
        <v>4.3069319999999973E-2</v>
      </c>
      <c r="P33" s="17">
        <f t="shared" si="16"/>
        <v>0.48146399999999956</v>
      </c>
      <c r="Q33" s="24">
        <f t="shared" si="8"/>
        <v>0.23180758329599957</v>
      </c>
      <c r="R33" s="17">
        <f t="shared" si="9"/>
        <v>4.3331759999999962E-2</v>
      </c>
      <c r="S33" s="18">
        <f t="shared" si="17"/>
        <v>0.48677400000000237</v>
      </c>
      <c r="T33" s="29">
        <f t="shared" si="10"/>
        <v>0.23694892707600232</v>
      </c>
      <c r="U33" s="18">
        <f t="shared" si="11"/>
        <v>4.3809660000000215E-2</v>
      </c>
    </row>
    <row r="34" spans="1:21" x14ac:dyDescent="0.25">
      <c r="A34" s="9">
        <v>1.5303990000000001</v>
      </c>
      <c r="B34" s="10">
        <v>1.5052000000000001</v>
      </c>
      <c r="C34" s="11">
        <v>1.481411</v>
      </c>
      <c r="D34" s="12">
        <v>1.4585870000000001</v>
      </c>
      <c r="E34" s="13"/>
      <c r="F34" s="13">
        <f t="shared" si="12"/>
        <v>9.5000000000000015E-2</v>
      </c>
      <c r="G34" s="14">
        <f t="shared" si="2"/>
        <v>9.0250000000000035E-3</v>
      </c>
      <c r="H34" s="13">
        <f t="shared" si="3"/>
        <v>10.526315789473683</v>
      </c>
      <c r="I34" s="13">
        <f t="shared" si="4"/>
        <v>-2.353878387381596</v>
      </c>
      <c r="J34" s="15">
        <f t="shared" si="13"/>
        <v>0.4871980000000028</v>
      </c>
      <c r="K34" s="22">
        <f t="shared" si="5"/>
        <v>0.23736189120400272</v>
      </c>
      <c r="L34" s="15">
        <f t="shared" si="14"/>
        <v>4.6283810000000272E-2</v>
      </c>
      <c r="M34" s="16">
        <f t="shared" si="15"/>
        <v>0.48879400000000228</v>
      </c>
      <c r="N34" s="23">
        <f t="shared" si="6"/>
        <v>0.23891957443600223</v>
      </c>
      <c r="O34" s="16">
        <f t="shared" si="7"/>
        <v>4.6435430000000222E-2</v>
      </c>
      <c r="P34" s="17">
        <f t="shared" si="16"/>
        <v>0.49628000000000239</v>
      </c>
      <c r="Q34" s="24">
        <f t="shared" si="8"/>
        <v>0.24629383840000238</v>
      </c>
      <c r="R34" s="17">
        <f t="shared" si="9"/>
        <v>4.7146600000000233E-2</v>
      </c>
      <c r="S34" s="18">
        <f t="shared" si="17"/>
        <v>0.49816099999999952</v>
      </c>
      <c r="T34" s="29">
        <f t="shared" si="10"/>
        <v>0.24816438192099952</v>
      </c>
      <c r="U34" s="18">
        <f t="shared" si="11"/>
        <v>4.7325294999999962E-2</v>
      </c>
    </row>
    <row r="35" spans="1:21" x14ac:dyDescent="0.25">
      <c r="A35" s="9">
        <v>1.555601</v>
      </c>
      <c r="B35" s="10">
        <v>1.530699</v>
      </c>
      <c r="C35" s="11">
        <v>1.507136</v>
      </c>
      <c r="D35" s="12">
        <v>1.4841789999999999</v>
      </c>
      <c r="E35" s="13"/>
      <c r="F35" s="13">
        <f t="shared" si="12"/>
        <v>0.10000000000000002</v>
      </c>
      <c r="G35" s="14">
        <f t="shared" si="2"/>
        <v>1.0000000000000004E-2</v>
      </c>
      <c r="H35" s="13">
        <f t="shared" si="3"/>
        <v>9.9999999999999982</v>
      </c>
      <c r="I35" s="13">
        <f t="shared" si="4"/>
        <v>-2.3025850929940455</v>
      </c>
      <c r="J35" s="15">
        <f t="shared" si="13"/>
        <v>0.5040399999999986</v>
      </c>
      <c r="K35" s="22">
        <f t="shared" si="5"/>
        <v>0.25405632159999858</v>
      </c>
      <c r="L35" s="15">
        <f t="shared" si="14"/>
        <v>5.0403999999999873E-2</v>
      </c>
      <c r="M35" s="16">
        <f t="shared" si="15"/>
        <v>0.50997999999999843</v>
      </c>
      <c r="N35" s="23">
        <f t="shared" si="6"/>
        <v>0.26007960039999839</v>
      </c>
      <c r="O35" s="16">
        <f t="shared" si="7"/>
        <v>5.0997999999999856E-2</v>
      </c>
      <c r="P35" s="17">
        <f t="shared" si="16"/>
        <v>0.51449999999999962</v>
      </c>
      <c r="Q35" s="24">
        <f t="shared" si="8"/>
        <v>0.26471024999999959</v>
      </c>
      <c r="R35" s="17">
        <f t="shared" si="9"/>
        <v>5.1449999999999975E-2</v>
      </c>
      <c r="S35" s="18">
        <f t="shared" si="17"/>
        <v>0.51183999999999641</v>
      </c>
      <c r="T35" s="29">
        <f t="shared" si="10"/>
        <v>0.26198018559999631</v>
      </c>
      <c r="U35" s="18">
        <f t="shared" si="11"/>
        <v>5.1183999999999653E-2</v>
      </c>
    </row>
    <row r="36" spans="1:21" x14ac:dyDescent="0.25">
      <c r="A36" s="9">
        <v>1.579752</v>
      </c>
      <c r="B36" s="10">
        <v>1.5551379999999999</v>
      </c>
      <c r="C36" s="11">
        <v>1.5316689999999999</v>
      </c>
      <c r="D36" s="12">
        <v>1.5093749999999999</v>
      </c>
      <c r="E36" s="13"/>
      <c r="F36" s="13">
        <f t="shared" si="12"/>
        <v>0.10500000000000002</v>
      </c>
      <c r="G36" s="14">
        <f t="shared" si="2"/>
        <v>1.1025000000000005E-2</v>
      </c>
      <c r="H36" s="13">
        <f t="shared" si="3"/>
        <v>9.5238095238095219</v>
      </c>
      <c r="I36" s="13">
        <f t="shared" si="4"/>
        <v>-2.2537949288246133</v>
      </c>
      <c r="J36" s="15">
        <f t="shared" si="13"/>
        <v>0.50717100000000037</v>
      </c>
      <c r="K36" s="22">
        <f t="shared" si="5"/>
        <v>0.25722242324100036</v>
      </c>
      <c r="L36" s="15">
        <f t="shared" si="14"/>
        <v>5.3252955000000053E-2</v>
      </c>
      <c r="M36" s="16">
        <f t="shared" si="15"/>
        <v>0.51321899999999709</v>
      </c>
      <c r="N36" s="23">
        <f t="shared" si="6"/>
        <v>0.26339374196099702</v>
      </c>
      <c r="O36" s="16">
        <f t="shared" si="7"/>
        <v>5.388799499999971E-2</v>
      </c>
      <c r="P36" s="17">
        <f t="shared" si="16"/>
        <v>0.5151929999999979</v>
      </c>
      <c r="Q36" s="24">
        <f t="shared" si="8"/>
        <v>0.26542382724899782</v>
      </c>
      <c r="R36" s="17">
        <f t="shared" si="9"/>
        <v>5.4095264999999795E-2</v>
      </c>
      <c r="S36" s="18">
        <f t="shared" si="17"/>
        <v>0.52911599999999959</v>
      </c>
      <c r="T36" s="29">
        <f t="shared" si="10"/>
        <v>0.27996374145599956</v>
      </c>
      <c r="U36" s="18">
        <f t="shared" si="11"/>
        <v>5.555717999999997E-2</v>
      </c>
    </row>
    <row r="37" spans="1:21" x14ac:dyDescent="0.25">
      <c r="A37" s="9">
        <v>1.6034980000000001</v>
      </c>
      <c r="B37" s="10">
        <v>1.579283</v>
      </c>
      <c r="C37" s="11">
        <v>1.556014</v>
      </c>
      <c r="D37" s="12">
        <v>1.5337130000000001</v>
      </c>
      <c r="E37" s="13"/>
      <c r="F37" s="13">
        <f t="shared" si="12"/>
        <v>0.11000000000000003</v>
      </c>
      <c r="G37" s="14">
        <f t="shared" si="2"/>
        <v>1.2100000000000007E-2</v>
      </c>
      <c r="H37" s="13">
        <f t="shared" si="3"/>
        <v>9.0909090909090882</v>
      </c>
      <c r="I37" s="13">
        <f t="shared" si="4"/>
        <v>-2.2072749131897207</v>
      </c>
      <c r="J37" s="15">
        <f t="shared" si="13"/>
        <v>0.52241200000000065</v>
      </c>
      <c r="K37" s="22">
        <f t="shared" si="5"/>
        <v>0.27291429774400067</v>
      </c>
      <c r="L37" s="15">
        <f t="shared" si="14"/>
        <v>5.7465320000000084E-2</v>
      </c>
      <c r="M37" s="16">
        <f t="shared" si="15"/>
        <v>0.53119000000000149</v>
      </c>
      <c r="N37" s="23">
        <f t="shared" si="6"/>
        <v>0.2821628161000016</v>
      </c>
      <c r="O37" s="16">
        <f t="shared" si="7"/>
        <v>5.8430900000000181E-2</v>
      </c>
      <c r="P37" s="17">
        <f t="shared" si="16"/>
        <v>0.53559000000000101</v>
      </c>
      <c r="Q37" s="24">
        <f t="shared" si="8"/>
        <v>0.28685664810000105</v>
      </c>
      <c r="R37" s="17">
        <f t="shared" si="9"/>
        <v>5.8914900000000124E-2</v>
      </c>
      <c r="S37" s="18">
        <f t="shared" si="17"/>
        <v>0.53543600000000391</v>
      </c>
      <c r="T37" s="29">
        <f t="shared" si="10"/>
        <v>0.28669171009600419</v>
      </c>
      <c r="U37" s="18">
        <f t="shared" si="11"/>
        <v>5.8897960000000443E-2</v>
      </c>
    </row>
    <row r="38" spans="1:21" x14ac:dyDescent="0.25">
      <c r="A38" s="9">
        <v>1.6267529999999999</v>
      </c>
      <c r="B38" s="10">
        <v>1.602768</v>
      </c>
      <c r="C38" s="11">
        <v>1.5796859999999999</v>
      </c>
      <c r="D38" s="12">
        <v>1.5572900000000001</v>
      </c>
      <c r="E38" s="13"/>
      <c r="F38" s="13">
        <f t="shared" si="12"/>
        <v>0.11500000000000003</v>
      </c>
      <c r="G38" s="14">
        <f t="shared" si="2"/>
        <v>1.3225000000000008E-2</v>
      </c>
      <c r="H38" s="13">
        <f t="shared" si="3"/>
        <v>8.6956521739130412</v>
      </c>
      <c r="I38" s="13">
        <f t="shared" si="4"/>
        <v>-2.1628231506188866</v>
      </c>
      <c r="J38" s="15">
        <f t="shared" si="13"/>
        <v>0.53486499999999515</v>
      </c>
      <c r="K38" s="22">
        <f t="shared" si="5"/>
        <v>0.28608056822499484</v>
      </c>
      <c r="L38" s="15">
        <f t="shared" si="14"/>
        <v>6.150947499999946E-2</v>
      </c>
      <c r="M38" s="16">
        <f t="shared" si="15"/>
        <v>0.54015499999999916</v>
      </c>
      <c r="N38" s="23">
        <f t="shared" si="6"/>
        <v>0.29176742402499911</v>
      </c>
      <c r="O38" s="16">
        <f t="shared" si="7"/>
        <v>6.2117824999999918E-2</v>
      </c>
      <c r="P38" s="17">
        <f t="shared" si="16"/>
        <v>0.54445599999999772</v>
      </c>
      <c r="Q38" s="24">
        <f t="shared" si="8"/>
        <v>0.29643233593599749</v>
      </c>
      <c r="R38" s="17">
        <f t="shared" si="9"/>
        <v>6.2612439999999756E-2</v>
      </c>
      <c r="S38" s="18">
        <f t="shared" si="17"/>
        <v>0.54227099999999873</v>
      </c>
      <c r="T38" s="29">
        <f t="shared" si="10"/>
        <v>0.29405783744099862</v>
      </c>
      <c r="U38" s="18">
        <f t="shared" si="11"/>
        <v>6.2361164999999871E-2</v>
      </c>
    </row>
    <row r="39" spans="1:21" x14ac:dyDescent="0.25">
      <c r="A39" s="9">
        <v>1.6493949999999999</v>
      </c>
      <c r="B39" s="10">
        <v>1.62582</v>
      </c>
      <c r="C39" s="11">
        <v>1.6028089999999999</v>
      </c>
      <c r="D39" s="12">
        <v>1.580676</v>
      </c>
      <c r="E39" s="13"/>
      <c r="F39" s="13">
        <f t="shared" si="12"/>
        <v>0.12000000000000004</v>
      </c>
      <c r="G39" s="14">
        <f t="shared" si="2"/>
        <v>1.4400000000000008E-2</v>
      </c>
      <c r="H39" s="13">
        <f t="shared" si="3"/>
        <v>8.3333333333333304</v>
      </c>
      <c r="I39" s="13">
        <f t="shared" si="4"/>
        <v>-2.1202635362000906</v>
      </c>
      <c r="J39" s="15">
        <f t="shared" si="13"/>
        <v>0.54340800000000089</v>
      </c>
      <c r="K39" s="22">
        <f t="shared" si="5"/>
        <v>0.29529225446400098</v>
      </c>
      <c r="L39" s="15">
        <f t="shared" si="14"/>
        <v>6.5208960000000121E-2</v>
      </c>
      <c r="M39" s="16">
        <f t="shared" si="15"/>
        <v>0.55324800000000141</v>
      </c>
      <c r="N39" s="23">
        <f t="shared" si="6"/>
        <v>0.30608334950400157</v>
      </c>
      <c r="O39" s="16">
        <f t="shared" si="7"/>
        <v>6.6389760000000186E-2</v>
      </c>
      <c r="P39" s="17">
        <f>((C39-C38)/(F39-F38))*F39</f>
        <v>0.55495199999999978</v>
      </c>
      <c r="Q39" s="24">
        <f t="shared" si="8"/>
        <v>0.30797172230399977</v>
      </c>
      <c r="R39" s="17">
        <f t="shared" si="9"/>
        <v>6.6594239999999999E-2</v>
      </c>
      <c r="S39" s="18">
        <f t="shared" si="17"/>
        <v>0.56126399999999743</v>
      </c>
      <c r="T39" s="29">
        <f t="shared" si="10"/>
        <v>0.31501727769599713</v>
      </c>
      <c r="U39" s="18">
        <f t="shared" si="11"/>
        <v>6.735167999999972E-2</v>
      </c>
    </row>
    <row r="40" spans="1:21" x14ac:dyDescent="0.25">
      <c r="A40" s="9">
        <v>1.671791</v>
      </c>
      <c r="B40" s="10">
        <v>1.64821</v>
      </c>
      <c r="C40" s="11">
        <v>1.6254329999999999</v>
      </c>
      <c r="D40" s="12">
        <v>1.603167</v>
      </c>
      <c r="E40" s="13"/>
      <c r="F40" s="13">
        <f t="shared" si="12"/>
        <v>0.12500000000000003</v>
      </c>
      <c r="G40" s="14">
        <f t="shared" si="2"/>
        <v>1.5625000000000007E-2</v>
      </c>
      <c r="H40" s="13">
        <f t="shared" si="3"/>
        <v>7.9999999999999982</v>
      </c>
      <c r="I40" s="13">
        <f t="shared" si="4"/>
        <v>-2.0794415416798357</v>
      </c>
      <c r="J40" s="15">
        <f t="shared" si="13"/>
        <v>0.55990000000000328</v>
      </c>
      <c r="K40" s="22">
        <f t="shared" si="5"/>
        <v>0.3134880100000037</v>
      </c>
      <c r="L40" s="15">
        <f t="shared" si="14"/>
        <v>6.9987500000000424E-2</v>
      </c>
      <c r="M40" s="16">
        <f t="shared" si="15"/>
        <v>0.55974999999999897</v>
      </c>
      <c r="N40" s="23">
        <f t="shared" si="6"/>
        <v>0.31332006249999883</v>
      </c>
      <c r="O40" s="16">
        <f t="shared" si="7"/>
        <v>6.9968749999999885E-2</v>
      </c>
      <c r="P40" s="17">
        <f t="shared" si="16"/>
        <v>0.56560000000000066</v>
      </c>
      <c r="Q40" s="24">
        <f t="shared" si="8"/>
        <v>0.31990336000000075</v>
      </c>
      <c r="R40" s="17">
        <f t="shared" si="9"/>
        <v>7.0700000000000096E-2</v>
      </c>
      <c r="S40" s="18">
        <f t="shared" si="17"/>
        <v>0.56227500000000219</v>
      </c>
      <c r="T40" s="29">
        <f t="shared" si="10"/>
        <v>0.31615317562500245</v>
      </c>
      <c r="U40" s="18">
        <f t="shared" si="11"/>
        <v>7.0284375000000288E-2</v>
      </c>
    </row>
    <row r="41" spans="1:21" s="6" customFormat="1" x14ac:dyDescent="0.25">
      <c r="A41" s="19">
        <v>1.6933670000000001</v>
      </c>
      <c r="B41" s="19">
        <v>1.670045</v>
      </c>
      <c r="C41" s="19">
        <v>1.6473979999999999</v>
      </c>
      <c r="D41" s="19">
        <v>1.6252629999999999</v>
      </c>
      <c r="E41" s="20"/>
      <c r="F41" s="20">
        <f t="shared" si="12"/>
        <v>0.13000000000000003</v>
      </c>
      <c r="G41" s="14">
        <f t="shared" si="2"/>
        <v>1.6900000000000009E-2</v>
      </c>
      <c r="H41" s="20">
        <f t="shared" si="3"/>
        <v>7.6923076923076907</v>
      </c>
      <c r="I41" s="20">
        <f t="shared" si="4"/>
        <v>-2.0402208285265542</v>
      </c>
      <c r="J41" s="15">
        <f t="shared" si="13"/>
        <v>0.5609760000000007</v>
      </c>
      <c r="K41" s="22">
        <f t="shared" si="5"/>
        <v>0.31469407257600079</v>
      </c>
      <c r="L41" s="15">
        <f t="shared" si="14"/>
        <v>7.2926880000000111E-2</v>
      </c>
      <c r="M41" s="16">
        <f t="shared" si="15"/>
        <v>0.56771000000000094</v>
      </c>
      <c r="N41" s="23">
        <f t="shared" si="6"/>
        <v>0.32229464410000108</v>
      </c>
      <c r="O41" s="16">
        <f t="shared" si="7"/>
        <v>7.380230000000014E-2</v>
      </c>
      <c r="P41" s="17">
        <f t="shared" si="16"/>
        <v>0.57108999999999999</v>
      </c>
      <c r="Q41" s="24">
        <f t="shared" si="8"/>
        <v>0.3261437881</v>
      </c>
      <c r="R41" s="17">
        <f t="shared" si="9"/>
        <v>7.4241700000000022E-2</v>
      </c>
      <c r="S41" s="18">
        <f t="shared" si="17"/>
        <v>0.5744959999999969</v>
      </c>
      <c r="T41" s="29">
        <f t="shared" si="10"/>
        <v>0.33004565401599645</v>
      </c>
      <c r="U41" s="18">
        <f t="shared" si="11"/>
        <v>7.4684479999999609E-2</v>
      </c>
    </row>
    <row r="42" spans="1:21" x14ac:dyDescent="0.25">
      <c r="A42" s="9">
        <v>1.7146790000000001</v>
      </c>
      <c r="B42" s="10">
        <v>1.6915230000000001</v>
      </c>
      <c r="C42" s="11">
        <v>1.6689940000000001</v>
      </c>
      <c r="D42" s="12">
        <v>1.6466339999999999</v>
      </c>
      <c r="E42" s="13"/>
      <c r="F42" s="13">
        <f t="shared" si="12"/>
        <v>0.13500000000000004</v>
      </c>
      <c r="G42" s="14">
        <f t="shared" si="2"/>
        <v>1.8225000000000009E-2</v>
      </c>
      <c r="H42" s="13">
        <f t="shared" si="3"/>
        <v>7.4074074074074057</v>
      </c>
      <c r="I42" s="13">
        <f t="shared" si="4"/>
        <v>-2.0024805005437072</v>
      </c>
      <c r="J42" s="15">
        <f t="shared" si="13"/>
        <v>0.5754239999999996</v>
      </c>
      <c r="K42" s="22">
        <f t="shared" si="5"/>
        <v>0.33111277977599957</v>
      </c>
      <c r="L42" s="15">
        <f t="shared" si="14"/>
        <v>7.7682239999999972E-2</v>
      </c>
      <c r="M42" s="16">
        <f t="shared" si="15"/>
        <v>0.57990600000000259</v>
      </c>
      <c r="N42" s="23">
        <f t="shared" si="6"/>
        <v>0.33629096883600301</v>
      </c>
      <c r="O42" s="16">
        <f t="shared" si="7"/>
        <v>7.8287310000000374E-2</v>
      </c>
      <c r="P42" s="17">
        <f t="shared" si="16"/>
        <v>0.58309200000000427</v>
      </c>
      <c r="Q42" s="24">
        <f t="shared" si="8"/>
        <v>0.33999628046400499</v>
      </c>
      <c r="R42" s="17">
        <f t="shared" si="9"/>
        <v>7.8717420000000593E-2</v>
      </c>
      <c r="S42" s="18">
        <f t="shared" si="17"/>
        <v>0.57701700000000045</v>
      </c>
      <c r="T42" s="29">
        <f t="shared" si="10"/>
        <v>0.33294861828900052</v>
      </c>
      <c r="U42" s="18">
        <f t="shared" si="11"/>
        <v>7.7897295000000075E-2</v>
      </c>
    </row>
    <row r="43" spans="1:21" x14ac:dyDescent="0.25">
      <c r="A43" s="9">
        <v>1.7357130000000001</v>
      </c>
      <c r="B43" s="10">
        <v>1.7123949999999999</v>
      </c>
      <c r="C43" s="11">
        <v>1.68981</v>
      </c>
      <c r="D43" s="12">
        <v>1.6674770000000001</v>
      </c>
      <c r="E43" s="13"/>
      <c r="F43" s="13">
        <f t="shared" si="12"/>
        <v>0.14000000000000004</v>
      </c>
      <c r="G43" s="14">
        <f t="shared" si="2"/>
        <v>1.960000000000001E-2</v>
      </c>
      <c r="H43" s="13">
        <f t="shared" si="3"/>
        <v>7.1428571428571406</v>
      </c>
      <c r="I43" s="13">
        <f t="shared" si="4"/>
        <v>-1.9661128563728325</v>
      </c>
      <c r="J43" s="15">
        <f t="shared" si="13"/>
        <v>0.58895199999999959</v>
      </c>
      <c r="K43" s="22">
        <f t="shared" si="5"/>
        <v>0.34686445830399953</v>
      </c>
      <c r="L43" s="15">
        <f t="shared" si="14"/>
        <v>8.2453279999999962E-2</v>
      </c>
      <c r="M43" s="16">
        <f t="shared" si="15"/>
        <v>0.5844159999999935</v>
      </c>
      <c r="N43" s="23">
        <f t="shared" si="6"/>
        <v>0.34154206105599239</v>
      </c>
      <c r="O43" s="16">
        <f t="shared" si="7"/>
        <v>8.1818239999999112E-2</v>
      </c>
      <c r="P43" s="17">
        <f t="shared" si="16"/>
        <v>0.58284799999999815</v>
      </c>
      <c r="Q43" s="24">
        <f t="shared" si="8"/>
        <v>0.33971179110399785</v>
      </c>
      <c r="R43" s="17">
        <f t="shared" si="9"/>
        <v>8.1598719999999764E-2</v>
      </c>
      <c r="S43" s="18">
        <f t="shared" si="17"/>
        <v>0.58360400000000434</v>
      </c>
      <c r="T43" s="29">
        <f t="shared" si="10"/>
        <v>0.34059362881600508</v>
      </c>
      <c r="U43" s="18">
        <f t="shared" si="11"/>
        <v>8.1704560000000634E-2</v>
      </c>
    </row>
    <row r="44" spans="1:21" x14ac:dyDescent="0.25">
      <c r="A44" s="9">
        <v>1.756289</v>
      </c>
      <c r="B44" s="10">
        <v>1.7330019999999999</v>
      </c>
      <c r="C44" s="11">
        <v>1.7104550000000001</v>
      </c>
      <c r="D44" s="12">
        <v>1.6880440000000001</v>
      </c>
      <c r="E44" s="13"/>
      <c r="F44" s="13">
        <f t="shared" si="12"/>
        <v>0.14500000000000005</v>
      </c>
      <c r="G44" s="14">
        <f t="shared" si="2"/>
        <v>2.1025000000000012E-2</v>
      </c>
      <c r="H44" s="13">
        <f t="shared" si="3"/>
        <v>6.8965517241379288</v>
      </c>
      <c r="I44" s="13">
        <f t="shared" si="4"/>
        <v>-1.9310215365615624</v>
      </c>
      <c r="J44" s="15">
        <f t="shared" si="13"/>
        <v>0.59670399999999757</v>
      </c>
      <c r="K44" s="22">
        <f t="shared" si="5"/>
        <v>0.35605566361599711</v>
      </c>
      <c r="L44" s="15">
        <f t="shared" si="14"/>
        <v>8.6522079999999668E-2</v>
      </c>
      <c r="M44" s="16">
        <f t="shared" si="15"/>
        <v>0.59760300000000088</v>
      </c>
      <c r="N44" s="23">
        <f t="shared" si="6"/>
        <v>0.35712934560900106</v>
      </c>
      <c r="O44" s="16">
        <f t="shared" si="7"/>
        <v>8.6652435000000153E-2</v>
      </c>
      <c r="P44" s="17">
        <f t="shared" si="16"/>
        <v>0.59870500000000038</v>
      </c>
      <c r="Q44" s="24">
        <f t="shared" si="8"/>
        <v>0.35844767702500047</v>
      </c>
      <c r="R44" s="17">
        <f t="shared" si="9"/>
        <v>8.6812225000000076E-2</v>
      </c>
      <c r="S44" s="18">
        <f t="shared" si="17"/>
        <v>0.59644299999999972</v>
      </c>
      <c r="T44" s="29">
        <f t="shared" si="10"/>
        <v>0.35574425224899969</v>
      </c>
      <c r="U44" s="18">
        <f t="shared" si="11"/>
        <v>8.6484234999999993E-2</v>
      </c>
    </row>
    <row r="45" spans="1:21" x14ac:dyDescent="0.25">
      <c r="A45" s="9">
        <v>1.776159</v>
      </c>
      <c r="B45" s="10">
        <v>1.7529239999999999</v>
      </c>
      <c r="C45" s="11">
        <v>1.730243</v>
      </c>
      <c r="D45" s="12">
        <v>1.7077770000000001</v>
      </c>
      <c r="E45" s="13"/>
      <c r="F45" s="13">
        <f t="shared" si="12"/>
        <v>0.15000000000000005</v>
      </c>
      <c r="G45" s="14">
        <f t="shared" si="2"/>
        <v>2.2500000000000017E-2</v>
      </c>
      <c r="H45" s="13">
        <f t="shared" si="3"/>
        <v>6.6666666666666643</v>
      </c>
      <c r="I45" s="13">
        <f t="shared" si="4"/>
        <v>-1.8971199848858811</v>
      </c>
      <c r="J45" s="15">
        <f t="shared" si="13"/>
        <v>0.5961000000000013</v>
      </c>
      <c r="K45" s="22">
        <f t="shared" si="5"/>
        <v>0.35533521000000157</v>
      </c>
      <c r="L45" s="15">
        <f t="shared" si="14"/>
        <v>8.941500000000023E-2</v>
      </c>
      <c r="M45" s="16">
        <f t="shared" si="15"/>
        <v>0.59765999999999952</v>
      </c>
      <c r="N45" s="23">
        <f t="shared" si="6"/>
        <v>0.35719747559999943</v>
      </c>
      <c r="O45" s="16">
        <f t="shared" si="7"/>
        <v>8.9648999999999965E-2</v>
      </c>
      <c r="P45" s="17">
        <f t="shared" si="16"/>
        <v>0.59363999999999717</v>
      </c>
      <c r="Q45" s="24">
        <f t="shared" si="8"/>
        <v>0.35240844959999662</v>
      </c>
      <c r="R45" s="17">
        <f t="shared" si="9"/>
        <v>8.9045999999999612E-2</v>
      </c>
      <c r="S45" s="18">
        <f t="shared" si="17"/>
        <v>0.59198999999999968</v>
      </c>
      <c r="T45" s="29">
        <f t="shared" si="10"/>
        <v>0.35045216009999963</v>
      </c>
      <c r="U45" s="18">
        <f t="shared" si="11"/>
        <v>8.8798499999999989E-2</v>
      </c>
    </row>
    <row r="46" spans="1:21" x14ac:dyDescent="0.25">
      <c r="A46" s="9">
        <v>1.7955989999999999</v>
      </c>
      <c r="B46" s="10">
        <v>1.7723990000000001</v>
      </c>
      <c r="C46" s="11">
        <v>1.7496609999999999</v>
      </c>
      <c r="D46" s="12">
        <v>1.727301</v>
      </c>
      <c r="E46" s="13"/>
      <c r="F46" s="13">
        <f t="shared" si="12"/>
        <v>0.15500000000000005</v>
      </c>
      <c r="G46" s="14">
        <f t="shared" si="2"/>
        <v>2.4025000000000019E-2</v>
      </c>
      <c r="H46" s="13">
        <f t="shared" si="3"/>
        <v>6.4516129032258043</v>
      </c>
      <c r="I46" s="13">
        <f t="shared" si="4"/>
        <v>-1.86433016206289</v>
      </c>
      <c r="J46" s="15">
        <f t="shared" si="13"/>
        <v>0.60263999999999662</v>
      </c>
      <c r="K46" s="22">
        <f t="shared" si="5"/>
        <v>0.36317496959999596</v>
      </c>
      <c r="L46" s="15">
        <f t="shared" si="14"/>
        <v>9.3409199999999512E-2</v>
      </c>
      <c r="M46" s="16">
        <f t="shared" si="15"/>
        <v>0.60372500000000373</v>
      </c>
      <c r="N46" s="23">
        <f t="shared" si="6"/>
        <v>0.36448387562500451</v>
      </c>
      <c r="O46" s="16">
        <f t="shared" si="7"/>
        <v>9.3577375000000615E-2</v>
      </c>
      <c r="P46" s="17">
        <f t="shared" si="16"/>
        <v>0.60195799999999766</v>
      </c>
      <c r="Q46" s="24">
        <f t="shared" si="8"/>
        <v>0.3623534337639972</v>
      </c>
      <c r="R46" s="17">
        <f t="shared" si="9"/>
        <v>9.330348999999967E-2</v>
      </c>
      <c r="S46" s="18">
        <f t="shared" si="17"/>
        <v>0.60524399999999579</v>
      </c>
      <c r="T46" s="29">
        <f t="shared" si="10"/>
        <v>0.36632029953599488</v>
      </c>
      <c r="U46" s="18">
        <f t="shared" si="11"/>
        <v>9.3812819999999381E-2</v>
      </c>
    </row>
    <row r="47" spans="1:21" x14ac:dyDescent="0.25">
      <c r="A47" s="9">
        <v>1.8146910000000001</v>
      </c>
      <c r="B47" s="10">
        <v>1.791447</v>
      </c>
      <c r="C47" s="11">
        <v>1.7685660000000001</v>
      </c>
      <c r="D47" s="12">
        <v>1.745967</v>
      </c>
      <c r="E47" s="13"/>
      <c r="F47" s="13">
        <f t="shared" si="12"/>
        <v>0.16000000000000006</v>
      </c>
      <c r="G47" s="14">
        <f t="shared" si="2"/>
        <v>2.5600000000000019E-2</v>
      </c>
      <c r="H47" s="13">
        <f t="shared" si="3"/>
        <v>6.2499999999999973</v>
      </c>
      <c r="I47" s="13">
        <f t="shared" si="4"/>
        <v>-1.8325814637483098</v>
      </c>
      <c r="J47" s="15">
        <f t="shared" si="13"/>
        <v>0.61094400000000315</v>
      </c>
      <c r="K47" s="22">
        <f t="shared" si="5"/>
        <v>0.37325257113600385</v>
      </c>
      <c r="L47" s="15">
        <f t="shared" si="14"/>
        <v>9.7751040000000539E-2</v>
      </c>
      <c r="M47" s="16">
        <f t="shared" si="15"/>
        <v>0.60953599999999819</v>
      </c>
      <c r="N47" s="23">
        <f t="shared" si="6"/>
        <v>0.37153413529599777</v>
      </c>
      <c r="O47" s="16">
        <f t="shared" si="7"/>
        <v>9.7525759999999753E-2</v>
      </c>
      <c r="P47" s="17">
        <f t="shared" si="16"/>
        <v>0.60496000000000516</v>
      </c>
      <c r="Q47" s="24">
        <f t="shared" si="8"/>
        <v>0.36597660160000622</v>
      </c>
      <c r="R47" s="17">
        <f t="shared" si="9"/>
        <v>9.6793600000000868E-2</v>
      </c>
      <c r="S47" s="18">
        <f t="shared" si="17"/>
        <v>0.59731200000000195</v>
      </c>
      <c r="T47" s="29">
        <f t="shared" si="10"/>
        <v>0.35678162534400232</v>
      </c>
      <c r="U47" s="18">
        <f t="shared" si="11"/>
        <v>9.556992000000035E-2</v>
      </c>
    </row>
    <row r="48" spans="1:21" x14ac:dyDescent="0.25">
      <c r="A48" s="9">
        <v>1.8332310000000001</v>
      </c>
      <c r="B48" s="10">
        <v>1.8098510000000001</v>
      </c>
      <c r="C48" s="11">
        <v>1.787059</v>
      </c>
      <c r="D48" s="12">
        <v>1.764238</v>
      </c>
      <c r="E48" s="13"/>
      <c r="F48" s="13">
        <f t="shared" si="12"/>
        <v>0.16500000000000006</v>
      </c>
      <c r="G48" s="14">
        <f t="shared" si="2"/>
        <v>2.722500000000002E-2</v>
      </c>
      <c r="H48" s="13">
        <f t="shared" si="3"/>
        <v>6.0606060606060579</v>
      </c>
      <c r="I48" s="13">
        <f t="shared" si="4"/>
        <v>-1.8018098050815561</v>
      </c>
      <c r="J48" s="15">
        <f t="shared" si="13"/>
        <v>0.6118199999999997</v>
      </c>
      <c r="K48" s="22">
        <f t="shared" si="5"/>
        <v>0.37432371239999962</v>
      </c>
      <c r="L48" s="15">
        <f t="shared" si="14"/>
        <v>0.10095029999999999</v>
      </c>
      <c r="M48" s="16">
        <f t="shared" si="15"/>
        <v>0.60733200000000254</v>
      </c>
      <c r="N48" s="23">
        <f t="shared" si="6"/>
        <v>0.36885215822400308</v>
      </c>
      <c r="O48" s="16">
        <f t="shared" si="7"/>
        <v>0.10020978000000046</v>
      </c>
      <c r="P48" s="17">
        <f t="shared" si="16"/>
        <v>0.6102689999999954</v>
      </c>
      <c r="Q48" s="24">
        <f t="shared" si="8"/>
        <v>0.37242825236099436</v>
      </c>
      <c r="R48" s="17">
        <f t="shared" si="9"/>
        <v>0.10069438499999928</v>
      </c>
      <c r="S48" s="18">
        <f t="shared" si="17"/>
        <v>0.60294299999999723</v>
      </c>
      <c r="T48" s="29">
        <f t="shared" si="10"/>
        <v>0.36354026124899669</v>
      </c>
      <c r="U48" s="18">
        <f t="shared" si="11"/>
        <v>9.948559499999958E-2</v>
      </c>
    </row>
    <row r="49" spans="1:21" x14ac:dyDescent="0.25">
      <c r="A49" s="9">
        <v>1.85131</v>
      </c>
      <c r="B49" s="10">
        <v>1.8281890000000001</v>
      </c>
      <c r="C49" s="11">
        <v>1.80524</v>
      </c>
      <c r="D49" s="12">
        <v>1.7818320000000001</v>
      </c>
      <c r="E49" s="13"/>
      <c r="F49" s="13">
        <f t="shared" si="12"/>
        <v>0.17000000000000007</v>
      </c>
      <c r="G49" s="14">
        <f t="shared" si="2"/>
        <v>2.8900000000000023E-2</v>
      </c>
      <c r="H49" s="13">
        <f t="shared" si="3"/>
        <v>5.8823529411764683</v>
      </c>
      <c r="I49" s="13">
        <f t="shared" si="4"/>
        <v>-1.771956841931875</v>
      </c>
      <c r="J49" s="15">
        <f t="shared" si="13"/>
        <v>0.61468599999999818</v>
      </c>
      <c r="K49" s="22">
        <f t="shared" si="5"/>
        <v>0.37783887859599774</v>
      </c>
      <c r="L49" s="15">
        <f t="shared" si="14"/>
        <v>0.10449661999999973</v>
      </c>
      <c r="M49" s="16">
        <f t="shared" si="15"/>
        <v>0.62349199999999849</v>
      </c>
      <c r="N49" s="23">
        <f t="shared" si="6"/>
        <v>0.38874227406399814</v>
      </c>
      <c r="O49" s="16">
        <f t="shared" si="7"/>
        <v>0.10599363999999979</v>
      </c>
      <c r="P49" s="17">
        <f t="shared" si="16"/>
        <v>0.61815399999999976</v>
      </c>
      <c r="Q49" s="24">
        <f t="shared" si="8"/>
        <v>0.38211436771599971</v>
      </c>
      <c r="R49" s="17">
        <f t="shared" si="9"/>
        <v>0.10508618</v>
      </c>
      <c r="S49" s="18">
        <f t="shared" si="17"/>
        <v>0.59819600000000339</v>
      </c>
      <c r="T49" s="29">
        <f t="shared" si="10"/>
        <v>0.35783845441600404</v>
      </c>
      <c r="U49" s="18">
        <f t="shared" si="11"/>
        <v>0.10169332000000061</v>
      </c>
    </row>
    <row r="50" spans="1:21" x14ac:dyDescent="0.25">
      <c r="A50" s="9">
        <v>1.869213</v>
      </c>
      <c r="B50" s="10">
        <v>1.8458019999999999</v>
      </c>
      <c r="C50" s="11">
        <v>1.8225450000000001</v>
      </c>
      <c r="D50" s="12">
        <v>1.799196</v>
      </c>
      <c r="E50" s="13"/>
      <c r="F50" s="13">
        <f t="shared" si="12"/>
        <v>0.17500000000000007</v>
      </c>
      <c r="G50" s="14">
        <f t="shared" si="2"/>
        <v>3.0625000000000024E-2</v>
      </c>
      <c r="H50" s="13">
        <f t="shared" si="3"/>
        <v>5.7142857142857117</v>
      </c>
      <c r="I50" s="13">
        <f t="shared" si="4"/>
        <v>-1.7429693050586226</v>
      </c>
      <c r="J50" s="15">
        <f t="shared" si="13"/>
        <v>0.62660499999999975</v>
      </c>
      <c r="K50" s="22">
        <f t="shared" si="5"/>
        <v>0.39263382602499969</v>
      </c>
      <c r="L50" s="15">
        <f t="shared" si="14"/>
        <v>0.109655875</v>
      </c>
      <c r="M50" s="16">
        <f t="shared" si="15"/>
        <v>0.61645499999999542</v>
      </c>
      <c r="N50" s="23">
        <f t="shared" si="6"/>
        <v>0.38001676702499437</v>
      </c>
      <c r="O50" s="16">
        <f t="shared" si="7"/>
        <v>0.10787962499999924</v>
      </c>
      <c r="P50" s="17">
        <f t="shared" si="16"/>
        <v>0.60567500000000407</v>
      </c>
      <c r="Q50" s="24">
        <f t="shared" si="8"/>
        <v>0.36684220562500491</v>
      </c>
      <c r="R50" s="17">
        <f t="shared" si="9"/>
        <v>0.10599312500000076</v>
      </c>
      <c r="S50" s="18">
        <f t="shared" si="17"/>
        <v>0.60773999999999739</v>
      </c>
      <c r="T50" s="29">
        <f t="shared" si="10"/>
        <v>0.36934790759999681</v>
      </c>
      <c r="U50" s="18">
        <f t="shared" si="11"/>
        <v>0.10635449999999959</v>
      </c>
    </row>
    <row r="51" spans="1:21" x14ac:dyDescent="0.25">
      <c r="A51" s="9">
        <v>1.886433</v>
      </c>
      <c r="B51" s="10">
        <v>1.862887</v>
      </c>
      <c r="C51" s="11">
        <v>1.839737</v>
      </c>
      <c r="D51" s="12">
        <v>1.8158829999999999</v>
      </c>
      <c r="E51" s="13"/>
      <c r="F51" s="13">
        <f t="shared" si="12"/>
        <v>0.18000000000000008</v>
      </c>
      <c r="G51" s="14">
        <f t="shared" si="2"/>
        <v>3.2400000000000026E-2</v>
      </c>
      <c r="H51" s="13">
        <f t="shared" si="3"/>
        <v>5.5555555555555536</v>
      </c>
      <c r="I51" s="13">
        <f t="shared" si="4"/>
        <v>-1.7147984280919262</v>
      </c>
      <c r="J51" s="15">
        <f t="shared" si="13"/>
        <v>0.61992000000000014</v>
      </c>
      <c r="K51" s="22">
        <f t="shared" si="5"/>
        <v>0.38430080640000019</v>
      </c>
      <c r="L51" s="15">
        <f t="shared" si="14"/>
        <v>0.11158560000000008</v>
      </c>
      <c r="M51" s="16">
        <f t="shared" si="15"/>
        <v>0.61506000000000027</v>
      </c>
      <c r="N51" s="23">
        <f t="shared" si="6"/>
        <v>0.37829880360000034</v>
      </c>
      <c r="O51" s="16">
        <f t="shared" si="7"/>
        <v>0.1107108000000001</v>
      </c>
      <c r="P51" s="17">
        <f t="shared" si="16"/>
        <v>0.61891199999999513</v>
      </c>
      <c r="Q51" s="24">
        <f t="shared" si="8"/>
        <v>0.38305206374399398</v>
      </c>
      <c r="R51" s="17">
        <f t="shared" si="9"/>
        <v>0.11140415999999917</v>
      </c>
      <c r="S51" s="18">
        <f t="shared" si="17"/>
        <v>0.60073199999999594</v>
      </c>
      <c r="T51" s="29">
        <f t="shared" si="10"/>
        <v>0.36087893582399511</v>
      </c>
      <c r="U51" s="18">
        <f t="shared" si="11"/>
        <v>0.10813175999999931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abSelected="1" workbookViewId="0">
      <selection activeCell="E34" sqref="E34"/>
    </sheetView>
  </sheetViews>
  <sheetFormatPr defaultRowHeight="15" x14ac:dyDescent="0.25"/>
  <cols>
    <col min="1" max="1" width="12.85546875" customWidth="1"/>
  </cols>
  <sheetData>
    <row r="1" spans="1:5" x14ac:dyDescent="0.25">
      <c r="A1" t="s">
        <v>36</v>
      </c>
      <c r="B1">
        <v>10</v>
      </c>
      <c r="C1">
        <v>20</v>
      </c>
      <c r="D1">
        <v>30</v>
      </c>
      <c r="E1">
        <v>40</v>
      </c>
    </row>
    <row r="3" spans="1:5" x14ac:dyDescent="0.25">
      <c r="A3" t="s">
        <v>30</v>
      </c>
      <c r="B3">
        <v>2.5718671428571316</v>
      </c>
      <c r="C3">
        <v>2.6085857142857019</v>
      </c>
      <c r="D3">
        <v>2.6387399999999759</v>
      </c>
      <c r="E3">
        <v>2.7050499999999578</v>
      </c>
    </row>
    <row r="4" spans="1:5" x14ac:dyDescent="0.25">
      <c r="A4" t="s">
        <v>31</v>
      </c>
      <c r="B4">
        <v>2.5064282987139244</v>
      </c>
      <c r="C4">
        <v>2.5406793961271665</v>
      </c>
      <c r="D4">
        <v>2.5635584575784018</v>
      </c>
      <c r="E4">
        <v>2.6017616156103816</v>
      </c>
    </row>
    <row r="5" spans="1:5" x14ac:dyDescent="0.25">
      <c r="A5" t="s">
        <v>32</v>
      </c>
      <c r="B5">
        <v>2.6373059870003388</v>
      </c>
      <c r="C5">
        <v>2.6764920324442372</v>
      </c>
      <c r="D5">
        <v>2.7139215424215499</v>
      </c>
      <c r="E5">
        <v>2.808338384389534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Asmari 2017 Figure 7b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2017-03-21T17:02:11Z</dcterms:modified>
</cp:coreProperties>
</file>