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6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filterPrivacy="1" codeName="ThisWorkbook" defaultThemeVersion="124226"/>
  <xr:revisionPtr revIDLastSave="0" documentId="13_ncr:1_{487F6268-66D5-408D-8228-05519C2CD686}" xr6:coauthVersionLast="44" xr6:coauthVersionMax="44" xr10:uidLastSave="{00000000-0000-0000-0000-000000000000}"/>
  <bookViews>
    <workbookView xWindow="2595" yWindow="2595" windowWidth="21600" windowHeight="11385" xr2:uid="{00000000-000D-0000-FFFF-FFFF00000000}"/>
  </bookViews>
  <sheets>
    <sheet name="Dataset" sheetId="11" r:id="rId1"/>
    <sheet name="Table 1" sheetId="1" r:id="rId2"/>
    <sheet name="CaLC PS" sheetId="6" r:id="rId3"/>
    <sheet name="R-C2E2 + Xe + PE2" sheetId="5" r:id="rId4"/>
    <sheet name="He + N2 + RC2E2-RC2E1" sheetId="8" r:id="rId5"/>
    <sheet name="Delta T parametric study" sheetId="7" r:id="rId6"/>
    <sheet name="Bottoming" sheetId="10" r:id="rId7"/>
    <sheet name="Carbon tax" sheetId="9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ASH">[1]Sheet1!$D$5</definedName>
    <definedName name="CAOC">[13]CashFlowNPV_Detailed!$B$109</definedName>
    <definedName name="CaOP">[13]CashFlowNPV_Detailed!$B$106</definedName>
    <definedName name="CCU">[1]Sheet1!$D$39</definedName>
    <definedName name="CF">[13]CashFlowNPV_Detailed!$B$86</definedName>
    <definedName name="CO2COMPR">[1]Sheet1!$E$39</definedName>
    <definedName name="CO2PUMP">[1]Sheet1!$F$39</definedName>
    <definedName name="CO2R">[1]Sheet1!$D$52</definedName>
    <definedName name="CONV1">#REF!</definedName>
    <definedName name="CONV2">#REF!</definedName>
    <definedName name="CONV3">#REF!</definedName>
    <definedName name="CONV4">#REF!</definedName>
    <definedName name="CONV5">#REF!</definedName>
    <definedName name="CONV6">#REF!</definedName>
    <definedName name="CONV7">#REF!</definedName>
    <definedName name="CONV8">#REF!</definedName>
    <definedName name="CONV9">#REF!</definedName>
    <definedName name="ELP">[13]CashFlowNPV_Detailed!$B$104</definedName>
    <definedName name="ewewew">#REF!</definedName>
    <definedName name="FCW">#REF!</definedName>
    <definedName name="FST">#REF!</definedName>
    <definedName name="FUEL">[1]Sheet1!$D$4</definedName>
    <definedName name="HP">[13]CashFlowNPV_Detailed!$B$105</definedName>
    <definedName name="HV">[1]Sheet1!$D$3</definedName>
    <definedName name="MAKEUP">[1]Sheet1!$D$18</definedName>
    <definedName name="NETPOWER">[1]Sheet1!$D$44</definedName>
    <definedName name="NETWORK">[1]Sheet1!$E$42</definedName>
    <definedName name="_xlnm.Print_Area" localSheetId="0">Dataset!$A$1:$A$47</definedName>
    <definedName name="PURGE">[1]Sheet1!$D$6</definedName>
    <definedName name="TADS">#REF!</definedName>
    <definedName name="TCR">[13]CashFlowNPV_Detailed!$B$91</definedName>
    <definedName name="TEX">#REF!</definedName>
    <definedName name="TF">#REF!</definedName>
    <definedName name="TRS">#REF!</definedName>
    <definedName name="TW">#REF!</definedName>
    <definedName name="V">#REF!</definedName>
    <definedName name="V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1" i="1" l="1"/>
  <c r="J18" i="1" l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17" i="1"/>
  <c r="J8" i="1"/>
  <c r="J9" i="1"/>
  <c r="J10" i="1"/>
  <c r="J11" i="1"/>
  <c r="J12" i="1"/>
  <c r="J13" i="1"/>
  <c r="J15" i="1"/>
  <c r="J16" i="1"/>
  <c r="J7" i="1"/>
  <c r="J39" i="1"/>
  <c r="J40" i="1"/>
  <c r="J41" i="1"/>
  <c r="J42" i="1"/>
  <c r="J43" i="1"/>
  <c r="J44" i="1"/>
  <c r="J45" i="1"/>
  <c r="J55" i="1" s="1"/>
  <c r="J46" i="1"/>
  <c r="J47" i="1"/>
  <c r="J48" i="1"/>
  <c r="J49" i="1"/>
  <c r="J50" i="1"/>
  <c r="J51" i="1"/>
  <c r="J52" i="1"/>
  <c r="J38" i="1"/>
  <c r="T74" i="10" l="1"/>
  <c r="T73" i="10"/>
  <c r="T71" i="10"/>
  <c r="T70" i="10"/>
  <c r="T68" i="10"/>
  <c r="T67" i="10"/>
  <c r="T65" i="10"/>
  <c r="T64" i="10"/>
  <c r="O74" i="10"/>
  <c r="O73" i="10"/>
  <c r="O71" i="10"/>
  <c r="O70" i="10"/>
  <c r="O68" i="10"/>
  <c r="O67" i="10"/>
  <c r="O65" i="10"/>
  <c r="O64" i="10"/>
  <c r="J72" i="10"/>
  <c r="J71" i="10"/>
  <c r="J70" i="10"/>
  <c r="J66" i="10"/>
  <c r="J65" i="10"/>
  <c r="J64" i="10"/>
  <c r="J68" i="1" l="1"/>
  <c r="F21" i="9" l="1"/>
  <c r="G21" i="9"/>
  <c r="H21" i="9"/>
  <c r="I21" i="9"/>
  <c r="E21" i="9"/>
  <c r="F20" i="9" l="1"/>
  <c r="G20" i="9"/>
  <c r="H20" i="9"/>
  <c r="I20" i="9"/>
  <c r="E20" i="9"/>
  <c r="K60" i="10" l="1"/>
  <c r="L60" i="10"/>
  <c r="M60" i="10"/>
  <c r="N60" i="10"/>
  <c r="F60" i="10"/>
  <c r="G60" i="10"/>
  <c r="H60" i="10"/>
  <c r="I60" i="10"/>
  <c r="J60" i="10"/>
  <c r="E60" i="10"/>
  <c r="K59" i="10"/>
  <c r="L59" i="10"/>
  <c r="M59" i="10"/>
  <c r="N59" i="10"/>
  <c r="J59" i="10"/>
  <c r="F59" i="10"/>
  <c r="G59" i="10"/>
  <c r="H59" i="10"/>
  <c r="I59" i="10"/>
  <c r="E59" i="10"/>
  <c r="K54" i="10"/>
  <c r="L54" i="10"/>
  <c r="M54" i="10"/>
  <c r="N54" i="10"/>
  <c r="J54" i="10"/>
  <c r="F54" i="10"/>
  <c r="G54" i="10"/>
  <c r="H54" i="10"/>
  <c r="I54" i="10"/>
  <c r="E54" i="10"/>
  <c r="F18" i="10"/>
  <c r="G18" i="10"/>
  <c r="H18" i="10"/>
  <c r="I18" i="10"/>
  <c r="F19" i="10"/>
  <c r="G19" i="10"/>
  <c r="H19" i="10"/>
  <c r="I19" i="10"/>
  <c r="F20" i="10"/>
  <c r="G20" i="10"/>
  <c r="H20" i="10"/>
  <c r="I20" i="10"/>
  <c r="E19" i="10"/>
  <c r="E20" i="10"/>
  <c r="E18" i="10"/>
  <c r="F23" i="10"/>
  <c r="G23" i="10"/>
  <c r="H23" i="10"/>
  <c r="I23" i="10"/>
  <c r="F24" i="10"/>
  <c r="F25" i="10"/>
  <c r="G25" i="10"/>
  <c r="H25" i="10"/>
  <c r="I25" i="10"/>
  <c r="E24" i="10"/>
  <c r="E25" i="10"/>
  <c r="E23" i="10"/>
  <c r="J73" i="10" l="1"/>
  <c r="J67" i="10"/>
  <c r="H14" i="10"/>
  <c r="G24" i="10"/>
  <c r="J74" i="10"/>
  <c r="E74" i="10"/>
  <c r="E67" i="10"/>
  <c r="E73" i="10"/>
  <c r="F57" i="10"/>
  <c r="G57" i="10"/>
  <c r="H57" i="10"/>
  <c r="I57" i="10"/>
  <c r="E57" i="10"/>
  <c r="F52" i="10"/>
  <c r="G52" i="10"/>
  <c r="H52" i="10"/>
  <c r="I52" i="10"/>
  <c r="E52" i="10"/>
  <c r="F56" i="10"/>
  <c r="G56" i="10"/>
  <c r="H56" i="10"/>
  <c r="I56" i="10"/>
  <c r="F51" i="10"/>
  <c r="G51" i="10"/>
  <c r="H51" i="10"/>
  <c r="I51" i="10"/>
  <c r="E56" i="10"/>
  <c r="E51" i="10"/>
  <c r="F58" i="10"/>
  <c r="G58" i="10"/>
  <c r="H58" i="10"/>
  <c r="I58" i="10"/>
  <c r="O58" i="10"/>
  <c r="P58" i="10"/>
  <c r="Q58" i="10"/>
  <c r="R58" i="10"/>
  <c r="S58" i="10"/>
  <c r="T58" i="10"/>
  <c r="U58" i="10"/>
  <c r="V58" i="10"/>
  <c r="W58" i="10"/>
  <c r="X58" i="10"/>
  <c r="E58" i="10"/>
  <c r="U50" i="10"/>
  <c r="V50" i="10"/>
  <c r="W50" i="10"/>
  <c r="X50" i="10"/>
  <c r="T50" i="10"/>
  <c r="P49" i="10"/>
  <c r="Q49" i="10"/>
  <c r="R49" i="10"/>
  <c r="S49" i="10"/>
  <c r="O49" i="10"/>
  <c r="F47" i="10"/>
  <c r="G47" i="10"/>
  <c r="H47" i="10"/>
  <c r="I47" i="10"/>
  <c r="E47" i="10"/>
  <c r="B56" i="10"/>
  <c r="B51" i="10"/>
  <c r="G13" i="10"/>
  <c r="H13" i="10"/>
  <c r="I13" i="10"/>
  <c r="J13" i="10"/>
  <c r="G14" i="10"/>
  <c r="G15" i="10"/>
  <c r="H15" i="10"/>
  <c r="I15" i="10"/>
  <c r="J15" i="10"/>
  <c r="F14" i="10"/>
  <c r="F15" i="10"/>
  <c r="F13" i="10"/>
  <c r="D8" i="10"/>
  <c r="E8" i="10"/>
  <c r="F8" i="10"/>
  <c r="G8" i="10"/>
  <c r="H8" i="10"/>
  <c r="I8" i="10"/>
  <c r="J8" i="10"/>
  <c r="K8" i="10"/>
  <c r="L8" i="10"/>
  <c r="D9" i="10"/>
  <c r="E9" i="10"/>
  <c r="F9" i="10"/>
  <c r="G9" i="10"/>
  <c r="H9" i="10"/>
  <c r="I9" i="10"/>
  <c r="J9" i="10"/>
  <c r="K9" i="10"/>
  <c r="L9" i="10"/>
  <c r="D10" i="10"/>
  <c r="E10" i="10"/>
  <c r="F10" i="10"/>
  <c r="G10" i="10"/>
  <c r="H10" i="10"/>
  <c r="I10" i="10"/>
  <c r="J10" i="10"/>
  <c r="K10" i="10"/>
  <c r="L10" i="10"/>
  <c r="C9" i="10"/>
  <c r="C10" i="10"/>
  <c r="C8" i="10"/>
  <c r="D3" i="10"/>
  <c r="E3" i="10"/>
  <c r="F3" i="10"/>
  <c r="G3" i="10"/>
  <c r="H3" i="10"/>
  <c r="I3" i="10"/>
  <c r="J3" i="10"/>
  <c r="K3" i="10"/>
  <c r="L3" i="10"/>
  <c r="D4" i="10"/>
  <c r="E4" i="10"/>
  <c r="F4" i="10"/>
  <c r="G4" i="10"/>
  <c r="H4" i="10"/>
  <c r="I4" i="10"/>
  <c r="J4" i="10"/>
  <c r="K4" i="10"/>
  <c r="L4" i="10"/>
  <c r="D5" i="10"/>
  <c r="E5" i="10"/>
  <c r="F5" i="10"/>
  <c r="G5" i="10"/>
  <c r="H5" i="10"/>
  <c r="I5" i="10"/>
  <c r="J5" i="10"/>
  <c r="K5" i="10"/>
  <c r="L5" i="10"/>
  <c r="C4" i="10"/>
  <c r="C5" i="10"/>
  <c r="C3" i="10"/>
  <c r="E64" i="10" l="1"/>
  <c r="E70" i="10"/>
  <c r="E71" i="10"/>
  <c r="I14" i="10"/>
  <c r="E72" i="10"/>
  <c r="T72" i="10"/>
  <c r="O72" i="10"/>
  <c r="H24" i="10"/>
  <c r="E65" i="10"/>
  <c r="D15" i="10"/>
  <c r="C15" i="10"/>
  <c r="D14" i="10"/>
  <c r="C14" i="10"/>
  <c r="D13" i="10"/>
  <c r="C13" i="10"/>
  <c r="F19" i="9"/>
  <c r="G19" i="9"/>
  <c r="H19" i="9"/>
  <c r="I19" i="9"/>
  <c r="E19" i="9"/>
  <c r="F10" i="9"/>
  <c r="G10" i="9"/>
  <c r="H10" i="9"/>
  <c r="I10" i="9"/>
  <c r="E10" i="9"/>
  <c r="F18" i="9"/>
  <c r="G18" i="9"/>
  <c r="H18" i="9"/>
  <c r="I18" i="9"/>
  <c r="E18" i="9"/>
  <c r="F9" i="9"/>
  <c r="G9" i="9"/>
  <c r="H9" i="9"/>
  <c r="I9" i="9"/>
  <c r="E9" i="9"/>
  <c r="F17" i="9"/>
  <c r="G17" i="9"/>
  <c r="H17" i="9"/>
  <c r="I17" i="9"/>
  <c r="E17" i="9"/>
  <c r="F8" i="9"/>
  <c r="G8" i="9"/>
  <c r="H8" i="9"/>
  <c r="I8" i="9"/>
  <c r="E8" i="9"/>
  <c r="F16" i="9"/>
  <c r="G16" i="9"/>
  <c r="H16" i="9"/>
  <c r="I16" i="9"/>
  <c r="E16" i="9"/>
  <c r="F7" i="9"/>
  <c r="G7" i="9"/>
  <c r="H7" i="9"/>
  <c r="I7" i="9"/>
  <c r="E7" i="9"/>
  <c r="F15" i="9"/>
  <c r="G15" i="9"/>
  <c r="H15" i="9"/>
  <c r="I15" i="9"/>
  <c r="E15" i="9"/>
  <c r="F6" i="9"/>
  <c r="G6" i="9"/>
  <c r="H6" i="9"/>
  <c r="I6" i="9"/>
  <c r="E6" i="9"/>
  <c r="F5" i="9"/>
  <c r="G5" i="9"/>
  <c r="H5" i="9"/>
  <c r="I5" i="9"/>
  <c r="F14" i="9"/>
  <c r="G14" i="9"/>
  <c r="H14" i="9"/>
  <c r="I14" i="9"/>
  <c r="E14" i="9"/>
  <c r="E5" i="9"/>
  <c r="K20" i="9"/>
  <c r="M20" i="9" s="1"/>
  <c r="K21" i="9"/>
  <c r="M21" i="9" s="1"/>
  <c r="K11" i="9"/>
  <c r="M11" i="9" s="1"/>
  <c r="K12" i="9"/>
  <c r="M12" i="9" s="1"/>
  <c r="I22" i="9"/>
  <c r="H22" i="9"/>
  <c r="G22" i="9"/>
  <c r="F22" i="9"/>
  <c r="E22" i="9"/>
  <c r="I13" i="9"/>
  <c r="H13" i="9"/>
  <c r="G13" i="9"/>
  <c r="F13" i="9"/>
  <c r="E13" i="9"/>
  <c r="I4" i="9"/>
  <c r="H4" i="9"/>
  <c r="G4" i="9"/>
  <c r="F4" i="9"/>
  <c r="E4" i="9"/>
  <c r="A4" i="9"/>
  <c r="A5" i="9" s="1"/>
  <c r="D12" i="8"/>
  <c r="E12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D13" i="8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D14" i="8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D15" i="8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C13" i="8"/>
  <c r="C14" i="8"/>
  <c r="C15" i="8"/>
  <c r="C12" i="8"/>
  <c r="D7" i="8"/>
  <c r="E7" i="8"/>
  <c r="F7" i="8"/>
  <c r="G7" i="8"/>
  <c r="H7" i="8"/>
  <c r="I7" i="8"/>
  <c r="J7" i="8"/>
  <c r="K7" i="8"/>
  <c r="L7" i="8"/>
  <c r="M7" i="8"/>
  <c r="N7" i="8"/>
  <c r="O7" i="8"/>
  <c r="P7" i="8"/>
  <c r="Q7" i="8"/>
  <c r="R7" i="8"/>
  <c r="S7" i="8"/>
  <c r="T7" i="8"/>
  <c r="U7" i="8"/>
  <c r="V7" i="8"/>
  <c r="W7" i="8"/>
  <c r="X7" i="8"/>
  <c r="Y7" i="8"/>
  <c r="Z7" i="8"/>
  <c r="AA7" i="8"/>
  <c r="AB7" i="8"/>
  <c r="AC7" i="8"/>
  <c r="D8" i="8"/>
  <c r="E8" i="8"/>
  <c r="F8" i="8"/>
  <c r="G8" i="8"/>
  <c r="H8" i="8"/>
  <c r="I8" i="8"/>
  <c r="J8" i="8"/>
  <c r="K8" i="8"/>
  <c r="L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D9" i="8"/>
  <c r="E9" i="8"/>
  <c r="F9" i="8"/>
  <c r="G9" i="8"/>
  <c r="H9" i="8"/>
  <c r="I9" i="8"/>
  <c r="J9" i="8"/>
  <c r="K9" i="8"/>
  <c r="L9" i="8"/>
  <c r="M9" i="8"/>
  <c r="N9" i="8"/>
  <c r="O9" i="8"/>
  <c r="P9" i="8"/>
  <c r="Q9" i="8"/>
  <c r="R9" i="8"/>
  <c r="S9" i="8"/>
  <c r="T9" i="8"/>
  <c r="U9" i="8"/>
  <c r="V9" i="8"/>
  <c r="W9" i="8"/>
  <c r="X9" i="8"/>
  <c r="Y9" i="8"/>
  <c r="Z9" i="8"/>
  <c r="AA9" i="8"/>
  <c r="AB9" i="8"/>
  <c r="AC9" i="8"/>
  <c r="D10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C8" i="8"/>
  <c r="C9" i="8"/>
  <c r="C10" i="8"/>
  <c r="C7" i="8"/>
  <c r="D2" i="8"/>
  <c r="E2" i="8"/>
  <c r="F2" i="8"/>
  <c r="G2" i="8"/>
  <c r="H2" i="8"/>
  <c r="I2" i="8"/>
  <c r="J2" i="8"/>
  <c r="K2" i="8"/>
  <c r="L2" i="8"/>
  <c r="M2" i="8"/>
  <c r="N2" i="8"/>
  <c r="O2" i="8"/>
  <c r="P2" i="8"/>
  <c r="Q2" i="8"/>
  <c r="R2" i="8"/>
  <c r="S2" i="8"/>
  <c r="T2" i="8"/>
  <c r="U2" i="8"/>
  <c r="V2" i="8"/>
  <c r="W2" i="8"/>
  <c r="X2" i="8"/>
  <c r="Y2" i="8"/>
  <c r="Z2" i="8"/>
  <c r="AA2" i="8"/>
  <c r="AB2" i="8"/>
  <c r="AC2" i="8"/>
  <c r="D3" i="8"/>
  <c r="E3" i="8"/>
  <c r="F3" i="8"/>
  <c r="G3" i="8"/>
  <c r="H3" i="8"/>
  <c r="I3" i="8"/>
  <c r="J3" i="8"/>
  <c r="K3" i="8"/>
  <c r="L3" i="8"/>
  <c r="M3" i="8"/>
  <c r="N3" i="8"/>
  <c r="O3" i="8"/>
  <c r="P3" i="8"/>
  <c r="Q3" i="8"/>
  <c r="R3" i="8"/>
  <c r="S3" i="8"/>
  <c r="T3" i="8"/>
  <c r="U3" i="8"/>
  <c r="V3" i="8"/>
  <c r="W3" i="8"/>
  <c r="X3" i="8"/>
  <c r="Y3" i="8"/>
  <c r="Z3" i="8"/>
  <c r="AA3" i="8"/>
  <c r="AB3" i="8"/>
  <c r="AC3" i="8"/>
  <c r="D4" i="8"/>
  <c r="E4" i="8"/>
  <c r="F4" i="8"/>
  <c r="G4" i="8"/>
  <c r="H4" i="8"/>
  <c r="I4" i="8"/>
  <c r="J4" i="8"/>
  <c r="K4" i="8"/>
  <c r="L4" i="8"/>
  <c r="M4" i="8"/>
  <c r="N4" i="8"/>
  <c r="O4" i="8"/>
  <c r="P4" i="8"/>
  <c r="Q4" i="8"/>
  <c r="R4" i="8"/>
  <c r="S4" i="8"/>
  <c r="T4" i="8"/>
  <c r="U4" i="8"/>
  <c r="V4" i="8"/>
  <c r="W4" i="8"/>
  <c r="X4" i="8"/>
  <c r="Y4" i="8"/>
  <c r="Z4" i="8"/>
  <c r="AA4" i="8"/>
  <c r="AB4" i="8"/>
  <c r="AC4" i="8"/>
  <c r="D5" i="8"/>
  <c r="E5" i="8"/>
  <c r="F5" i="8"/>
  <c r="G5" i="8"/>
  <c r="H5" i="8"/>
  <c r="I5" i="8"/>
  <c r="J5" i="8"/>
  <c r="K5" i="8"/>
  <c r="L5" i="8"/>
  <c r="M5" i="8"/>
  <c r="N5" i="8"/>
  <c r="O5" i="8"/>
  <c r="P5" i="8"/>
  <c r="Q5" i="8"/>
  <c r="R5" i="8"/>
  <c r="S5" i="8"/>
  <c r="T5" i="8"/>
  <c r="U5" i="8"/>
  <c r="V5" i="8"/>
  <c r="W5" i="8"/>
  <c r="X5" i="8"/>
  <c r="Y5" i="8"/>
  <c r="Z5" i="8"/>
  <c r="AA5" i="8"/>
  <c r="AB5" i="8"/>
  <c r="AC5" i="8"/>
  <c r="C3" i="8"/>
  <c r="C4" i="8"/>
  <c r="C5" i="8"/>
  <c r="C2" i="8"/>
  <c r="E12" i="7"/>
  <c r="F12" i="7"/>
  <c r="G12" i="7"/>
  <c r="H12" i="7"/>
  <c r="I12" i="7"/>
  <c r="J12" i="7"/>
  <c r="K12" i="7"/>
  <c r="L12" i="7"/>
  <c r="M12" i="7"/>
  <c r="N12" i="7"/>
  <c r="O12" i="7"/>
  <c r="P12" i="7"/>
  <c r="Q12" i="7"/>
  <c r="R12" i="7"/>
  <c r="E18" i="7"/>
  <c r="F18" i="7"/>
  <c r="G18" i="7"/>
  <c r="H18" i="7"/>
  <c r="I18" i="7"/>
  <c r="J18" i="7"/>
  <c r="K18" i="7"/>
  <c r="L18" i="7"/>
  <c r="M18" i="7"/>
  <c r="N18" i="7"/>
  <c r="O18" i="7"/>
  <c r="P18" i="7"/>
  <c r="Q18" i="7"/>
  <c r="R18" i="7"/>
  <c r="E16" i="7"/>
  <c r="F16" i="7"/>
  <c r="G16" i="7"/>
  <c r="H16" i="7"/>
  <c r="E17" i="7"/>
  <c r="F17" i="7"/>
  <c r="G17" i="7"/>
  <c r="H17" i="7"/>
  <c r="E10" i="7"/>
  <c r="F10" i="7"/>
  <c r="G10" i="7"/>
  <c r="H10" i="7"/>
  <c r="E11" i="7"/>
  <c r="F11" i="7"/>
  <c r="G11" i="7"/>
  <c r="H11" i="7"/>
  <c r="D18" i="7"/>
  <c r="D12" i="7"/>
  <c r="D17" i="7"/>
  <c r="D11" i="7"/>
  <c r="D16" i="7"/>
  <c r="D10" i="7"/>
  <c r="E15" i="7"/>
  <c r="F15" i="7"/>
  <c r="G15" i="7"/>
  <c r="H15" i="7"/>
  <c r="D15" i="7"/>
  <c r="E9" i="7"/>
  <c r="F9" i="7"/>
  <c r="G9" i="7"/>
  <c r="H9" i="7"/>
  <c r="D9" i="7"/>
  <c r="E14" i="7"/>
  <c r="F14" i="7"/>
  <c r="G14" i="7"/>
  <c r="H14" i="7"/>
  <c r="E8" i="7"/>
  <c r="F8" i="7"/>
  <c r="G8" i="7"/>
  <c r="H8" i="7"/>
  <c r="D14" i="7"/>
  <c r="D8" i="7"/>
  <c r="E13" i="7"/>
  <c r="F13" i="7"/>
  <c r="G13" i="7"/>
  <c r="H13" i="7"/>
  <c r="I13" i="7"/>
  <c r="J13" i="7"/>
  <c r="K13" i="7"/>
  <c r="L13" i="7"/>
  <c r="M13" i="7"/>
  <c r="N13" i="7"/>
  <c r="O13" i="7"/>
  <c r="P13" i="7"/>
  <c r="Q13" i="7"/>
  <c r="R13" i="7"/>
  <c r="D13" i="7"/>
  <c r="E7" i="7"/>
  <c r="F7" i="7"/>
  <c r="G7" i="7"/>
  <c r="H7" i="7"/>
  <c r="I7" i="7"/>
  <c r="J7" i="7"/>
  <c r="K7" i="7"/>
  <c r="L7" i="7"/>
  <c r="M7" i="7"/>
  <c r="N7" i="7"/>
  <c r="O7" i="7"/>
  <c r="P7" i="7"/>
  <c r="Q7" i="7"/>
  <c r="R7" i="7"/>
  <c r="D7" i="7"/>
  <c r="E4" i="7"/>
  <c r="F4" i="7"/>
  <c r="G4" i="7"/>
  <c r="H4" i="7"/>
  <c r="I5" i="7"/>
  <c r="J5" i="7"/>
  <c r="K5" i="7"/>
  <c r="L5" i="7"/>
  <c r="M5" i="7"/>
  <c r="N6" i="7"/>
  <c r="O6" i="7"/>
  <c r="P6" i="7"/>
  <c r="Q6" i="7"/>
  <c r="R6" i="7"/>
  <c r="D4" i="7"/>
  <c r="A13" i="7"/>
  <c r="A7" i="7"/>
  <c r="C6" i="7"/>
  <c r="C5" i="7"/>
  <c r="C4" i="7"/>
  <c r="T12" i="5"/>
  <c r="U12" i="5"/>
  <c r="V12" i="5"/>
  <c r="W12" i="5"/>
  <c r="X12" i="5"/>
  <c r="Y12" i="5"/>
  <c r="Z12" i="5"/>
  <c r="AA12" i="5"/>
  <c r="AB12" i="5"/>
  <c r="AC12" i="5"/>
  <c r="T13" i="5"/>
  <c r="U13" i="5"/>
  <c r="V13" i="5"/>
  <c r="W13" i="5"/>
  <c r="X13" i="5"/>
  <c r="Y13" i="5"/>
  <c r="Z13" i="5"/>
  <c r="AA13" i="5"/>
  <c r="AB13" i="5"/>
  <c r="AC13" i="5"/>
  <c r="T14" i="5"/>
  <c r="U14" i="5"/>
  <c r="V14" i="5"/>
  <c r="W14" i="5"/>
  <c r="X14" i="5"/>
  <c r="Y14" i="5"/>
  <c r="Z14" i="5"/>
  <c r="AA14" i="5"/>
  <c r="AB14" i="5"/>
  <c r="AC14" i="5"/>
  <c r="T15" i="5"/>
  <c r="U15" i="5"/>
  <c r="V15" i="5"/>
  <c r="W15" i="5"/>
  <c r="X15" i="5"/>
  <c r="Y15" i="5"/>
  <c r="Z15" i="5"/>
  <c r="AA15" i="5"/>
  <c r="AB15" i="5"/>
  <c r="AC15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D14" i="5"/>
  <c r="E14" i="5"/>
  <c r="F14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D15" i="5"/>
  <c r="E15" i="5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C13" i="5"/>
  <c r="C14" i="5"/>
  <c r="C15" i="5"/>
  <c r="C12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Y7" i="5"/>
  <c r="Z7" i="5"/>
  <c r="AA7" i="5"/>
  <c r="AB7" i="5"/>
  <c r="AC7" i="5"/>
  <c r="D8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Y8" i="5"/>
  <c r="Z8" i="5"/>
  <c r="AA8" i="5"/>
  <c r="AB8" i="5"/>
  <c r="AC8" i="5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Y9" i="5"/>
  <c r="Z9" i="5"/>
  <c r="AA9" i="5"/>
  <c r="AB9" i="5"/>
  <c r="AC9" i="5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Y10" i="5"/>
  <c r="Z10" i="5"/>
  <c r="AA10" i="5"/>
  <c r="AB10" i="5"/>
  <c r="AC10" i="5"/>
  <c r="C8" i="5"/>
  <c r="C9" i="5"/>
  <c r="C10" i="5"/>
  <c r="C7" i="5"/>
  <c r="D2" i="5"/>
  <c r="E2" i="5"/>
  <c r="F2" i="5"/>
  <c r="G2" i="5"/>
  <c r="H2" i="5"/>
  <c r="I2" i="5"/>
  <c r="J2" i="5"/>
  <c r="K2" i="5"/>
  <c r="L2" i="5"/>
  <c r="M2" i="5"/>
  <c r="N2" i="5"/>
  <c r="O2" i="5"/>
  <c r="P2" i="5"/>
  <c r="Q2" i="5"/>
  <c r="R2" i="5"/>
  <c r="S2" i="5"/>
  <c r="T2" i="5"/>
  <c r="U2" i="5"/>
  <c r="V2" i="5"/>
  <c r="W2" i="5"/>
  <c r="X2" i="5"/>
  <c r="Y2" i="5"/>
  <c r="Z2" i="5"/>
  <c r="AA2" i="5"/>
  <c r="AB2" i="5"/>
  <c r="AC2" i="5"/>
  <c r="D3" i="5"/>
  <c r="E3" i="5"/>
  <c r="F3" i="5"/>
  <c r="G3" i="5"/>
  <c r="H3" i="5"/>
  <c r="I3" i="5"/>
  <c r="J3" i="5"/>
  <c r="K3" i="5"/>
  <c r="L3" i="5"/>
  <c r="M3" i="5"/>
  <c r="N3" i="5"/>
  <c r="O3" i="5"/>
  <c r="P3" i="5"/>
  <c r="Q3" i="5"/>
  <c r="R3" i="5"/>
  <c r="S3" i="5"/>
  <c r="T3" i="5"/>
  <c r="U3" i="5"/>
  <c r="V3" i="5"/>
  <c r="W3" i="5"/>
  <c r="X3" i="5"/>
  <c r="Y3" i="5"/>
  <c r="Z3" i="5"/>
  <c r="AA3" i="5"/>
  <c r="AB3" i="5"/>
  <c r="AC3" i="5"/>
  <c r="D4" i="5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Y4" i="5"/>
  <c r="Z4" i="5"/>
  <c r="AA4" i="5"/>
  <c r="AB4" i="5"/>
  <c r="AC4" i="5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Y5" i="5"/>
  <c r="Z5" i="5"/>
  <c r="AA5" i="5"/>
  <c r="AB5" i="5"/>
  <c r="AC5" i="5"/>
  <c r="C3" i="5"/>
  <c r="C4" i="5"/>
  <c r="C5" i="5"/>
  <c r="C2" i="5"/>
  <c r="E17" i="6"/>
  <c r="F17" i="6"/>
  <c r="G17" i="6"/>
  <c r="H17" i="6"/>
  <c r="I17" i="6"/>
  <c r="J17" i="6"/>
  <c r="K17" i="6"/>
  <c r="L17" i="6"/>
  <c r="M17" i="6"/>
  <c r="N17" i="6"/>
  <c r="D17" i="6"/>
  <c r="E10" i="6"/>
  <c r="F10" i="6"/>
  <c r="G10" i="6"/>
  <c r="H10" i="6"/>
  <c r="I10" i="6"/>
  <c r="J10" i="6"/>
  <c r="K10" i="6"/>
  <c r="L10" i="6"/>
  <c r="M10" i="6"/>
  <c r="N10" i="6"/>
  <c r="D10" i="6"/>
  <c r="E16" i="6"/>
  <c r="F16" i="6"/>
  <c r="G16" i="6"/>
  <c r="H16" i="6"/>
  <c r="I16" i="6"/>
  <c r="J16" i="6"/>
  <c r="K16" i="6"/>
  <c r="L16" i="6"/>
  <c r="M16" i="6"/>
  <c r="N16" i="6"/>
  <c r="D16" i="6"/>
  <c r="E9" i="6"/>
  <c r="F9" i="6"/>
  <c r="G9" i="6"/>
  <c r="H9" i="6"/>
  <c r="I9" i="6"/>
  <c r="J9" i="6"/>
  <c r="K9" i="6"/>
  <c r="L9" i="6"/>
  <c r="M9" i="6"/>
  <c r="N9" i="6"/>
  <c r="D9" i="6"/>
  <c r="E15" i="6"/>
  <c r="F15" i="6"/>
  <c r="G15" i="6"/>
  <c r="H15" i="6"/>
  <c r="I15" i="6"/>
  <c r="J15" i="6"/>
  <c r="K15" i="6"/>
  <c r="L15" i="6"/>
  <c r="M15" i="6"/>
  <c r="N15" i="6"/>
  <c r="D15" i="6"/>
  <c r="E8" i="6"/>
  <c r="F8" i="6"/>
  <c r="G8" i="6"/>
  <c r="H8" i="6"/>
  <c r="I8" i="6"/>
  <c r="J8" i="6"/>
  <c r="K8" i="6"/>
  <c r="L8" i="6"/>
  <c r="M8" i="6"/>
  <c r="N8" i="6"/>
  <c r="D8" i="6"/>
  <c r="E14" i="6"/>
  <c r="F14" i="6"/>
  <c r="G14" i="6"/>
  <c r="H14" i="6"/>
  <c r="I14" i="6"/>
  <c r="J14" i="6"/>
  <c r="K14" i="6"/>
  <c r="L14" i="6"/>
  <c r="M14" i="6"/>
  <c r="N14" i="6"/>
  <c r="D14" i="6"/>
  <c r="E7" i="6"/>
  <c r="F7" i="6"/>
  <c r="G7" i="6"/>
  <c r="H7" i="6"/>
  <c r="I7" i="6"/>
  <c r="J7" i="6"/>
  <c r="K7" i="6"/>
  <c r="L7" i="6"/>
  <c r="M7" i="6"/>
  <c r="N7" i="6"/>
  <c r="D7" i="6"/>
  <c r="E13" i="6"/>
  <c r="F13" i="6"/>
  <c r="G13" i="6"/>
  <c r="H13" i="6"/>
  <c r="I13" i="6"/>
  <c r="J13" i="6"/>
  <c r="K13" i="6"/>
  <c r="L13" i="6"/>
  <c r="M13" i="6"/>
  <c r="N13" i="6"/>
  <c r="D13" i="6"/>
  <c r="E6" i="6"/>
  <c r="F6" i="6"/>
  <c r="G6" i="6"/>
  <c r="H6" i="6"/>
  <c r="I6" i="6"/>
  <c r="J6" i="6"/>
  <c r="K6" i="6"/>
  <c r="L6" i="6"/>
  <c r="M6" i="6"/>
  <c r="N6" i="6"/>
  <c r="D6" i="6"/>
  <c r="E12" i="6"/>
  <c r="F12" i="6"/>
  <c r="G12" i="6"/>
  <c r="H12" i="6"/>
  <c r="I12" i="6"/>
  <c r="J12" i="6"/>
  <c r="K12" i="6"/>
  <c r="L12" i="6"/>
  <c r="M12" i="6"/>
  <c r="N12" i="6"/>
  <c r="D12" i="6"/>
  <c r="E5" i="6"/>
  <c r="F5" i="6"/>
  <c r="G5" i="6"/>
  <c r="H5" i="6"/>
  <c r="I5" i="6"/>
  <c r="J5" i="6"/>
  <c r="K5" i="6"/>
  <c r="L5" i="6"/>
  <c r="M5" i="6"/>
  <c r="N5" i="6"/>
  <c r="D5" i="6"/>
  <c r="D4" i="6"/>
  <c r="E4" i="6"/>
  <c r="F4" i="6"/>
  <c r="G4" i="6"/>
  <c r="H4" i="6"/>
  <c r="I4" i="6"/>
  <c r="J4" i="6"/>
  <c r="K4" i="6"/>
  <c r="L4" i="6"/>
  <c r="M4" i="6"/>
  <c r="N4" i="6"/>
  <c r="E3" i="6"/>
  <c r="F3" i="6"/>
  <c r="G3" i="6"/>
  <c r="H3" i="6"/>
  <c r="I3" i="6"/>
  <c r="J3" i="6"/>
  <c r="K3" i="6"/>
  <c r="L3" i="6"/>
  <c r="M3" i="6"/>
  <c r="N3" i="6"/>
  <c r="D3" i="6"/>
  <c r="A12" i="6"/>
  <c r="A4" i="6"/>
  <c r="A5" i="6"/>
  <c r="A3" i="6"/>
  <c r="K10" i="9" l="1"/>
  <c r="M10" i="9" s="1"/>
  <c r="K9" i="9"/>
  <c r="M9" i="9" s="1"/>
  <c r="D26" i="9"/>
  <c r="J14" i="10"/>
  <c r="I24" i="10"/>
  <c r="K18" i="9"/>
  <c r="M18" i="9" s="1"/>
  <c r="E30" i="9"/>
  <c r="J20" i="6"/>
  <c r="K19" i="9"/>
  <c r="M19" i="9" s="1"/>
  <c r="C24" i="10"/>
  <c r="C19" i="10"/>
  <c r="D19" i="10"/>
  <c r="D24" i="10"/>
  <c r="C18" i="10"/>
  <c r="C23" i="10"/>
  <c r="C25" i="10"/>
  <c r="C20" i="10"/>
  <c r="D23" i="10"/>
  <c r="D18" i="10"/>
  <c r="D20" i="10"/>
  <c r="D25" i="10"/>
  <c r="K4" i="9"/>
  <c r="M4" i="9" s="1"/>
  <c r="K6" i="9"/>
  <c r="M6" i="9" s="1"/>
  <c r="K15" i="9"/>
  <c r="M15" i="9" s="1"/>
  <c r="B6" i="9"/>
  <c r="K8" i="9"/>
  <c r="M8" i="9" s="1"/>
  <c r="K13" i="9"/>
  <c r="M13" i="9" s="1"/>
  <c r="K17" i="9"/>
  <c r="M17" i="9" s="1"/>
  <c r="K5" i="9"/>
  <c r="M5" i="9" s="1"/>
  <c r="H27" i="9"/>
  <c r="H25" i="9"/>
  <c r="K14" i="9"/>
  <c r="M14" i="9" s="1"/>
  <c r="E25" i="9"/>
  <c r="K7" i="9"/>
  <c r="M7" i="9" s="1"/>
  <c r="E33" i="9"/>
  <c r="K16" i="9"/>
  <c r="M16" i="9" s="1"/>
  <c r="E26" i="9"/>
  <c r="D25" i="9"/>
  <c r="E29" i="9"/>
  <c r="O23" i="9"/>
  <c r="O24" i="9" s="1"/>
  <c r="H26" i="9"/>
  <c r="B14" i="9"/>
  <c r="E27" i="9"/>
  <c r="E31" i="9"/>
  <c r="B5" i="9"/>
  <c r="B25" i="9"/>
  <c r="X10" i="7"/>
  <c r="P12" i="6"/>
  <c r="Q8" i="6"/>
  <c r="P8" i="6"/>
  <c r="Q15" i="6"/>
  <c r="P15" i="6"/>
  <c r="P16" i="6"/>
  <c r="P17" i="6"/>
  <c r="X7" i="7"/>
  <c r="X9" i="7"/>
  <c r="X8" i="7"/>
  <c r="A24" i="7"/>
  <c r="Q6" i="6"/>
  <c r="Q5" i="6"/>
  <c r="P5" i="6"/>
  <c r="Q12" i="6"/>
  <c r="P6" i="6"/>
  <c r="P7" i="6"/>
  <c r="Q14" i="6"/>
  <c r="Q9" i="6"/>
  <c r="Q16" i="6"/>
  <c r="P10" i="6"/>
  <c r="Q7" i="6"/>
  <c r="P14" i="6"/>
  <c r="Q17" i="6"/>
  <c r="Q10" i="6"/>
  <c r="P9" i="6"/>
  <c r="D20" i="6"/>
  <c r="J19" i="6"/>
  <c r="D19" i="6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38" i="1"/>
  <c r="L22" i="1"/>
  <c r="L26" i="1"/>
  <c r="L27" i="1"/>
  <c r="L28" i="1"/>
  <c r="L29" i="1"/>
  <c r="L31" i="1"/>
  <c r="J35" i="1" s="1"/>
  <c r="L17" i="1"/>
  <c r="L8" i="1"/>
  <c r="L9" i="1"/>
  <c r="L10" i="1"/>
  <c r="L11" i="1"/>
  <c r="L12" i="1"/>
  <c r="L13" i="1"/>
  <c r="L14" i="1"/>
  <c r="L7" i="1"/>
  <c r="E53" i="10" l="1"/>
  <c r="J55" i="10"/>
  <c r="L76" i="1"/>
  <c r="F20" i="6"/>
  <c r="S17" i="6"/>
  <c r="S14" i="6"/>
  <c r="S8" i="6"/>
  <c r="S5" i="6"/>
  <c r="S10" i="6"/>
  <c r="S7" i="6"/>
  <c r="S9" i="6"/>
  <c r="S12" i="6"/>
  <c r="S16" i="6"/>
  <c r="S6" i="6"/>
  <c r="S15" i="6"/>
  <c r="F19" i="6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17" i="1"/>
  <c r="K8" i="1"/>
  <c r="K9" i="1"/>
  <c r="K10" i="1"/>
  <c r="K11" i="1"/>
  <c r="K12" i="1"/>
  <c r="K13" i="1"/>
  <c r="K14" i="1"/>
  <c r="K7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38" i="1"/>
  <c r="K32" i="1" l="1"/>
  <c r="K55" i="1"/>
  <c r="K74" i="1"/>
  <c r="K76" i="1"/>
  <c r="F53" i="10"/>
  <c r="K55" i="10"/>
  <c r="J76" i="1"/>
  <c r="G53" i="10" l="1"/>
  <c r="L55" i="10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38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17" i="1"/>
  <c r="I8" i="1"/>
  <c r="I9" i="1"/>
  <c r="I10" i="1"/>
  <c r="I11" i="1"/>
  <c r="I12" i="1"/>
  <c r="I13" i="1"/>
  <c r="I15" i="1"/>
  <c r="I16" i="1"/>
  <c r="I7" i="1"/>
  <c r="H8" i="1"/>
  <c r="H9" i="1"/>
  <c r="H10" i="1"/>
  <c r="H11" i="1"/>
  <c r="H12" i="1"/>
  <c r="H13" i="1"/>
  <c r="H15" i="1"/>
  <c r="H16" i="1"/>
  <c r="H7" i="1"/>
  <c r="I55" i="1" l="1"/>
  <c r="I74" i="1"/>
  <c r="I76" i="1"/>
  <c r="H53" i="10"/>
  <c r="M55" i="10"/>
  <c r="I32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38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17" i="1"/>
  <c r="H76" i="1" l="1"/>
  <c r="H74" i="1"/>
  <c r="I53" i="10"/>
  <c r="E66" i="10" s="1"/>
  <c r="N55" i="10"/>
  <c r="J68" i="10" s="1"/>
  <c r="H32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17" i="1"/>
  <c r="G8" i="1"/>
  <c r="G9" i="1"/>
  <c r="G7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38" i="1"/>
  <c r="G55" i="1" l="1"/>
  <c r="G76" i="1"/>
  <c r="G74" i="1"/>
  <c r="O53" i="10"/>
  <c r="E55" i="10"/>
  <c r="P52" i="1"/>
  <c r="T52" i="1"/>
  <c r="S52" i="1"/>
  <c r="R52" i="1"/>
  <c r="Q52" i="1"/>
  <c r="G32" i="1"/>
  <c r="F42" i="1"/>
  <c r="F43" i="1"/>
  <c r="F44" i="1"/>
  <c r="F45" i="1"/>
  <c r="F46" i="1"/>
  <c r="F47" i="1"/>
  <c r="F48" i="1"/>
  <c r="F49" i="1"/>
  <c r="F50" i="1"/>
  <c r="J69" i="1" s="1"/>
  <c r="F51" i="1"/>
  <c r="F52" i="1"/>
  <c r="F21" i="1"/>
  <c r="F22" i="1"/>
  <c r="F23" i="1"/>
  <c r="F24" i="1"/>
  <c r="F25" i="1"/>
  <c r="F26" i="1"/>
  <c r="F27" i="1"/>
  <c r="F28" i="1"/>
  <c r="F29" i="1"/>
  <c r="F30" i="1"/>
  <c r="F31" i="1"/>
  <c r="E21" i="1"/>
  <c r="E22" i="1"/>
  <c r="E23" i="1"/>
  <c r="E24" i="1"/>
  <c r="E25" i="1"/>
  <c r="E26" i="1"/>
  <c r="E27" i="1"/>
  <c r="E28" i="1"/>
  <c r="E29" i="1"/>
  <c r="E30" i="1"/>
  <c r="E32" i="1"/>
  <c r="E42" i="1"/>
  <c r="E43" i="1"/>
  <c r="E44" i="1"/>
  <c r="E45" i="1"/>
  <c r="E46" i="1"/>
  <c r="E47" i="1"/>
  <c r="E48" i="1"/>
  <c r="E49" i="1"/>
  <c r="E50" i="1"/>
  <c r="E51" i="1"/>
  <c r="E52" i="1"/>
  <c r="F39" i="1"/>
  <c r="F40" i="1"/>
  <c r="F41" i="1"/>
  <c r="F38" i="1"/>
  <c r="F18" i="1"/>
  <c r="F19" i="1"/>
  <c r="F20" i="1"/>
  <c r="F17" i="1"/>
  <c r="F8" i="1"/>
  <c r="F9" i="1"/>
  <c r="F7" i="1"/>
  <c r="M34" i="1" l="1"/>
  <c r="E33" i="1"/>
  <c r="F74" i="1"/>
  <c r="E74" i="1"/>
  <c r="F32" i="1"/>
  <c r="N52" i="1"/>
  <c r="E76" i="1"/>
  <c r="O52" i="1"/>
  <c r="F76" i="1"/>
  <c r="P53" i="10"/>
  <c r="F55" i="10"/>
  <c r="H63" i="1"/>
  <c r="H64" i="1" s="1"/>
  <c r="G63" i="1"/>
  <c r="G64" i="1" s="1"/>
  <c r="F63" i="1"/>
  <c r="F64" i="1" s="1"/>
  <c r="E39" i="1"/>
  <c r="E40" i="1"/>
  <c r="E41" i="1"/>
  <c r="E38" i="1"/>
  <c r="E18" i="1"/>
  <c r="E19" i="1"/>
  <c r="E20" i="1"/>
  <c r="E17" i="1"/>
  <c r="E8" i="1"/>
  <c r="E9" i="1"/>
  <c r="E10" i="1"/>
  <c r="E11" i="1"/>
  <c r="E7" i="1"/>
  <c r="Q53" i="10" l="1"/>
  <c r="L19" i="1"/>
  <c r="L21" i="1"/>
  <c r="G55" i="10"/>
  <c r="X24" i="1"/>
  <c r="R53" i="10" l="1"/>
  <c r="H55" i="10"/>
  <c r="AD18" i="1"/>
  <c r="S53" i="10" l="1"/>
  <c r="O66" i="10" s="1"/>
  <c r="I55" i="10"/>
  <c r="E68" i="10" s="1"/>
  <c r="H55" i="1"/>
  <c r="H58" i="1"/>
  <c r="T53" i="10" l="1"/>
  <c r="L20" i="1"/>
  <c r="L18" i="1"/>
  <c r="G58" i="1"/>
  <c r="U44" i="1"/>
  <c r="N41" i="1"/>
  <c r="U53" i="10" l="1"/>
  <c r="L24" i="1"/>
  <c r="L55" i="1" s="1"/>
  <c r="L25" i="1"/>
  <c r="L32" i="1" s="1"/>
  <c r="Z24" i="1"/>
  <c r="T8" i="1"/>
  <c r="T12" i="1" s="1"/>
  <c r="U12" i="1" s="1"/>
  <c r="R44" i="1"/>
  <c r="R45" i="1" s="1"/>
  <c r="S44" i="1"/>
  <c r="S45" i="1" s="1"/>
  <c r="F55" i="1"/>
  <c r="Z25" i="1"/>
  <c r="AB25" i="1" s="1"/>
  <c r="N44" i="1"/>
  <c r="O44" i="1"/>
  <c r="O31" i="1"/>
  <c r="L74" i="1" l="1"/>
  <c r="V53" i="10"/>
  <c r="L30" i="1"/>
  <c r="L23" i="1"/>
  <c r="E55" i="1"/>
  <c r="E58" i="1"/>
  <c r="AB24" i="1"/>
  <c r="AD24" i="1"/>
  <c r="Q31" i="1"/>
  <c r="P31" i="1"/>
  <c r="D49" i="1"/>
  <c r="D48" i="1"/>
  <c r="D47" i="1"/>
  <c r="W53" i="10" l="1"/>
  <c r="D27" i="1"/>
  <c r="D28" i="1"/>
  <c r="D26" i="1"/>
  <c r="X53" i="10" l="1"/>
  <c r="T66" i="10" s="1"/>
  <c r="J32" i="1" l="1"/>
  <c r="J74" i="1" l="1"/>
  <c r="J34" i="1"/>
</calcChain>
</file>

<file path=xl/sharedStrings.xml><?xml version="1.0" encoding="utf-8"?>
<sst xmlns="http://schemas.openxmlformats.org/spreadsheetml/2006/main" count="231" uniqueCount="84">
  <si>
    <t>EUR/MWh</t>
  </si>
  <si>
    <t>Fig 6</t>
  </si>
  <si>
    <t>Fig 7</t>
  </si>
  <si>
    <t>Fig 8</t>
  </si>
  <si>
    <t>Fig 9</t>
  </si>
  <si>
    <t>CO2 cost</t>
  </si>
  <si>
    <t>REF</t>
  </si>
  <si>
    <t>OPTIMAL</t>
  </si>
  <si>
    <t>Case 1</t>
  </si>
  <si>
    <t>Case 2</t>
  </si>
  <si>
    <t>Case 3</t>
  </si>
  <si>
    <t>%</t>
  </si>
  <si>
    <t>Fig 10</t>
  </si>
  <si>
    <t>Fig 12</t>
  </si>
  <si>
    <t>Fig 13</t>
  </si>
  <si>
    <t>Case</t>
  </si>
  <si>
    <t>NOM</t>
  </si>
  <si>
    <t>OPT</t>
  </si>
  <si>
    <t>Net efficiency, %</t>
  </si>
  <si>
    <t>Total</t>
  </si>
  <si>
    <t>Specific CO2 emission, kg/MWh</t>
  </si>
  <si>
    <t>Net power, MW</t>
  </si>
  <si>
    <t>Summary Table</t>
  </si>
  <si>
    <t>Main compressor outlet pressure, Mpa</t>
  </si>
  <si>
    <t>Parameter, Unit</t>
  </si>
  <si>
    <t>Assumptions</t>
  </si>
  <si>
    <t>Thermodynamic results</t>
  </si>
  <si>
    <t>of CCT</t>
  </si>
  <si>
    <t>of CaLC</t>
  </si>
  <si>
    <t>of s-CO2 cycle</t>
  </si>
  <si>
    <t>Auxiliary power requirement, MW</t>
  </si>
  <si>
    <t>Economic results</t>
  </si>
  <si>
    <t>Investment cost, M€</t>
  </si>
  <si>
    <t>Total as-spent investment cost, M€</t>
  </si>
  <si>
    <t>Break-even electricity price, €/MWh</t>
  </si>
  <si>
    <t>CO2 live tempertaure, °C</t>
  </si>
  <si>
    <t>Xenon</t>
  </si>
  <si>
    <t>Nitrogen</t>
  </si>
  <si>
    <t>Helium</t>
  </si>
  <si>
    <t>Xe</t>
  </si>
  <si>
    <t>He</t>
  </si>
  <si>
    <t>N2</t>
  </si>
  <si>
    <t>-</t>
  </si>
  <si>
    <t>Bottomming cycle compressor outlet pressure, Mpa</t>
  </si>
  <si>
    <t>s-CO2 R-C2E2</t>
  </si>
  <si>
    <t>s-CO2 R-C2E2/R-C2E1</t>
  </si>
  <si>
    <t>s-CO2 P1E1</t>
  </si>
  <si>
    <t>Temperature difference - cold end of REC1</t>
  </si>
  <si>
    <t>Temperature difference - cold end of REC2</t>
  </si>
  <si>
    <t>Temperature difference - hot end of REC2</t>
  </si>
  <si>
    <t>Temperature difference - cold end of REC3</t>
  </si>
  <si>
    <t>Temperature difference - cold end of REC4</t>
  </si>
  <si>
    <t>Temperature difference - hot end of REC4</t>
  </si>
  <si>
    <t>Gross power - main cycle</t>
  </si>
  <si>
    <t>Gross power - Main cycle</t>
  </si>
  <si>
    <t>Gross power - bottoming cycle</t>
  </si>
  <si>
    <t>s-CO2 R-C2E2/PE2</t>
  </si>
  <si>
    <t>s-CO2 R-C2E2/PE1</t>
  </si>
  <si>
    <t>Temperature difference - hot end of REC3</t>
  </si>
  <si>
    <t>s-CO2 PE2</t>
  </si>
  <si>
    <t>s-CO2 RC2E2/RC2E1</t>
  </si>
  <si>
    <t>s-CO2 RC2E2</t>
  </si>
  <si>
    <t>S-CO2 RC2E2</t>
  </si>
  <si>
    <t>RHX1 - cold end</t>
  </si>
  <si>
    <t>RHX2 cold end</t>
  </si>
  <si>
    <t>RHX2 hot end</t>
  </si>
  <si>
    <t>K</t>
  </si>
  <si>
    <t>€/MWh</t>
  </si>
  <si>
    <t>s-CO2 RC2E2/PE2</t>
  </si>
  <si>
    <t>s-CO2 RC2E2/PE1</t>
  </si>
  <si>
    <t>RHX1 - hot end</t>
  </si>
  <si>
    <t>CO2 Avoided cost</t>
  </si>
  <si>
    <t>kg</t>
  </si>
  <si>
    <t>t</t>
  </si>
  <si>
    <t>Energy and Power, School of Water, Energy and Environment, Cranfield University,</t>
  </si>
  <si>
    <t>Bedford, Bedfordshire, MK43 0AL, UK</t>
  </si>
  <si>
    <t>Dataset</t>
  </si>
  <si>
    <t>Sebastian S. Michalski, Dawid P. Hanak*, Vasilije Manovic</t>
  </si>
  <si>
    <r>
      <t>Corresponding author: *</t>
    </r>
    <r>
      <rPr>
        <sz val="14"/>
        <color theme="1"/>
        <rFont val="Arial"/>
        <family val="2"/>
      </rPr>
      <t xml:space="preserve">Dawid P. Hanak, d.p.hanak@cranfield.ac.uk 
                                  </t>
    </r>
  </si>
  <si>
    <t xml:space="preserve">Advanced power cycles for coal-fired power plants based on calcium looping combustion: </t>
  </si>
  <si>
    <t>A techno-economic feasibility assessment</t>
  </si>
  <si>
    <t>Fig 5</t>
  </si>
  <si>
    <t>Fig. 7.</t>
  </si>
  <si>
    <t>Fig. 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</si>
</sst>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9C0006"/>
      <name val="Arial"/>
      <family val="2"/>
    </font>
    <font>
      <sz val="11"/>
      <name val="Calibri"/>
      <family val="2"/>
      <scheme val="minor"/>
    </font>
    <font>
      <sz val="11"/>
      <color rgb="FF006100"/>
      <name val="Arial"/>
      <family val="2"/>
    </font>
    <font>
      <sz val="11"/>
      <color rgb="FF3F3F76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b/>
      <sz val="20"/>
      <color theme="1"/>
      <name val="Arial"/>
      <family val="2"/>
    </font>
    <font>
      <i/>
      <sz val="16"/>
      <color theme="1"/>
      <name val="Arial"/>
      <family val="2"/>
    </font>
    <font>
      <i/>
      <sz val="14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rgb="FFFF0000"/>
      </right>
      <top/>
      <bottom/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/>
      <right style="thin">
        <color rgb="FFC00000"/>
      </right>
      <top/>
      <bottom/>
      <diagonal/>
    </border>
    <border>
      <left style="thin">
        <color rgb="FF7F7F7F"/>
      </left>
      <right style="thin">
        <color rgb="FF7F7F7F"/>
      </right>
      <top/>
      <bottom/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0" fontId="4" fillId="5" borderId="0" applyNumberFormat="0" applyBorder="0" applyAlignment="0" applyProtection="0"/>
    <xf numFmtId="0" fontId="5" fillId="6" borderId="1" applyNumberFormat="0" applyAlignment="0" applyProtection="0"/>
    <xf numFmtId="0" fontId="7" fillId="0" borderId="0"/>
    <xf numFmtId="0" fontId="1" fillId="0" borderId="0"/>
  </cellStyleXfs>
  <cellXfs count="35">
    <xf numFmtId="0" fontId="0" fillId="0" borderId="0" xfId="0"/>
    <xf numFmtId="0" fontId="2" fillId="2" borderId="0" xfId="1"/>
    <xf numFmtId="10" fontId="0" fillId="0" borderId="0" xfId="0" applyNumberFormat="1"/>
    <xf numFmtId="1" fontId="0" fillId="0" borderId="0" xfId="0" applyNumberFormat="1"/>
    <xf numFmtId="2" fontId="0" fillId="0" borderId="0" xfId="0" applyNumberFormat="1"/>
    <xf numFmtId="0" fontId="3" fillId="3" borderId="0" xfId="0" applyFont="1" applyFill="1"/>
    <xf numFmtId="0" fontId="0" fillId="4" borderId="0" xfId="0" applyFill="1"/>
    <xf numFmtId="0" fontId="5" fillId="6" borderId="1" xfId="3"/>
    <xf numFmtId="2" fontId="5" fillId="6" borderId="1" xfId="3" applyNumberFormat="1"/>
    <xf numFmtId="1" fontId="5" fillId="6" borderId="1" xfId="3" applyNumberFormat="1"/>
    <xf numFmtId="164" fontId="5" fillId="6" borderId="1" xfId="3" applyNumberFormat="1"/>
    <xf numFmtId="0" fontId="4" fillId="5" borderId="1" xfId="2" applyBorder="1"/>
    <xf numFmtId="165" fontId="0" fillId="0" borderId="0" xfId="0" applyNumberFormat="1"/>
    <xf numFmtId="2" fontId="0" fillId="0" borderId="2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2" fontId="0" fillId="0" borderId="3" xfId="0" applyNumberFormat="1" applyBorder="1"/>
    <xf numFmtId="2" fontId="0" fillId="0" borderId="4" xfId="0" applyNumberFormat="1" applyBorder="1"/>
    <xf numFmtId="0" fontId="0" fillId="0" borderId="5" xfId="0" applyBorder="1"/>
    <xf numFmtId="0" fontId="6" fillId="0" borderId="0" xfId="0" applyFont="1"/>
    <xf numFmtId="0" fontId="5" fillId="6" borderId="6" xfId="3" applyBorder="1"/>
    <xf numFmtId="164" fontId="0" fillId="0" borderId="0" xfId="0" applyNumberFormat="1"/>
    <xf numFmtId="0" fontId="4" fillId="5" borderId="0" xfId="2"/>
    <xf numFmtId="0" fontId="8" fillId="0" borderId="0" xfId="4" applyFont="1" applyAlignment="1">
      <alignment horizontal="center" vertical="center"/>
    </xf>
    <xf numFmtId="0" fontId="1" fillId="7" borderId="0" xfId="5" applyFill="1"/>
    <xf numFmtId="0" fontId="9" fillId="7" borderId="0" xfId="5" applyFont="1" applyFill="1" applyAlignment="1">
      <alignment horizontal="center" vertical="center"/>
    </xf>
    <xf numFmtId="0" fontId="10" fillId="7" borderId="0" xfId="5" applyFont="1" applyFill="1" applyAlignment="1">
      <alignment horizontal="center" vertical="center"/>
    </xf>
    <xf numFmtId="0" fontId="11" fillId="7" borderId="0" xfId="5" applyFont="1" applyFill="1" applyAlignment="1">
      <alignment horizontal="center" vertical="center"/>
    </xf>
    <xf numFmtId="0" fontId="11" fillId="0" borderId="0" xfId="5" applyFont="1" applyAlignment="1">
      <alignment horizontal="center" vertical="center"/>
    </xf>
    <xf numFmtId="0" fontId="12" fillId="7" borderId="0" xfId="5" applyFont="1" applyFill="1" applyAlignment="1">
      <alignment horizontal="center" vertical="center"/>
    </xf>
    <xf numFmtId="0" fontId="11" fillId="7" borderId="0" xfId="5" applyFont="1" applyFill="1" applyAlignment="1">
      <alignment horizontal="center"/>
    </xf>
    <xf numFmtId="0" fontId="12" fillId="7" borderId="0" xfId="5" applyFont="1" applyFill="1" applyAlignment="1">
      <alignment horizontal="center" vertical="center" wrapText="1"/>
    </xf>
    <xf numFmtId="0" fontId="13" fillId="7" borderId="0" xfId="5" applyFont="1" applyFill="1" applyAlignment="1">
      <alignment horizontal="justify" vertical="center" wrapText="1"/>
    </xf>
    <xf numFmtId="0" fontId="14" fillId="7" borderId="0" xfId="5" applyFont="1" applyFill="1" applyAlignment="1">
      <alignment horizontal="justify" vertical="center"/>
    </xf>
  </cellXfs>
  <cellStyles count="6">
    <cellStyle name="Bad" xfId="1" builtinId="27"/>
    <cellStyle name="Good" xfId="2" builtinId="26"/>
    <cellStyle name="Input" xfId="3" builtinId="20"/>
    <cellStyle name="Normal" xfId="0" builtinId="0"/>
    <cellStyle name="Normal 2" xfId="4" xr:uid="{6E46CBEE-B2B5-408C-9B01-188F4081E1C0}"/>
    <cellStyle name="Normal 3 2" xfId="5" xr:uid="{C7A72863-2DB2-4D40-A129-5169269B850B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olid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'CaLC PS'!$J$4:$N$4</c:f>
              <c:numCache>
                <c:formatCode>0.00%</c:formatCode>
                <c:ptCount val="5"/>
                <c:pt idx="0">
                  <c:v>0.03</c:v>
                </c:pt>
                <c:pt idx="1">
                  <c:v>0.04</c:v>
                </c:pt>
                <c:pt idx="2">
                  <c:v>0.05</c:v>
                </c:pt>
                <c:pt idx="3">
                  <c:v>0.06</c:v>
                </c:pt>
                <c:pt idx="4">
                  <c:v>7.0000000000000007E-2</c:v>
                </c:pt>
              </c:numCache>
            </c:numRef>
          </c:xVal>
          <c:yVal>
            <c:numRef>
              <c:f>'CaLC PS'!$J$5:$N$5</c:f>
              <c:numCache>
                <c:formatCode>0.0000</c:formatCode>
                <c:ptCount val="5"/>
                <c:pt idx="0">
                  <c:v>34.967216409359942</c:v>
                </c:pt>
                <c:pt idx="1">
                  <c:v>34.352620913064499</c:v>
                </c:pt>
                <c:pt idx="2">
                  <c:v>33.72709576435404</c:v>
                </c:pt>
                <c:pt idx="3">
                  <c:v>33.156932688489313</c:v>
                </c:pt>
                <c:pt idx="4">
                  <c:v>32.623485781811411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B0D-480D-BC7A-A34B7795E5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2891016"/>
        <c:axId val="482891408"/>
      </c:scatterChart>
      <c:scatterChart>
        <c:scatterStyle val="smoothMarker"/>
        <c:varyColors val="0"/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olid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'CaLC PS'!$J$4:$N$4</c:f>
              <c:numCache>
                <c:formatCode>0.00%</c:formatCode>
                <c:ptCount val="5"/>
                <c:pt idx="0">
                  <c:v>0.03</c:v>
                </c:pt>
                <c:pt idx="1">
                  <c:v>0.04</c:v>
                </c:pt>
                <c:pt idx="2">
                  <c:v>0.05</c:v>
                </c:pt>
                <c:pt idx="3">
                  <c:v>0.06</c:v>
                </c:pt>
                <c:pt idx="4">
                  <c:v>7.0000000000000007E-2</c:v>
                </c:pt>
              </c:numCache>
            </c:numRef>
          </c:xVal>
          <c:yVal>
            <c:numRef>
              <c:f>'CaLC PS'!$J$12:$N$12</c:f>
              <c:numCache>
                <c:formatCode>General</c:formatCode>
                <c:ptCount val="5"/>
                <c:pt idx="0">
                  <c:v>78.352235530811697</c:v>
                </c:pt>
                <c:pt idx="1">
                  <c:v>82.330202696890225</c:v>
                </c:pt>
                <c:pt idx="2">
                  <c:v>86.237753956637619</c:v>
                </c:pt>
                <c:pt idx="3">
                  <c:v>90.031690354419823</c:v>
                </c:pt>
                <c:pt idx="4">
                  <c:v>93.715716540255187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B0D-480D-BC7A-A34B7795E5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2892192"/>
        <c:axId val="482891800"/>
      </c:scatterChart>
      <c:valAx>
        <c:axId val="482891016"/>
        <c:scaling>
          <c:orientation val="minMax"/>
          <c:max val="7.0000000000000007E-2"/>
          <c:min val="3.0000000000000006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Make-up,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2891408"/>
        <c:crosses val="autoZero"/>
        <c:crossBetween val="midCat"/>
        <c:majorUnit val="1.0000000000000002E-2"/>
      </c:valAx>
      <c:valAx>
        <c:axId val="482891408"/>
        <c:scaling>
          <c:orientation val="minMax"/>
          <c:max val="30.5"/>
          <c:min val="2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Eff,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2891016"/>
        <c:crosses val="autoZero"/>
        <c:crossBetween val="midCat"/>
        <c:majorUnit val="1"/>
      </c:valAx>
      <c:valAx>
        <c:axId val="482891800"/>
        <c:scaling>
          <c:orientation val="minMax"/>
          <c:max val="89"/>
          <c:min val="71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BEP, EUR/MWh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2892192"/>
        <c:crosses val="max"/>
        <c:crossBetween val="midCat"/>
        <c:majorUnit val="6"/>
      </c:valAx>
      <c:valAx>
        <c:axId val="482892192"/>
        <c:scaling>
          <c:orientation val="minMax"/>
        </c:scaling>
        <c:delete val="1"/>
        <c:axPos val="b"/>
        <c:numFmt formatCode="0.00%" sourceLinked="1"/>
        <c:majorTickMark val="out"/>
        <c:minorTickMark val="none"/>
        <c:tickLblPos val="nextTo"/>
        <c:crossAx val="4828918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'Delta T parametric study'!$B$8</c:f>
              <c:strCache>
                <c:ptCount val="1"/>
                <c:pt idx="0">
                  <c:v>Xenon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'Delta T parametric study'!$D$4:$H$4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study'!$D$8:$H$8</c:f>
              <c:numCache>
                <c:formatCode>General</c:formatCode>
                <c:ptCount val="5"/>
                <c:pt idx="0">
                  <c:v>31.427087461732615</c:v>
                </c:pt>
                <c:pt idx="1">
                  <c:v>31.247028913476438</c:v>
                </c:pt>
                <c:pt idx="2">
                  <c:v>31.070837367680017</c:v>
                </c:pt>
                <c:pt idx="3">
                  <c:v>30.89830464306921</c:v>
                </c:pt>
                <c:pt idx="4">
                  <c:v>30.74894927030569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A1-4723-8710-0D74DC2B7271}"/>
            </c:ext>
          </c:extLst>
        </c:ser>
        <c:ser>
          <c:idx val="1"/>
          <c:order val="1"/>
          <c:tx>
            <c:strRef>
              <c:f>'Delta T parametric study'!$B$9</c:f>
              <c:strCache>
                <c:ptCount val="1"/>
                <c:pt idx="0">
                  <c:v>s-CO2 PE2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'Delta T parametric study'!$D$4:$H$4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study'!$D$9:$H$9</c:f>
              <c:numCache>
                <c:formatCode>General</c:formatCode>
                <c:ptCount val="5"/>
                <c:pt idx="0">
                  <c:v>35.053977693164327</c:v>
                </c:pt>
                <c:pt idx="1">
                  <c:v>34.684930799428493</c:v>
                </c:pt>
                <c:pt idx="2">
                  <c:v>34.326657481456252</c:v>
                </c:pt>
                <c:pt idx="3">
                  <c:v>33.976580107785153</c:v>
                </c:pt>
                <c:pt idx="4">
                  <c:v>33.634341667064319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A1-4723-8710-0D74DC2B7271}"/>
            </c:ext>
          </c:extLst>
        </c:ser>
        <c:ser>
          <c:idx val="2"/>
          <c:order val="2"/>
          <c:tx>
            <c:strRef>
              <c:f>'Delta T parametric study'!$B$10</c:f>
              <c:strCache>
                <c:ptCount val="1"/>
                <c:pt idx="0">
                  <c:v>Helium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'Delta T parametric study'!$D$4:$H$4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study'!$D$10:$H$10</c:f>
              <c:numCache>
                <c:formatCode>General</c:formatCode>
                <c:ptCount val="5"/>
                <c:pt idx="0">
                  <c:v>29.807428929357695</c:v>
                </c:pt>
                <c:pt idx="1">
                  <c:v>29.522964097656008</c:v>
                </c:pt>
                <c:pt idx="2">
                  <c:v>29.24320512425474</c:v>
                </c:pt>
                <c:pt idx="3">
                  <c:v>28.967968002002639</c:v>
                </c:pt>
                <c:pt idx="4">
                  <c:v>28.697133531155973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A1-4723-8710-0D74DC2B7271}"/>
            </c:ext>
          </c:extLst>
        </c:ser>
        <c:ser>
          <c:idx val="3"/>
          <c:order val="3"/>
          <c:tx>
            <c:strRef>
              <c:f>'Delta T parametric study'!$B$11</c:f>
              <c:strCache>
                <c:ptCount val="1"/>
                <c:pt idx="0">
                  <c:v>Nitrogen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'Delta T parametric study'!$D$4:$H$4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study'!$D$11:$H$11</c:f>
              <c:numCache>
                <c:formatCode>General</c:formatCode>
                <c:ptCount val="5"/>
                <c:pt idx="0">
                  <c:v>28.059822227121909</c:v>
                </c:pt>
                <c:pt idx="1">
                  <c:v>27.626080982143932</c:v>
                </c:pt>
                <c:pt idx="2">
                  <c:v>27.205795802060283</c:v>
                </c:pt>
                <c:pt idx="3">
                  <c:v>26.797217708254752</c:v>
                </c:pt>
                <c:pt idx="4">
                  <c:v>26.400240817095266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A1-4723-8710-0D74DC2B72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153168"/>
        <c:axId val="541575832"/>
      </c:scatterChart>
      <c:valAx>
        <c:axId val="479153168"/>
        <c:scaling>
          <c:orientation val="minMax"/>
          <c:max val="15"/>
          <c:min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Oxygen content,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1575832"/>
        <c:crosses val="autoZero"/>
        <c:crossBetween val="midCat"/>
        <c:majorUnit val="2.5"/>
      </c:valAx>
      <c:valAx>
        <c:axId val="541575832"/>
        <c:scaling>
          <c:orientation val="minMax"/>
          <c:min val="2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Eff,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9153168"/>
        <c:crosses val="autoZero"/>
        <c:crossBetween val="midCat"/>
        <c:majorUnit val="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'Delta T parametric study'!$B$14</c:f>
              <c:strCache>
                <c:ptCount val="1"/>
                <c:pt idx="0">
                  <c:v>Xenon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'Delta T parametric study'!$D$4:$H$4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study'!$D$14:$H$14</c:f>
              <c:numCache>
                <c:formatCode>General</c:formatCode>
                <c:ptCount val="5"/>
                <c:pt idx="0">
                  <c:v>84.549908050940005</c:v>
                </c:pt>
                <c:pt idx="1">
                  <c:v>84.919197660572493</c:v>
                </c:pt>
                <c:pt idx="2">
                  <c:v>85.309643479685462</c:v>
                </c:pt>
                <c:pt idx="3">
                  <c:v>85.710262278776398</c:v>
                </c:pt>
                <c:pt idx="4">
                  <c:v>86.099224148276406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911-4F93-9BBB-F226EEE78455}"/>
            </c:ext>
          </c:extLst>
        </c:ser>
        <c:ser>
          <c:idx val="1"/>
          <c:order val="1"/>
          <c:tx>
            <c:strRef>
              <c:f>'Delta T parametric study'!$B$15</c:f>
              <c:strCache>
                <c:ptCount val="1"/>
                <c:pt idx="0">
                  <c:v>s-CO2 PE2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'Delta T parametric study'!$D$4:$H$4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study'!$D$15:$H$15</c:f>
              <c:numCache>
                <c:formatCode>General</c:formatCode>
                <c:ptCount val="5"/>
                <c:pt idx="0">
                  <c:v>76.4055583563092</c:v>
                </c:pt>
                <c:pt idx="1">
                  <c:v>77.025203318233011</c:v>
                </c:pt>
                <c:pt idx="2">
                  <c:v>77.688668153971776</c:v>
                </c:pt>
                <c:pt idx="3">
                  <c:v>78.371203455206711</c:v>
                </c:pt>
                <c:pt idx="4">
                  <c:v>79.065479453893118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911-4F93-9BBB-F226EEE78455}"/>
            </c:ext>
          </c:extLst>
        </c:ser>
        <c:ser>
          <c:idx val="2"/>
          <c:order val="2"/>
          <c:tx>
            <c:strRef>
              <c:f>'Delta T parametric study'!$B$16</c:f>
              <c:strCache>
                <c:ptCount val="1"/>
                <c:pt idx="0">
                  <c:v>Helium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'Delta T parametric study'!$D$4:$H$4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study'!$D$16:$H$16</c:f>
              <c:numCache>
                <c:formatCode>General</c:formatCode>
                <c:ptCount val="5"/>
                <c:pt idx="0">
                  <c:v>92.265961900915585</c:v>
                </c:pt>
                <c:pt idx="1">
                  <c:v>92.109314248723166</c:v>
                </c:pt>
                <c:pt idx="2">
                  <c:v>92.379497765256289</c:v>
                </c:pt>
                <c:pt idx="3">
                  <c:v>92.842449819850714</c:v>
                </c:pt>
                <c:pt idx="4">
                  <c:v>93.411098133049435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911-4F93-9BBB-F226EEE78455}"/>
            </c:ext>
          </c:extLst>
        </c:ser>
        <c:ser>
          <c:idx val="3"/>
          <c:order val="3"/>
          <c:tx>
            <c:strRef>
              <c:f>'Delta T parametric study'!$B$17</c:f>
              <c:strCache>
                <c:ptCount val="1"/>
                <c:pt idx="0">
                  <c:v>Nitrogen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'Delta T parametric study'!$D$4:$H$4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study'!$D$17:$H$17</c:f>
              <c:numCache>
                <c:formatCode>General</c:formatCode>
                <c:ptCount val="5"/>
                <c:pt idx="0">
                  <c:v>97.656481553112826</c:v>
                </c:pt>
                <c:pt idx="1">
                  <c:v>98.271617587674299</c:v>
                </c:pt>
                <c:pt idx="2">
                  <c:v>99.147289428816748</c:v>
                </c:pt>
                <c:pt idx="3">
                  <c:v>100.16793406817976</c:v>
                </c:pt>
                <c:pt idx="4">
                  <c:v>101.27840833837163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911-4F93-9BBB-F226EEE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592704"/>
        <c:axId val="477593096"/>
      </c:scatterChart>
      <c:valAx>
        <c:axId val="477592704"/>
        <c:scaling>
          <c:orientation val="minMax"/>
          <c:max val="15"/>
          <c:min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Oxygen content,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593096"/>
        <c:crosses val="autoZero"/>
        <c:crossBetween val="midCat"/>
        <c:majorUnit val="2.5"/>
      </c:valAx>
      <c:valAx>
        <c:axId val="477593096"/>
        <c:scaling>
          <c:orientation val="minMax"/>
          <c:min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BEP,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592704"/>
        <c:crosses val="autoZero"/>
        <c:crossBetween val="midCat"/>
        <c:majorUnit val="4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Helium EFF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'Delta T parametric study'!$I$5:$M$5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study'!$J$9:$N$9</c:f>
              <c:numCache>
                <c:formatCode>General</c:formatCode>
                <c:ptCount val="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36-4640-9009-D48F5299AF79}"/>
            </c:ext>
          </c:extLst>
        </c:ser>
        <c:ser>
          <c:idx val="1"/>
          <c:order val="1"/>
          <c:tx>
            <c:v>Nitrogen EFF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'Delta T parametric study'!$I$5:$M$5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study'!$J$10:$N$10</c:f>
              <c:numCache>
                <c:formatCode>General</c:formatCode>
                <c:ptCount val="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36-4640-9009-D48F5299AF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407584"/>
        <c:axId val="238147968"/>
      </c:scatterChart>
      <c:scatterChart>
        <c:scatterStyle val="smoothMarker"/>
        <c:varyColors val="0"/>
        <c:ser>
          <c:idx val="2"/>
          <c:order val="2"/>
          <c:tx>
            <c:v>Helium BEP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'Delta T parametric study'!$I$5:$M$5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study'!$J$15:$N$15</c:f>
              <c:numCache>
                <c:formatCode>General</c:formatCode>
                <c:ptCount val="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36-4640-9009-D48F5299AF79}"/>
            </c:ext>
          </c:extLst>
        </c:ser>
        <c:ser>
          <c:idx val="3"/>
          <c:order val="3"/>
          <c:tx>
            <c:v>Nitrogen BEP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'Delta T parametric study'!$I$5:$M$5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study'!$J$16:$N$16</c:f>
              <c:numCache>
                <c:formatCode>General</c:formatCode>
                <c:ptCount val="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E36-4640-9009-D48F5299AF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1625672"/>
        <c:axId val="238148360"/>
      </c:scatterChart>
      <c:valAx>
        <c:axId val="479407584"/>
        <c:scaling>
          <c:orientation val="minMax"/>
          <c:max val="15"/>
          <c:min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Oxygen content,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8147968"/>
        <c:crosses val="autoZero"/>
        <c:crossBetween val="midCat"/>
        <c:majorUnit val="2.5"/>
      </c:valAx>
      <c:valAx>
        <c:axId val="238147968"/>
        <c:scaling>
          <c:orientation val="minMax"/>
          <c:max val="34.79999999999999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BEP,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9407584"/>
        <c:crosses val="autoZero"/>
        <c:crossBetween val="midCat"/>
        <c:majorUnit val="0.2"/>
      </c:valAx>
      <c:valAx>
        <c:axId val="238148360"/>
        <c:scaling>
          <c:orientation val="minMax"/>
          <c:max val="82.6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625672"/>
        <c:crosses val="max"/>
        <c:crossBetween val="midCat"/>
        <c:majorUnit val="0.30000000000000004"/>
      </c:valAx>
      <c:valAx>
        <c:axId val="48162567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2381483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'Delta T parametric study'!$A$4</c:f>
              <c:strCache>
                <c:ptCount val="1"/>
                <c:pt idx="0">
                  <c:v>RHX1 - cold end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'Delta T parametric study'!$D$4:$H$4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study'!$D$7:$H$7</c:f>
              <c:numCache>
                <c:formatCode>General</c:formatCode>
                <c:ptCount val="5"/>
                <c:pt idx="0">
                  <c:v>35.089764706201827</c:v>
                </c:pt>
                <c:pt idx="1">
                  <c:v>35.04101234912202</c:v>
                </c:pt>
                <c:pt idx="2">
                  <c:v>34.964371065044283</c:v>
                </c:pt>
                <c:pt idx="3">
                  <c:v>34.876080933974443</c:v>
                </c:pt>
                <c:pt idx="4">
                  <c:v>34.775517715553541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792-4847-A49C-9DF99189A6E4}"/>
            </c:ext>
          </c:extLst>
        </c:ser>
        <c:ser>
          <c:idx val="1"/>
          <c:order val="1"/>
          <c:tx>
            <c:strRef>
              <c:f>'Delta T parametric study'!$A$5</c:f>
              <c:strCache>
                <c:ptCount val="1"/>
                <c:pt idx="0">
                  <c:v>RHX2 cold end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'Delta T parametric study'!$I$5:$M$5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study'!$I$7:$M$7</c:f>
              <c:numCache>
                <c:formatCode>General</c:formatCode>
                <c:ptCount val="5"/>
                <c:pt idx="0">
                  <c:v>34.97021001997431</c:v>
                </c:pt>
                <c:pt idx="1">
                  <c:v>34.772590207992764</c:v>
                </c:pt>
                <c:pt idx="2">
                  <c:v>34.590153049413992</c:v>
                </c:pt>
                <c:pt idx="3">
                  <c:v>34.407360303098258</c:v>
                </c:pt>
                <c:pt idx="4">
                  <c:v>34.222531388610633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792-4847-A49C-9DF99189A6E4}"/>
            </c:ext>
          </c:extLst>
        </c:ser>
        <c:ser>
          <c:idx val="2"/>
          <c:order val="2"/>
          <c:tx>
            <c:strRef>
              <c:f>'Delta T parametric study'!$A$6</c:f>
              <c:strCache>
                <c:ptCount val="1"/>
                <c:pt idx="0">
                  <c:v>RHX2 hot end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'Delta T parametric study'!$N$6:$R$6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study'!$N$7:$R$7</c:f>
              <c:numCache>
                <c:formatCode>General</c:formatCode>
                <c:ptCount val="5"/>
                <c:pt idx="0">
                  <c:v>34.964750817788214</c:v>
                </c:pt>
                <c:pt idx="1">
                  <c:v>34.681805367726696</c:v>
                </c:pt>
                <c:pt idx="2">
                  <c:v>34.317922407522055</c:v>
                </c:pt>
                <c:pt idx="3">
                  <c:v>33.842687185080564</c:v>
                </c:pt>
                <c:pt idx="4">
                  <c:v>33.040630648584994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92-4847-A49C-9DF99189A6E4}"/>
            </c:ext>
          </c:extLst>
        </c:ser>
        <c:ser>
          <c:idx val="3"/>
          <c:order val="3"/>
          <c:tx>
            <c:strRef>
              <c:f>'Delta T parametric study'!$A$4</c:f>
              <c:strCache>
                <c:ptCount val="1"/>
                <c:pt idx="0">
                  <c:v>RHX1 - cold end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'Delta T parametric study'!$D$4:$H$4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study'!$D$12:$H$12</c:f>
              <c:numCache>
                <c:formatCode>General</c:formatCode>
                <c:ptCount val="5"/>
                <c:pt idx="0">
                  <c:v>32.200902490691298</c:v>
                </c:pt>
                <c:pt idx="1">
                  <c:v>32.178612798448022</c:v>
                </c:pt>
                <c:pt idx="2">
                  <c:v>32.107115867573711</c:v>
                </c:pt>
                <c:pt idx="3">
                  <c:v>32.07449959672158</c:v>
                </c:pt>
                <c:pt idx="4">
                  <c:v>31.974063393869173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792-4847-A49C-9DF99189A6E4}"/>
            </c:ext>
          </c:extLst>
        </c:ser>
        <c:ser>
          <c:idx val="4"/>
          <c:order val="4"/>
          <c:tx>
            <c:strRef>
              <c:f>'Delta T parametric study'!$A$5</c:f>
              <c:strCache>
                <c:ptCount val="1"/>
                <c:pt idx="0">
                  <c:v>RHX2 cold end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'Delta T parametric study'!$I$5:$M$5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study'!$I$12:$M$12</c:f>
              <c:numCache>
                <c:formatCode>General</c:formatCode>
                <c:ptCount val="5"/>
                <c:pt idx="0">
                  <c:v>32.11702816779048</c:v>
                </c:pt>
                <c:pt idx="1">
                  <c:v>31.962126996961583</c:v>
                </c:pt>
                <c:pt idx="2">
                  <c:v>31.813787668974335</c:v>
                </c:pt>
                <c:pt idx="3">
                  <c:v>31.667808307986583</c:v>
                </c:pt>
                <c:pt idx="4">
                  <c:v>31.522657273235666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92-4847-A49C-9DF99189A6E4}"/>
            </c:ext>
          </c:extLst>
        </c:ser>
        <c:ser>
          <c:idx val="5"/>
          <c:order val="5"/>
          <c:tx>
            <c:strRef>
              <c:f>'Delta T parametric study'!$A$6</c:f>
              <c:strCache>
                <c:ptCount val="1"/>
                <c:pt idx="0">
                  <c:v>RHX2 hot end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'Delta T parametric study'!$N$6:$R$6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study'!$N$12:$R$12</c:f>
              <c:numCache>
                <c:formatCode>General</c:formatCode>
                <c:ptCount val="5"/>
                <c:pt idx="0">
                  <c:v>32.117973844731821</c:v>
                </c:pt>
                <c:pt idx="1">
                  <c:v>31.872110710999902</c:v>
                </c:pt>
                <c:pt idx="2">
                  <c:v>31.57889790778755</c:v>
                </c:pt>
                <c:pt idx="3">
                  <c:v>31.21215692081239</c:v>
                </c:pt>
                <c:pt idx="4">
                  <c:v>30.67779943996403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792-4847-A49C-9DF99189A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040744"/>
        <c:axId val="477041136"/>
      </c:scatterChart>
      <c:valAx>
        <c:axId val="477040744"/>
        <c:scaling>
          <c:orientation val="minMax"/>
          <c:max val="15"/>
          <c:min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Oxygen content,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041136"/>
        <c:crosses val="autoZero"/>
        <c:crossBetween val="midCat"/>
        <c:majorUnit val="2.5"/>
      </c:valAx>
      <c:valAx>
        <c:axId val="477041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Eff,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040744"/>
        <c:crosses val="autoZero"/>
        <c:crossBetween val="midCat"/>
        <c:majorUnit val="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'Delta T parametric study'!$A$4</c:f>
              <c:strCache>
                <c:ptCount val="1"/>
                <c:pt idx="0">
                  <c:v>RHX1 - cold end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'Delta T parametric study'!$D$4:$H$4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study'!$D$13:$H$13</c:f>
              <c:numCache>
                <c:formatCode>General</c:formatCode>
                <c:ptCount val="5"/>
                <c:pt idx="0">
                  <c:v>78.283135925264801</c:v>
                </c:pt>
                <c:pt idx="1">
                  <c:v>78.255556554197412</c:v>
                </c:pt>
                <c:pt idx="2">
                  <c:v>78.340245328142089</c:v>
                </c:pt>
                <c:pt idx="3">
                  <c:v>78.476698841938244</c:v>
                </c:pt>
                <c:pt idx="4">
                  <c:v>78.659957519931837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47-4F84-B9AE-C2C423805FFA}"/>
            </c:ext>
          </c:extLst>
        </c:ser>
        <c:ser>
          <c:idx val="1"/>
          <c:order val="1"/>
          <c:tx>
            <c:strRef>
              <c:f>'Delta T parametric study'!$A$5</c:f>
              <c:strCache>
                <c:ptCount val="1"/>
                <c:pt idx="0">
                  <c:v>RHX2 cold end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'Delta T parametric study'!$I$5:$M$5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study'!$I$13:$M$13</c:f>
              <c:numCache>
                <c:formatCode>General</c:formatCode>
                <c:ptCount val="5"/>
                <c:pt idx="0">
                  <c:v>78.329283429612886</c:v>
                </c:pt>
                <c:pt idx="1">
                  <c:v>78.557323456212472</c:v>
                </c:pt>
                <c:pt idx="2">
                  <c:v>78.839048852767064</c:v>
                </c:pt>
                <c:pt idx="3">
                  <c:v>79.168052634969115</c:v>
                </c:pt>
                <c:pt idx="4">
                  <c:v>79.52845176818964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47-4F84-B9AE-C2C423805FFA}"/>
            </c:ext>
          </c:extLst>
        </c:ser>
        <c:ser>
          <c:idx val="2"/>
          <c:order val="2"/>
          <c:tx>
            <c:strRef>
              <c:f>'Delta T parametric study'!$A$6</c:f>
              <c:strCache>
                <c:ptCount val="1"/>
                <c:pt idx="0">
                  <c:v>RHX2 hot end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'Delta T parametric study'!$N$6:$R$6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study'!$N$13:$R$13</c:f>
              <c:numCache>
                <c:formatCode>General</c:formatCode>
                <c:ptCount val="5"/>
                <c:pt idx="0">
                  <c:v>78.338619852828558</c:v>
                </c:pt>
                <c:pt idx="1">
                  <c:v>78.642305274779176</c:v>
                </c:pt>
                <c:pt idx="2">
                  <c:v>79.200417266932931</c:v>
                </c:pt>
                <c:pt idx="3">
                  <c:v>80.0504970274241</c:v>
                </c:pt>
                <c:pt idx="4">
                  <c:v>81.655055053819268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47-4F84-B9AE-C2C423805FFA}"/>
            </c:ext>
          </c:extLst>
        </c:ser>
        <c:ser>
          <c:idx val="3"/>
          <c:order val="3"/>
          <c:tx>
            <c:strRef>
              <c:f>'Delta T parametric study'!$A$4</c:f>
              <c:strCache>
                <c:ptCount val="1"/>
                <c:pt idx="0">
                  <c:v>RHX1 - cold end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'Delta T parametric study'!$D$4:$H$4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study'!$D$18:$H$18</c:f>
              <c:numCache>
                <c:formatCode>General</c:formatCode>
                <c:ptCount val="5"/>
                <c:pt idx="0">
                  <c:v>83.823961037791094</c:v>
                </c:pt>
                <c:pt idx="1">
                  <c:v>83.808726288099749</c:v>
                </c:pt>
                <c:pt idx="2">
                  <c:v>83.946854937638165</c:v>
                </c:pt>
                <c:pt idx="3">
                  <c:v>84.011708469482642</c:v>
                </c:pt>
                <c:pt idx="4">
                  <c:v>84.252214954704883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47-4F84-B9AE-C2C423805FFA}"/>
            </c:ext>
          </c:extLst>
        </c:ser>
        <c:ser>
          <c:idx val="4"/>
          <c:order val="4"/>
          <c:tx>
            <c:strRef>
              <c:f>'Delta T parametric study'!$A$5</c:f>
              <c:strCache>
                <c:ptCount val="1"/>
                <c:pt idx="0">
                  <c:v>RHX2 cold end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'Delta T parametric study'!$I$5:$M$5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study'!$I$18:$M$18</c:f>
              <c:numCache>
                <c:formatCode>General</c:formatCode>
                <c:ptCount val="5"/>
                <c:pt idx="0">
                  <c:v>83.923106593541931</c:v>
                </c:pt>
                <c:pt idx="1">
                  <c:v>84.116940485708028</c:v>
                </c:pt>
                <c:pt idx="2">
                  <c:v>84.373531423802518</c:v>
                </c:pt>
                <c:pt idx="3">
                  <c:v>84.666634676737587</c:v>
                </c:pt>
                <c:pt idx="4">
                  <c:v>84.985929126040446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47-4F84-B9AE-C2C423805FFA}"/>
            </c:ext>
          </c:extLst>
        </c:ser>
        <c:ser>
          <c:idx val="5"/>
          <c:order val="5"/>
          <c:tx>
            <c:strRef>
              <c:f>'Delta T parametric study'!$A$6</c:f>
              <c:strCache>
                <c:ptCount val="1"/>
                <c:pt idx="0">
                  <c:v>RHX2 hot end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'Delta T parametric study'!$N$6:$R$6</c:f>
              <c:numCache>
                <c:formatCode>0.00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'Delta T parametric study'!$N$18:$R$18</c:f>
              <c:numCache>
                <c:formatCode>General</c:formatCode>
                <c:ptCount val="5"/>
                <c:pt idx="0">
                  <c:v>83.920798015645758</c:v>
                </c:pt>
                <c:pt idx="1">
                  <c:v>84.263603925761856</c:v>
                </c:pt>
                <c:pt idx="2">
                  <c:v>84.810949053357859</c:v>
                </c:pt>
                <c:pt idx="3">
                  <c:v>85.598090733688906</c:v>
                </c:pt>
                <c:pt idx="4">
                  <c:v>86.863072166867667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47-4F84-B9AE-C2C423805F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613104"/>
        <c:axId val="539035744"/>
      </c:scatterChart>
      <c:valAx>
        <c:axId val="477613104"/>
        <c:scaling>
          <c:orientation val="minMax"/>
          <c:max val="15"/>
          <c:min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Oxygen content,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035744"/>
        <c:crosses val="autoZero"/>
        <c:crossBetween val="midCat"/>
        <c:majorUnit val="2.5"/>
      </c:valAx>
      <c:valAx>
        <c:axId val="539035744"/>
        <c:scaling>
          <c:orientation val="minMax"/>
          <c:max val="88"/>
          <c:min val="7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BEP, €/MWh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613104"/>
        <c:crosses val="autoZero"/>
        <c:crossBetween val="midCat"/>
        <c:majorUnit val="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Bottoming!$B$12</c:f>
              <c:strCache>
                <c:ptCount val="1"/>
                <c:pt idx="0">
                  <c:v>s-CO2 RC2E2/RC2E1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Bottoming!$F$13:$J$13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Bottoming!$F$14:$J$14</c:f>
              <c:numCache>
                <c:formatCode>General</c:formatCode>
                <c:ptCount val="5"/>
                <c:pt idx="0">
                  <c:v>35.378747171850215</c:v>
                </c:pt>
                <c:pt idx="1">
                  <c:v>35.670331244934339</c:v>
                </c:pt>
                <c:pt idx="2">
                  <c:v>35.886984275463824</c:v>
                </c:pt>
                <c:pt idx="3">
                  <c:v>36.050020191497786</c:v>
                </c:pt>
                <c:pt idx="4">
                  <c:v>36.173619879589538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4F-4DF3-864A-142FA4CCED21}"/>
            </c:ext>
          </c:extLst>
        </c:ser>
        <c:ser>
          <c:idx val="4"/>
          <c:order val="1"/>
          <c:tx>
            <c:strRef>
              <c:f>Bottoming!$B$7</c:f>
              <c:strCache>
                <c:ptCount val="1"/>
                <c:pt idx="0">
                  <c:v>N2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Bottoming!$F$8:$J$8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Bottoming!$F$9:$J$9</c:f>
              <c:numCache>
                <c:formatCode>General</c:formatCode>
                <c:ptCount val="5"/>
                <c:pt idx="0">
                  <c:v>30.031714044870832</c:v>
                </c:pt>
                <c:pt idx="1">
                  <c:v>30.345101393919187</c:v>
                </c:pt>
                <c:pt idx="2">
                  <c:v>30.570757779900621</c:v>
                </c:pt>
                <c:pt idx="3">
                  <c:v>30.737597496425771</c:v>
                </c:pt>
                <c:pt idx="4">
                  <c:v>30.860046803867149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4F-4DF3-864A-142FA4CCED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8432080"/>
        <c:axId val="548432472"/>
      </c:scatterChart>
      <c:scatterChart>
        <c:scatterStyle val="smoothMarker"/>
        <c:varyColors val="0"/>
        <c:ser>
          <c:idx val="6"/>
          <c:order val="2"/>
          <c:tx>
            <c:strRef>
              <c:f>Bottoming!$B$2</c:f>
              <c:strCache>
                <c:ptCount val="1"/>
                <c:pt idx="0">
                  <c:v>He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Bottoming!$E$3:$L$3</c:f>
              <c:numCache>
                <c:formatCode>General</c:formatCode>
                <c:ptCount val="8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11.5</c:v>
                </c:pt>
                <c:pt idx="4">
                  <c:v>12</c:v>
                </c:pt>
                <c:pt idx="5">
                  <c:v>12.5</c:v>
                </c:pt>
                <c:pt idx="6">
                  <c:v>13</c:v>
                </c:pt>
                <c:pt idx="7">
                  <c:v>14</c:v>
                </c:pt>
              </c:numCache>
            </c:numRef>
          </c:xVal>
          <c:yVal>
            <c:numRef>
              <c:f>Bottoming!$E$4:$L$4</c:f>
              <c:numCache>
                <c:formatCode>General</c:formatCode>
                <c:ptCount val="8"/>
                <c:pt idx="0">
                  <c:v>32.732373667354409</c:v>
                </c:pt>
                <c:pt idx="1">
                  <c:v>32.849567958541783</c:v>
                </c:pt>
                <c:pt idx="2">
                  <c:v>32.921666417588888</c:v>
                </c:pt>
                <c:pt idx="3">
                  <c:v>32.940850419496158</c:v>
                </c:pt>
                <c:pt idx="4">
                  <c:v>32.953135833700578</c:v>
                </c:pt>
                <c:pt idx="5">
                  <c:v>32.958184634961356</c:v>
                </c:pt>
                <c:pt idx="6">
                  <c:v>32.957097161778115</c:v>
                </c:pt>
                <c:pt idx="7">
                  <c:v>32.93962265200485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4F-4DF3-864A-142FA4CCED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2096016"/>
        <c:axId val="482095624"/>
      </c:scatterChart>
      <c:valAx>
        <c:axId val="548432080"/>
        <c:scaling>
          <c:orientation val="minMax"/>
          <c:max val="30"/>
          <c:min val="1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Pressure, MPa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432472"/>
        <c:crosses val="autoZero"/>
        <c:crossBetween val="midCat"/>
        <c:majorUnit val="3"/>
      </c:valAx>
      <c:valAx>
        <c:axId val="548432472"/>
        <c:scaling>
          <c:orientation val="minMax"/>
          <c:min val="2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Eff,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432080"/>
        <c:crosses val="autoZero"/>
        <c:crossBetween val="midCat"/>
        <c:majorUnit val="2"/>
      </c:valAx>
      <c:valAx>
        <c:axId val="482095624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482096016"/>
        <c:crosses val="max"/>
        <c:crossBetween val="midCat"/>
      </c:valAx>
      <c:valAx>
        <c:axId val="482096016"/>
        <c:scaling>
          <c:orientation val="minMax"/>
          <c:max val="14"/>
          <c:min val="1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2095624"/>
        <c:crosses val="max"/>
        <c:crossBetween val="midCat"/>
        <c:majorUnit val="1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Bottoming!$B$12</c:f>
              <c:strCache>
                <c:ptCount val="1"/>
                <c:pt idx="0">
                  <c:v>s-CO2 RC2E2/RC2E1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Bottoming!$F$13:$J$13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Bottoming!$F$15:$J$15</c:f>
              <c:numCache>
                <c:formatCode>General</c:formatCode>
                <c:ptCount val="5"/>
                <c:pt idx="0">
                  <c:v>76.645348144876294</c:v>
                </c:pt>
                <c:pt idx="1">
                  <c:v>76.145457188706601</c:v>
                </c:pt>
                <c:pt idx="2">
                  <c:v>75.807516098616475</c:v>
                </c:pt>
                <c:pt idx="3">
                  <c:v>75.582952502656426</c:v>
                </c:pt>
                <c:pt idx="4">
                  <c:v>75.440588230195885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0EC-481D-B19A-01BFDD7E8205}"/>
            </c:ext>
          </c:extLst>
        </c:ser>
        <c:ser>
          <c:idx val="4"/>
          <c:order val="1"/>
          <c:tx>
            <c:strRef>
              <c:f>Bottoming!$B$7</c:f>
              <c:strCache>
                <c:ptCount val="1"/>
                <c:pt idx="0">
                  <c:v>N2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Bottoming!$F$8:$J$8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Bottoming!$F$10:$J$10</c:f>
              <c:numCache>
                <c:formatCode>General</c:formatCode>
                <c:ptCount val="5"/>
                <c:pt idx="0">
                  <c:v>90.452511715966395</c:v>
                </c:pt>
                <c:pt idx="1">
                  <c:v>89.571969818203129</c:v>
                </c:pt>
                <c:pt idx="2">
                  <c:v>88.972728330045655</c:v>
                </c:pt>
                <c:pt idx="3">
                  <c:v>88.55727721793059</c:v>
                </c:pt>
                <c:pt idx="4">
                  <c:v>88.276960077755618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0EC-481D-B19A-01BFDD7E8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4148496"/>
        <c:axId val="483281536"/>
      </c:scatterChart>
      <c:scatterChart>
        <c:scatterStyle val="smoothMarker"/>
        <c:varyColors val="0"/>
        <c:ser>
          <c:idx val="6"/>
          <c:order val="2"/>
          <c:tx>
            <c:strRef>
              <c:f>Bottoming!$B$2</c:f>
              <c:strCache>
                <c:ptCount val="1"/>
                <c:pt idx="0">
                  <c:v>He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Bottoming!$E$3:$L$3</c:f>
              <c:numCache>
                <c:formatCode>General</c:formatCode>
                <c:ptCount val="8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11.5</c:v>
                </c:pt>
                <c:pt idx="4">
                  <c:v>12</c:v>
                </c:pt>
                <c:pt idx="5">
                  <c:v>12.5</c:v>
                </c:pt>
                <c:pt idx="6">
                  <c:v>13</c:v>
                </c:pt>
                <c:pt idx="7">
                  <c:v>14</c:v>
                </c:pt>
              </c:numCache>
            </c:numRef>
          </c:xVal>
          <c:yVal>
            <c:numRef>
              <c:f>Bottoming!$E$5:$L$5</c:f>
              <c:numCache>
                <c:formatCode>General</c:formatCode>
                <c:ptCount val="8"/>
                <c:pt idx="0">
                  <c:v>83.406459511758598</c:v>
                </c:pt>
                <c:pt idx="1">
                  <c:v>83.175689539583828</c:v>
                </c:pt>
                <c:pt idx="2">
                  <c:v>83.059136051490142</c:v>
                </c:pt>
                <c:pt idx="3">
                  <c:v>83.042645646025562</c:v>
                </c:pt>
                <c:pt idx="4">
                  <c:v>83.043560103929991</c:v>
                </c:pt>
                <c:pt idx="5">
                  <c:v>83.062690513329059</c:v>
                </c:pt>
                <c:pt idx="6">
                  <c:v>83.096761889476923</c:v>
                </c:pt>
                <c:pt idx="7">
                  <c:v>83.202420901176041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0EC-481D-B19A-01BFDD7E8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2460024"/>
        <c:axId val="483281928"/>
      </c:scatterChart>
      <c:valAx>
        <c:axId val="244148496"/>
        <c:scaling>
          <c:orientation val="minMax"/>
          <c:max val="30"/>
          <c:min val="1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Pressure, MPa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281536"/>
        <c:crosses val="autoZero"/>
        <c:crossBetween val="midCat"/>
        <c:majorUnit val="3"/>
      </c:valAx>
      <c:valAx>
        <c:axId val="483281536"/>
        <c:scaling>
          <c:orientation val="minMax"/>
          <c:min val="7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Eff,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148496"/>
        <c:crosses val="autoZero"/>
        <c:crossBetween val="midCat"/>
        <c:majorUnit val="5"/>
      </c:valAx>
      <c:valAx>
        <c:axId val="483281928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242460024"/>
        <c:crosses val="max"/>
        <c:crossBetween val="midCat"/>
      </c:valAx>
      <c:valAx>
        <c:axId val="242460024"/>
        <c:scaling>
          <c:orientation val="minMax"/>
          <c:max val="14"/>
          <c:min val="1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281928"/>
        <c:crosses val="max"/>
        <c:crossBetween val="midCat"/>
        <c:majorUnit val="1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Bottoming!$B$17</c:f>
              <c:strCache>
                <c:ptCount val="1"/>
                <c:pt idx="0">
                  <c:v>s-CO2 RC2E2/PE2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Bottoming!$E$18:$I$18</c:f>
              <c:numCache>
                <c:formatCode>General</c:formatCode>
                <c:ptCount val="5"/>
                <c:pt idx="0">
                  <c:v>28</c:v>
                </c:pt>
                <c:pt idx="1">
                  <c:v>31</c:v>
                </c:pt>
                <c:pt idx="2">
                  <c:v>34</c:v>
                </c:pt>
                <c:pt idx="3">
                  <c:v>37</c:v>
                </c:pt>
                <c:pt idx="4">
                  <c:v>40</c:v>
                </c:pt>
              </c:numCache>
            </c:numRef>
          </c:xVal>
          <c:yVal>
            <c:numRef>
              <c:f>Bottoming!$E$19:$I$19</c:f>
              <c:numCache>
                <c:formatCode>General</c:formatCode>
                <c:ptCount val="5"/>
                <c:pt idx="0">
                  <c:v>35.012310777161424</c:v>
                </c:pt>
                <c:pt idx="1">
                  <c:v>35.093880718176699</c:v>
                </c:pt>
                <c:pt idx="2">
                  <c:v>35.158662828045358</c:v>
                </c:pt>
                <c:pt idx="3">
                  <c:v>35.209964527826266</c:v>
                </c:pt>
                <c:pt idx="4">
                  <c:v>35.250289296176099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DA4-47F6-9E04-23E8B3A1A1C3}"/>
            </c:ext>
          </c:extLst>
        </c:ser>
        <c:ser>
          <c:idx val="4"/>
          <c:order val="1"/>
          <c:tx>
            <c:strRef>
              <c:f>Bottoming!$B$22</c:f>
              <c:strCache>
                <c:ptCount val="1"/>
                <c:pt idx="0">
                  <c:v>s-CO2 RC2E2/PE1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Bottoming!$E$23:$I$23</c:f>
              <c:numCache>
                <c:formatCode>General</c:formatCode>
                <c:ptCount val="5"/>
                <c:pt idx="0">
                  <c:v>28</c:v>
                </c:pt>
                <c:pt idx="1">
                  <c:v>31</c:v>
                </c:pt>
                <c:pt idx="2">
                  <c:v>34</c:v>
                </c:pt>
                <c:pt idx="3">
                  <c:v>37</c:v>
                </c:pt>
                <c:pt idx="4">
                  <c:v>40</c:v>
                </c:pt>
              </c:numCache>
            </c:numRef>
          </c:xVal>
          <c:yVal>
            <c:numRef>
              <c:f>Bottoming!$E$24:$I$24</c:f>
              <c:numCache>
                <c:formatCode>General</c:formatCode>
                <c:ptCount val="5"/>
                <c:pt idx="0">
                  <c:v>36.417715793625092</c:v>
                </c:pt>
                <c:pt idx="1">
                  <c:v>36.521122396831906</c:v>
                </c:pt>
                <c:pt idx="2">
                  <c:v>36.591405922108315</c:v>
                </c:pt>
                <c:pt idx="3">
                  <c:v>36.636192928483055</c:v>
                </c:pt>
                <c:pt idx="4">
                  <c:v>36.661296184967547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DA4-47F6-9E04-23E8B3A1A1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2771544"/>
        <c:axId val="482771936"/>
      </c:scatterChart>
      <c:scatterChart>
        <c:scatterStyle val="smoothMarker"/>
        <c:varyColors val="0"/>
        <c:ser>
          <c:idx val="1"/>
          <c:order val="2"/>
          <c:tx>
            <c:strRef>
              <c:f>Bottoming!$B$17</c:f>
              <c:strCache>
                <c:ptCount val="1"/>
                <c:pt idx="0">
                  <c:v>s-CO2 RC2E2/PE2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Bottoming!$E$18:$I$18</c:f>
              <c:numCache>
                <c:formatCode>General</c:formatCode>
                <c:ptCount val="5"/>
                <c:pt idx="0">
                  <c:v>28</c:v>
                </c:pt>
                <c:pt idx="1">
                  <c:v>31</c:v>
                </c:pt>
                <c:pt idx="2">
                  <c:v>34</c:v>
                </c:pt>
                <c:pt idx="3">
                  <c:v>37</c:v>
                </c:pt>
                <c:pt idx="4">
                  <c:v>40</c:v>
                </c:pt>
              </c:numCache>
            </c:numRef>
          </c:xVal>
          <c:yVal>
            <c:numRef>
              <c:f>Bottoming!$E$20:$I$20</c:f>
              <c:numCache>
                <c:formatCode>General</c:formatCode>
                <c:ptCount val="5"/>
                <c:pt idx="0">
                  <c:v>77.173612266634123</c:v>
                </c:pt>
                <c:pt idx="1">
                  <c:v>77.017284621631191</c:v>
                </c:pt>
                <c:pt idx="2">
                  <c:v>76.896449252440178</c:v>
                </c:pt>
                <c:pt idx="3">
                  <c:v>76.803770830308892</c:v>
                </c:pt>
                <c:pt idx="4">
                  <c:v>76.734021478541578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DA4-47F6-9E04-23E8B3A1A1C3}"/>
            </c:ext>
          </c:extLst>
        </c:ser>
        <c:ser>
          <c:idx val="2"/>
          <c:order val="3"/>
          <c:tx>
            <c:strRef>
              <c:f>Bottoming!$B$22</c:f>
              <c:strCache>
                <c:ptCount val="1"/>
                <c:pt idx="0">
                  <c:v>s-CO2 RC2E2/PE1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Bottoming!$E$23:$I$23</c:f>
              <c:numCache>
                <c:formatCode>General</c:formatCode>
                <c:ptCount val="5"/>
                <c:pt idx="0">
                  <c:v>28</c:v>
                </c:pt>
                <c:pt idx="1">
                  <c:v>31</c:v>
                </c:pt>
                <c:pt idx="2">
                  <c:v>34</c:v>
                </c:pt>
                <c:pt idx="3">
                  <c:v>37</c:v>
                </c:pt>
                <c:pt idx="4">
                  <c:v>40</c:v>
                </c:pt>
              </c:numCache>
            </c:numRef>
          </c:xVal>
          <c:yVal>
            <c:numRef>
              <c:f>Bottoming!$E$25:$I$25</c:f>
              <c:numCache>
                <c:formatCode>General</c:formatCode>
                <c:ptCount val="5"/>
                <c:pt idx="0">
                  <c:v>75.140677585792105</c:v>
                </c:pt>
                <c:pt idx="1">
                  <c:v>75.01766199473721</c:v>
                </c:pt>
                <c:pt idx="2">
                  <c:v>74.9627445968069</c:v>
                </c:pt>
                <c:pt idx="3">
                  <c:v>74.960120463465969</c:v>
                </c:pt>
                <c:pt idx="4">
                  <c:v>74.99795264196851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DA4-47F6-9E04-23E8B3A1A1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6347720"/>
        <c:axId val="576347328"/>
      </c:scatterChart>
      <c:valAx>
        <c:axId val="482771544"/>
        <c:scaling>
          <c:orientation val="minMax"/>
          <c:max val="40"/>
          <c:min val="2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Pressure, MPa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2771936"/>
        <c:crosses val="autoZero"/>
        <c:crossBetween val="midCat"/>
        <c:majorUnit val="3"/>
      </c:valAx>
      <c:valAx>
        <c:axId val="482771936"/>
        <c:scaling>
          <c:orientation val="minMax"/>
          <c:min val="34.79999999999999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Eff,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2771544"/>
        <c:crosses val="autoZero"/>
        <c:crossBetween val="midCat"/>
        <c:majorUnit val="0.4"/>
      </c:valAx>
      <c:valAx>
        <c:axId val="576347328"/>
        <c:scaling>
          <c:orientation val="minMax"/>
          <c:max val="78.5"/>
          <c:min val="73.5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347720"/>
        <c:crosses val="max"/>
        <c:crossBetween val="midCat"/>
        <c:majorUnit val="1"/>
      </c:valAx>
      <c:valAx>
        <c:axId val="5763477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763473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'Carbon tax'!$D$14</c:f>
              <c:strCache>
                <c:ptCount val="1"/>
                <c:pt idx="0">
                  <c:v>s-CO2 RC2E2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tax'!$E$14:$I$14</c:f>
              <c:numCache>
                <c:formatCode>General</c:formatCode>
                <c:ptCount val="5"/>
                <c:pt idx="0">
                  <c:v>71.146496397070891</c:v>
                </c:pt>
                <c:pt idx="1">
                  <c:v>73.434763008091693</c:v>
                </c:pt>
                <c:pt idx="2">
                  <c:v>75.723029619112495</c:v>
                </c:pt>
                <c:pt idx="3">
                  <c:v>78.011296230133297</c:v>
                </c:pt>
                <c:pt idx="4">
                  <c:v>80.299562841154099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8EC-47A4-B8C2-D6F8902082F0}"/>
            </c:ext>
          </c:extLst>
        </c:ser>
        <c:ser>
          <c:idx val="1"/>
          <c:order val="1"/>
          <c:tx>
            <c:strRef>
              <c:f>'Carbon tax'!$D$15</c:f>
              <c:strCache>
                <c:ptCount val="1"/>
                <c:pt idx="0">
                  <c:v>Xenon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tax'!$E$15:$I$15</c:f>
              <c:numCache>
                <c:formatCode>General</c:formatCode>
                <c:ptCount val="5"/>
                <c:pt idx="0">
                  <c:v>75.032750461834652</c:v>
                </c:pt>
                <c:pt idx="1">
                  <c:v>77.545300194928132</c:v>
                </c:pt>
                <c:pt idx="2">
                  <c:v>80.057849928021611</c:v>
                </c:pt>
                <c:pt idx="3">
                  <c:v>82.57039966111509</c:v>
                </c:pt>
                <c:pt idx="4">
                  <c:v>85.082949394208555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8EC-47A4-B8C2-D6F8902082F0}"/>
            </c:ext>
          </c:extLst>
        </c:ser>
        <c:ser>
          <c:idx val="2"/>
          <c:order val="2"/>
          <c:tx>
            <c:strRef>
              <c:f>'Carbon tax'!$D$16</c:f>
              <c:strCache>
                <c:ptCount val="1"/>
                <c:pt idx="0">
                  <c:v>s-CO2 PE2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tax'!$E$16:$I$16</c:f>
              <c:numCache>
                <c:formatCode>General</c:formatCode>
                <c:ptCount val="5"/>
                <c:pt idx="0">
                  <c:v>71.736129846608293</c:v>
                </c:pt>
                <c:pt idx="1">
                  <c:v>74.117049010757299</c:v>
                </c:pt>
                <c:pt idx="2">
                  <c:v>76.497968174906305</c:v>
                </c:pt>
                <c:pt idx="3">
                  <c:v>78.878887339055311</c:v>
                </c:pt>
                <c:pt idx="4">
                  <c:v>81.259806503204317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8EC-47A4-B8C2-D6F8902082F0}"/>
            </c:ext>
          </c:extLst>
        </c:ser>
        <c:ser>
          <c:idx val="3"/>
          <c:order val="3"/>
          <c:tx>
            <c:strRef>
              <c:f>'Carbon tax'!$D$17</c:f>
              <c:strCache>
                <c:ptCount val="1"/>
                <c:pt idx="0">
                  <c:v>Helium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tax'!$E$17:$I$17</c:f>
              <c:numCache>
                <c:formatCode>General</c:formatCode>
                <c:ptCount val="5"/>
                <c:pt idx="0">
                  <c:v>82.800560620815872</c:v>
                </c:pt>
                <c:pt idx="1">
                  <c:v>85.506420289194025</c:v>
                </c:pt>
                <c:pt idx="2">
                  <c:v>88.212279957572179</c:v>
                </c:pt>
                <c:pt idx="3">
                  <c:v>90.918139625950332</c:v>
                </c:pt>
                <c:pt idx="4">
                  <c:v>93.62399929432847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8EC-47A4-B8C2-D6F8902082F0}"/>
            </c:ext>
          </c:extLst>
        </c:ser>
        <c:ser>
          <c:idx val="4"/>
          <c:order val="4"/>
          <c:tx>
            <c:strRef>
              <c:f>'Carbon tax'!$D$18</c:f>
              <c:strCache>
                <c:ptCount val="1"/>
                <c:pt idx="0">
                  <c:v>Nitrogen</c:v>
                </c:pt>
              </c:strCache>
            </c:strRef>
          </c:tx>
          <c:spPr>
            <a:ln w="19050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tax'!$E$18:$I$18</c:f>
              <c:numCache>
                <c:formatCode>General</c:formatCode>
                <c:ptCount val="5"/>
                <c:pt idx="0">
                  <c:v>88.06961077788813</c:v>
                </c:pt>
                <c:pt idx="1">
                  <c:v>90.959093892533389</c:v>
                </c:pt>
                <c:pt idx="2">
                  <c:v>93.848577007178648</c:v>
                </c:pt>
                <c:pt idx="3">
                  <c:v>96.738060121823906</c:v>
                </c:pt>
                <c:pt idx="4">
                  <c:v>99.62754323646918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8EC-47A4-B8C2-D6F8902082F0}"/>
            </c:ext>
          </c:extLst>
        </c:ser>
        <c:ser>
          <c:idx val="5"/>
          <c:order val="5"/>
          <c:tx>
            <c:strRef>
              <c:f>'Carbon tax'!$D$19</c:f>
              <c:strCache>
                <c:ptCount val="1"/>
                <c:pt idx="0">
                  <c:v>s-CO2 RC2E2/RC2E1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tax'!$E$19:$I$19</c:f>
              <c:numCache>
                <c:formatCode>General</c:formatCode>
                <c:ptCount val="5"/>
                <c:pt idx="0">
                  <c:v>75.215472919380517</c:v>
                </c:pt>
                <c:pt idx="1">
                  <c:v>77.675822290771805</c:v>
                </c:pt>
                <c:pt idx="2">
                  <c:v>80.136171662163093</c:v>
                </c:pt>
                <c:pt idx="3">
                  <c:v>82.596521033554382</c:v>
                </c:pt>
                <c:pt idx="4">
                  <c:v>85.056870404945684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8EC-47A4-B8C2-D6F8902082F0}"/>
            </c:ext>
          </c:extLst>
        </c:ser>
        <c:ser>
          <c:idx val="6"/>
          <c:order val="6"/>
          <c:tx>
            <c:strRef>
              <c:f>'Carbon tax'!$D$20</c:f>
              <c:strCache>
                <c:ptCount val="1"/>
                <c:pt idx="0">
                  <c:v>s-CO2 RC2E2/PE2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Dot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tax'!$E$20:$I$20</c:f>
              <c:numCache>
                <c:formatCode>General</c:formatCode>
                <c:ptCount val="5"/>
                <c:pt idx="0">
                  <c:v>76.380558528394872</c:v>
                </c:pt>
                <c:pt idx="1">
                  <c:v>78.90216549118314</c:v>
                </c:pt>
                <c:pt idx="2">
                  <c:v>81.423772453971409</c:v>
                </c:pt>
                <c:pt idx="3">
                  <c:v>83.945379416759678</c:v>
                </c:pt>
                <c:pt idx="4">
                  <c:v>86.466986379547933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8EC-47A4-B8C2-D6F8902082F0}"/>
            </c:ext>
          </c:extLst>
        </c:ser>
        <c:ser>
          <c:idx val="7"/>
          <c:order val="7"/>
          <c:tx>
            <c:strRef>
              <c:f>'Carbon tax'!$D$21</c:f>
              <c:strCache>
                <c:ptCount val="1"/>
                <c:pt idx="0">
                  <c:v>s-CO2 RC2E2/PE1</c:v>
                </c:pt>
              </c:strCache>
            </c:strRef>
          </c:tx>
          <c:spPr>
            <a:ln w="19050" cap="rnd">
              <a:solidFill>
                <a:schemeClr val="accent4"/>
              </a:solidFill>
              <a:prstDash val="dashDot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tax'!$E$21:$I$21</c:f>
              <c:numCache>
                <c:formatCode>General</c:formatCode>
                <c:ptCount val="5"/>
                <c:pt idx="0">
                  <c:v>74.764410005787212</c:v>
                </c:pt>
                <c:pt idx="1">
                  <c:v>77.199511682512878</c:v>
                </c:pt>
                <c:pt idx="2">
                  <c:v>79.634613359238557</c:v>
                </c:pt>
                <c:pt idx="3">
                  <c:v>82.069715035964236</c:v>
                </c:pt>
                <c:pt idx="4">
                  <c:v>84.504816712689902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8EC-47A4-B8C2-D6F8902082F0}"/>
            </c:ext>
          </c:extLst>
        </c:ser>
        <c:ser>
          <c:idx val="8"/>
          <c:order val="8"/>
          <c:tx>
            <c:strRef>
              <c:f>'Carbon tax'!$D$22</c:f>
              <c:strCache>
                <c:ptCount val="1"/>
                <c:pt idx="0">
                  <c:v>REF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tax'!$E$22:$I$22</c:f>
              <c:numCache>
                <c:formatCode>General</c:formatCode>
                <c:ptCount val="5"/>
                <c:pt idx="0">
                  <c:v>59.628762674370741</c:v>
                </c:pt>
                <c:pt idx="1">
                  <c:v>79.549029241322458</c:v>
                </c:pt>
                <c:pt idx="2">
                  <c:v>99.469295808274182</c:v>
                </c:pt>
                <c:pt idx="3">
                  <c:v>119.38956237522588</c:v>
                </c:pt>
                <c:pt idx="4">
                  <c:v>139.30982894217763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8EC-47A4-B8C2-D6F890208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6348504"/>
        <c:axId val="576348896"/>
      </c:scatterChart>
      <c:valAx>
        <c:axId val="576348504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348896"/>
        <c:crosses val="autoZero"/>
        <c:crossBetween val="midCat"/>
      </c:valAx>
      <c:valAx>
        <c:axId val="576348896"/>
        <c:scaling>
          <c:orientation val="minMax"/>
          <c:max val="100"/>
          <c:min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3485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'Carbon tax'!$D$14</c:f>
              <c:strCache>
                <c:ptCount val="1"/>
                <c:pt idx="0">
                  <c:v>s-CO2 RC2E2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tax'!$E$14:$I$14</c:f>
              <c:numCache>
                <c:formatCode>General</c:formatCode>
                <c:ptCount val="5"/>
                <c:pt idx="0">
                  <c:v>71.146496397070891</c:v>
                </c:pt>
                <c:pt idx="1">
                  <c:v>73.434763008091693</c:v>
                </c:pt>
                <c:pt idx="2">
                  <c:v>75.723029619112495</c:v>
                </c:pt>
                <c:pt idx="3">
                  <c:v>78.011296230133297</c:v>
                </c:pt>
                <c:pt idx="4">
                  <c:v>80.299562841154099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ECD-4CF4-A268-56A787635E32}"/>
            </c:ext>
          </c:extLst>
        </c:ser>
        <c:ser>
          <c:idx val="1"/>
          <c:order val="1"/>
          <c:tx>
            <c:strRef>
              <c:f>'Carbon tax'!$D$15</c:f>
              <c:strCache>
                <c:ptCount val="1"/>
                <c:pt idx="0">
                  <c:v>Xenon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tax'!$E$15:$I$15</c:f>
              <c:numCache>
                <c:formatCode>General</c:formatCode>
                <c:ptCount val="5"/>
                <c:pt idx="0">
                  <c:v>75.032750461834652</c:v>
                </c:pt>
                <c:pt idx="1">
                  <c:v>77.545300194928132</c:v>
                </c:pt>
                <c:pt idx="2">
                  <c:v>80.057849928021611</c:v>
                </c:pt>
                <c:pt idx="3">
                  <c:v>82.57039966111509</c:v>
                </c:pt>
                <c:pt idx="4">
                  <c:v>85.082949394208555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ECD-4CF4-A268-56A787635E32}"/>
            </c:ext>
          </c:extLst>
        </c:ser>
        <c:ser>
          <c:idx val="2"/>
          <c:order val="2"/>
          <c:tx>
            <c:strRef>
              <c:f>'Carbon tax'!$D$16</c:f>
              <c:strCache>
                <c:ptCount val="1"/>
                <c:pt idx="0">
                  <c:v>s-CO2 PE2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tax'!$E$16:$I$16</c:f>
              <c:numCache>
                <c:formatCode>General</c:formatCode>
                <c:ptCount val="5"/>
                <c:pt idx="0">
                  <c:v>71.736129846608293</c:v>
                </c:pt>
                <c:pt idx="1">
                  <c:v>74.117049010757299</c:v>
                </c:pt>
                <c:pt idx="2">
                  <c:v>76.497968174906305</c:v>
                </c:pt>
                <c:pt idx="3">
                  <c:v>78.878887339055311</c:v>
                </c:pt>
                <c:pt idx="4">
                  <c:v>81.259806503204317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ECD-4CF4-A268-56A787635E32}"/>
            </c:ext>
          </c:extLst>
        </c:ser>
        <c:ser>
          <c:idx val="3"/>
          <c:order val="3"/>
          <c:tx>
            <c:strRef>
              <c:f>'Carbon tax'!$D$17</c:f>
              <c:strCache>
                <c:ptCount val="1"/>
                <c:pt idx="0">
                  <c:v>Helium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tax'!$E$17:$I$17</c:f>
              <c:numCache>
                <c:formatCode>General</c:formatCode>
                <c:ptCount val="5"/>
                <c:pt idx="0">
                  <c:v>82.800560620815872</c:v>
                </c:pt>
                <c:pt idx="1">
                  <c:v>85.506420289194025</c:v>
                </c:pt>
                <c:pt idx="2">
                  <c:v>88.212279957572179</c:v>
                </c:pt>
                <c:pt idx="3">
                  <c:v>90.918139625950332</c:v>
                </c:pt>
                <c:pt idx="4">
                  <c:v>93.62399929432847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ECD-4CF4-A268-56A787635E32}"/>
            </c:ext>
          </c:extLst>
        </c:ser>
        <c:ser>
          <c:idx val="4"/>
          <c:order val="4"/>
          <c:tx>
            <c:strRef>
              <c:f>'Carbon tax'!$D$18</c:f>
              <c:strCache>
                <c:ptCount val="1"/>
                <c:pt idx="0">
                  <c:v>Nitrogen</c:v>
                </c:pt>
              </c:strCache>
            </c:strRef>
          </c:tx>
          <c:spPr>
            <a:ln w="19050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tax'!$E$18:$I$18</c:f>
              <c:numCache>
                <c:formatCode>General</c:formatCode>
                <c:ptCount val="5"/>
                <c:pt idx="0">
                  <c:v>88.06961077788813</c:v>
                </c:pt>
                <c:pt idx="1">
                  <c:v>90.959093892533389</c:v>
                </c:pt>
                <c:pt idx="2">
                  <c:v>93.848577007178648</c:v>
                </c:pt>
                <c:pt idx="3">
                  <c:v>96.738060121823906</c:v>
                </c:pt>
                <c:pt idx="4">
                  <c:v>99.62754323646918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ECD-4CF4-A268-56A787635E32}"/>
            </c:ext>
          </c:extLst>
        </c:ser>
        <c:ser>
          <c:idx val="5"/>
          <c:order val="5"/>
          <c:tx>
            <c:strRef>
              <c:f>'Carbon tax'!$D$19</c:f>
              <c:strCache>
                <c:ptCount val="1"/>
                <c:pt idx="0">
                  <c:v>s-CO2 RC2E2/RC2E1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tax'!$E$19:$I$19</c:f>
              <c:numCache>
                <c:formatCode>General</c:formatCode>
                <c:ptCount val="5"/>
                <c:pt idx="0">
                  <c:v>75.215472919380517</c:v>
                </c:pt>
                <c:pt idx="1">
                  <c:v>77.675822290771805</c:v>
                </c:pt>
                <c:pt idx="2">
                  <c:v>80.136171662163093</c:v>
                </c:pt>
                <c:pt idx="3">
                  <c:v>82.596521033554382</c:v>
                </c:pt>
                <c:pt idx="4">
                  <c:v>85.056870404945684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ECD-4CF4-A268-56A787635E32}"/>
            </c:ext>
          </c:extLst>
        </c:ser>
        <c:ser>
          <c:idx val="6"/>
          <c:order val="6"/>
          <c:tx>
            <c:strRef>
              <c:f>'Carbon tax'!$D$20</c:f>
              <c:strCache>
                <c:ptCount val="1"/>
                <c:pt idx="0">
                  <c:v>s-CO2 RC2E2/PE2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Dot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tax'!$E$20:$I$20</c:f>
              <c:numCache>
                <c:formatCode>General</c:formatCode>
                <c:ptCount val="5"/>
                <c:pt idx="0">
                  <c:v>76.380558528394872</c:v>
                </c:pt>
                <c:pt idx="1">
                  <c:v>78.90216549118314</c:v>
                </c:pt>
                <c:pt idx="2">
                  <c:v>81.423772453971409</c:v>
                </c:pt>
                <c:pt idx="3">
                  <c:v>83.945379416759678</c:v>
                </c:pt>
                <c:pt idx="4">
                  <c:v>86.466986379547933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ECD-4CF4-A268-56A787635E32}"/>
            </c:ext>
          </c:extLst>
        </c:ser>
        <c:ser>
          <c:idx val="7"/>
          <c:order val="7"/>
          <c:tx>
            <c:strRef>
              <c:f>'Carbon tax'!$D$21</c:f>
              <c:strCache>
                <c:ptCount val="1"/>
                <c:pt idx="0">
                  <c:v>s-CO2 RC2E2/PE1</c:v>
                </c:pt>
              </c:strCache>
            </c:strRef>
          </c:tx>
          <c:spPr>
            <a:ln w="19050" cap="rnd">
              <a:solidFill>
                <a:schemeClr val="accent4"/>
              </a:solidFill>
              <a:prstDash val="dashDot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tax'!$E$21:$I$21</c:f>
              <c:numCache>
                <c:formatCode>General</c:formatCode>
                <c:ptCount val="5"/>
                <c:pt idx="0">
                  <c:v>74.764410005787212</c:v>
                </c:pt>
                <c:pt idx="1">
                  <c:v>77.199511682512878</c:v>
                </c:pt>
                <c:pt idx="2">
                  <c:v>79.634613359238557</c:v>
                </c:pt>
                <c:pt idx="3">
                  <c:v>82.069715035964236</c:v>
                </c:pt>
                <c:pt idx="4">
                  <c:v>84.504816712689902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ECD-4CF4-A268-56A787635E32}"/>
            </c:ext>
          </c:extLst>
        </c:ser>
        <c:ser>
          <c:idx val="8"/>
          <c:order val="8"/>
          <c:tx>
            <c:strRef>
              <c:f>'Carbon tax'!$D$22</c:f>
              <c:strCache>
                <c:ptCount val="1"/>
                <c:pt idx="0">
                  <c:v>REF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'Carbon tax'!$E$3:$I$3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'Carbon tax'!$E$22:$I$22</c:f>
              <c:numCache>
                <c:formatCode>General</c:formatCode>
                <c:ptCount val="5"/>
                <c:pt idx="0">
                  <c:v>59.628762674370741</c:v>
                </c:pt>
                <c:pt idx="1">
                  <c:v>79.549029241322458</c:v>
                </c:pt>
                <c:pt idx="2">
                  <c:v>99.469295808274182</c:v>
                </c:pt>
                <c:pt idx="3">
                  <c:v>119.38956237522588</c:v>
                </c:pt>
                <c:pt idx="4">
                  <c:v>139.30982894217763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ECD-4CF4-A268-56A787635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6349680"/>
        <c:axId val="576350072"/>
      </c:scatterChart>
      <c:valAx>
        <c:axId val="576349680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350072"/>
        <c:crosses val="autoZero"/>
        <c:crossBetween val="midCat"/>
      </c:valAx>
      <c:valAx>
        <c:axId val="576350072"/>
        <c:scaling>
          <c:orientation val="minMax"/>
          <c:max val="100"/>
          <c:min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3496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'CaLC PS'!$B$5</c:f>
              <c:strCache>
                <c:ptCount val="1"/>
                <c:pt idx="0">
                  <c:v>s-CO2 RC2E2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'CaLC PS'!$D$3:$I$3</c:f>
              <c:numCache>
                <c:formatCode>0.00%</c:formatCode>
                <c:ptCount val="6"/>
                <c:pt idx="0">
                  <c:v>3.5000000000000003E-2</c:v>
                </c:pt>
                <c:pt idx="1">
                  <c:v>0.03</c:v>
                </c:pt>
                <c:pt idx="2">
                  <c:v>2.5000000000000001E-2</c:v>
                </c:pt>
                <c:pt idx="3">
                  <c:v>0.02</c:v>
                </c:pt>
                <c:pt idx="4">
                  <c:v>1.4999999999999999E-2</c:v>
                </c:pt>
                <c:pt idx="5">
                  <c:v>0.01</c:v>
                </c:pt>
              </c:numCache>
            </c:numRef>
          </c:xVal>
          <c:yVal>
            <c:numRef>
              <c:f>'CaLC PS'!$D$5:$I$5</c:f>
              <c:numCache>
                <c:formatCode>0.0000</c:formatCode>
                <c:ptCount val="6"/>
                <c:pt idx="0">
                  <c:v>34.699521462230457</c:v>
                </c:pt>
                <c:pt idx="1">
                  <c:v>34.792258313025179</c:v>
                </c:pt>
                <c:pt idx="2">
                  <c:v>34.887279172526945</c:v>
                </c:pt>
                <c:pt idx="3">
                  <c:v>34.972996789412207</c:v>
                </c:pt>
                <c:pt idx="4">
                  <c:v>35.048903207335449</c:v>
                </c:pt>
                <c:pt idx="5">
                  <c:v>35.128555009269668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0DE-4688-A5EB-06F087CA77FB}"/>
            </c:ext>
          </c:extLst>
        </c:ser>
        <c:ser>
          <c:idx val="1"/>
          <c:order val="1"/>
          <c:tx>
            <c:strRef>
              <c:f>'CaLC PS'!$B$6</c:f>
              <c:strCache>
                <c:ptCount val="1"/>
                <c:pt idx="0">
                  <c:v>Xenon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'CaLC PS'!$D$3:$I$3</c:f>
              <c:numCache>
                <c:formatCode>0.00%</c:formatCode>
                <c:ptCount val="6"/>
                <c:pt idx="0">
                  <c:v>3.5000000000000003E-2</c:v>
                </c:pt>
                <c:pt idx="1">
                  <c:v>0.03</c:v>
                </c:pt>
                <c:pt idx="2">
                  <c:v>2.5000000000000001E-2</c:v>
                </c:pt>
                <c:pt idx="3">
                  <c:v>0.02</c:v>
                </c:pt>
                <c:pt idx="4">
                  <c:v>1.4999999999999999E-2</c:v>
                </c:pt>
                <c:pt idx="5">
                  <c:v>0.01</c:v>
                </c:pt>
              </c:numCache>
            </c:numRef>
          </c:xVal>
          <c:yVal>
            <c:numRef>
              <c:f>'CaLC PS'!$D$6:$I$6</c:f>
              <c:numCache>
                <c:formatCode>General</c:formatCode>
                <c:ptCount val="6"/>
                <c:pt idx="0">
                  <c:v>31.30066305236819</c:v>
                </c:pt>
                <c:pt idx="1">
                  <c:v>31.348244805318355</c:v>
                </c:pt>
                <c:pt idx="2">
                  <c:v>31.393574021897276</c:v>
                </c:pt>
                <c:pt idx="3">
                  <c:v>31.437034809684047</c:v>
                </c:pt>
                <c:pt idx="4">
                  <c:v>31.477562921233787</c:v>
                </c:pt>
                <c:pt idx="5">
                  <c:v>31.508382341753279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0DE-4688-A5EB-06F087CA77FB}"/>
            </c:ext>
          </c:extLst>
        </c:ser>
        <c:ser>
          <c:idx val="2"/>
          <c:order val="2"/>
          <c:tx>
            <c:strRef>
              <c:f>'CaLC PS'!$B$7</c:f>
              <c:strCache>
                <c:ptCount val="1"/>
                <c:pt idx="0">
                  <c:v>s-CO2 PE2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'CaLC PS'!$D$3:$I$3</c:f>
              <c:numCache>
                <c:formatCode>0.00%</c:formatCode>
                <c:ptCount val="6"/>
                <c:pt idx="0">
                  <c:v>3.5000000000000003E-2</c:v>
                </c:pt>
                <c:pt idx="1">
                  <c:v>0.03</c:v>
                </c:pt>
                <c:pt idx="2">
                  <c:v>2.5000000000000001E-2</c:v>
                </c:pt>
                <c:pt idx="3">
                  <c:v>0.02</c:v>
                </c:pt>
                <c:pt idx="4">
                  <c:v>1.4999999999999999E-2</c:v>
                </c:pt>
                <c:pt idx="5">
                  <c:v>0.01</c:v>
                </c:pt>
              </c:numCache>
            </c:numRef>
          </c:xVal>
          <c:yVal>
            <c:numRef>
              <c:f>'CaLC PS'!$D$7:$I$7</c:f>
              <c:numCache>
                <c:formatCode>General</c:formatCode>
                <c:ptCount val="6"/>
                <c:pt idx="0">
                  <c:v>34.856704599141288</c:v>
                </c:pt>
                <c:pt idx="1">
                  <c:v>34.926906274727983</c:v>
                </c:pt>
                <c:pt idx="2">
                  <c:v>34.996161242551288</c:v>
                </c:pt>
                <c:pt idx="3">
                  <c:v>35.0634092616422</c:v>
                </c:pt>
                <c:pt idx="4">
                  <c:v>35.125705471976154</c:v>
                </c:pt>
                <c:pt idx="5">
                  <c:v>35.176925136756239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0DE-4688-A5EB-06F087CA77FB}"/>
            </c:ext>
          </c:extLst>
        </c:ser>
        <c:ser>
          <c:idx val="3"/>
          <c:order val="3"/>
          <c:tx>
            <c:strRef>
              <c:f>'CaLC PS'!$B$8</c:f>
              <c:strCache>
                <c:ptCount val="1"/>
                <c:pt idx="0">
                  <c:v>Helium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'CaLC PS'!$D$3:$I$3</c:f>
              <c:numCache>
                <c:formatCode>0.00%</c:formatCode>
                <c:ptCount val="6"/>
                <c:pt idx="0">
                  <c:v>3.5000000000000003E-2</c:v>
                </c:pt>
                <c:pt idx="1">
                  <c:v>0.03</c:v>
                </c:pt>
                <c:pt idx="2">
                  <c:v>2.5000000000000001E-2</c:v>
                </c:pt>
                <c:pt idx="3">
                  <c:v>0.02</c:v>
                </c:pt>
                <c:pt idx="4">
                  <c:v>1.4999999999999999E-2</c:v>
                </c:pt>
                <c:pt idx="5">
                  <c:v>0.01</c:v>
                </c:pt>
              </c:numCache>
            </c:numRef>
          </c:xVal>
          <c:yVal>
            <c:numRef>
              <c:f>'CaLC PS'!$D$8:$I$8</c:f>
              <c:numCache>
                <c:formatCode>General</c:formatCode>
                <c:ptCount val="6"/>
                <c:pt idx="0">
                  <c:v>29.307613370628125</c:v>
                </c:pt>
                <c:pt idx="1">
                  <c:v>29.485388443150804</c:v>
                </c:pt>
                <c:pt idx="2">
                  <c:v>29.655679175304307</c:v>
                </c:pt>
                <c:pt idx="3">
                  <c:v>29.817577927966134</c:v>
                </c:pt>
                <c:pt idx="4">
                  <c:v>29.971765225486148</c:v>
                </c:pt>
                <c:pt idx="5">
                  <c:v>30.107689736567412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0DE-4688-A5EB-06F087CA77FB}"/>
            </c:ext>
          </c:extLst>
        </c:ser>
        <c:ser>
          <c:idx val="4"/>
          <c:order val="4"/>
          <c:tx>
            <c:strRef>
              <c:f>'CaLC PS'!$B$9</c:f>
              <c:strCache>
                <c:ptCount val="1"/>
                <c:pt idx="0">
                  <c:v>Nitrogen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'CaLC PS'!$D$3:$I$3</c:f>
              <c:numCache>
                <c:formatCode>0.00%</c:formatCode>
                <c:ptCount val="6"/>
                <c:pt idx="0">
                  <c:v>3.5000000000000003E-2</c:v>
                </c:pt>
                <c:pt idx="1">
                  <c:v>0.03</c:v>
                </c:pt>
                <c:pt idx="2">
                  <c:v>2.5000000000000001E-2</c:v>
                </c:pt>
                <c:pt idx="3">
                  <c:v>0.02</c:v>
                </c:pt>
                <c:pt idx="4">
                  <c:v>1.4999999999999999E-2</c:v>
                </c:pt>
                <c:pt idx="5">
                  <c:v>0.01</c:v>
                </c:pt>
              </c:numCache>
            </c:numRef>
          </c:xVal>
          <c:yVal>
            <c:numRef>
              <c:f>'CaLC PS'!$D$9:$I$9</c:f>
              <c:numCache>
                <c:formatCode>General</c:formatCode>
                <c:ptCount val="6"/>
                <c:pt idx="0">
                  <c:v>27.465870477854381</c:v>
                </c:pt>
                <c:pt idx="1">
                  <c:v>27.676457503373161</c:v>
                </c:pt>
                <c:pt idx="2">
                  <c:v>27.877692112306118</c:v>
                </c:pt>
                <c:pt idx="3">
                  <c:v>28.068909383002357</c:v>
                </c:pt>
                <c:pt idx="4">
                  <c:v>28.249919248865474</c:v>
                </c:pt>
                <c:pt idx="5">
                  <c:v>28.413370412069028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0DE-4688-A5EB-06F087CA77FB}"/>
            </c:ext>
          </c:extLst>
        </c:ser>
        <c:ser>
          <c:idx val="5"/>
          <c:order val="5"/>
          <c:tx>
            <c:strRef>
              <c:f>'CaLC PS'!$B$10</c:f>
              <c:strCache>
                <c:ptCount val="1"/>
                <c:pt idx="0">
                  <c:v>s-CO2 RC2E2/RC2E1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'CaLC PS'!$D$3:$I$3</c:f>
              <c:numCache>
                <c:formatCode>0.00%</c:formatCode>
                <c:ptCount val="6"/>
                <c:pt idx="0">
                  <c:v>3.5000000000000003E-2</c:v>
                </c:pt>
                <c:pt idx="1">
                  <c:v>0.03</c:v>
                </c:pt>
                <c:pt idx="2">
                  <c:v>2.5000000000000001E-2</c:v>
                </c:pt>
                <c:pt idx="3">
                  <c:v>0.02</c:v>
                </c:pt>
                <c:pt idx="4">
                  <c:v>1.4999999999999999E-2</c:v>
                </c:pt>
                <c:pt idx="5">
                  <c:v>0.01</c:v>
                </c:pt>
              </c:numCache>
            </c:numRef>
          </c:xVal>
          <c:yVal>
            <c:numRef>
              <c:f>'CaLC PS'!$D$10:$I$10</c:f>
              <c:numCache>
                <c:formatCode>General</c:formatCode>
                <c:ptCount val="6"/>
                <c:pt idx="0">
                  <c:v>31.547363556256066</c:v>
                </c:pt>
                <c:pt idx="1">
                  <c:v>31.745616930883177</c:v>
                </c:pt>
                <c:pt idx="2">
                  <c:v>31.938430652812741</c:v>
                </c:pt>
                <c:pt idx="3">
                  <c:v>32.119857143613551</c:v>
                </c:pt>
                <c:pt idx="4">
                  <c:v>32.294288690314367</c:v>
                </c:pt>
                <c:pt idx="5">
                  <c:v>32.458034905722549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0DE-4688-A5EB-06F087CA77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79312"/>
        <c:axId val="16579704"/>
      </c:scatterChart>
      <c:valAx>
        <c:axId val="16579312"/>
        <c:scaling>
          <c:orientation val="minMax"/>
          <c:max val="3.0000000000000006E-2"/>
          <c:min val="1.0000000000000002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Oxygen content,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79704"/>
        <c:crosses val="autoZero"/>
        <c:crossBetween val="midCat"/>
      </c:valAx>
      <c:valAx>
        <c:axId val="16579704"/>
        <c:scaling>
          <c:orientation val="minMax"/>
          <c:min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Efficiency,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79312"/>
        <c:crosses val="autoZero"/>
        <c:crossBetween val="midCat"/>
        <c:majorUnit val="3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'CaLC PS'!$B$12</c:f>
              <c:strCache>
                <c:ptCount val="1"/>
                <c:pt idx="0">
                  <c:v>s-CO2 RC2E2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'CaLC PS'!$D$3:$I$3</c:f>
              <c:numCache>
                <c:formatCode>0.00%</c:formatCode>
                <c:ptCount val="6"/>
                <c:pt idx="0">
                  <c:v>3.5000000000000003E-2</c:v>
                </c:pt>
                <c:pt idx="1">
                  <c:v>0.03</c:v>
                </c:pt>
                <c:pt idx="2">
                  <c:v>2.5000000000000001E-2</c:v>
                </c:pt>
                <c:pt idx="3">
                  <c:v>0.02</c:v>
                </c:pt>
                <c:pt idx="4">
                  <c:v>1.4999999999999999E-2</c:v>
                </c:pt>
                <c:pt idx="5">
                  <c:v>0.01</c:v>
                </c:pt>
              </c:numCache>
            </c:numRef>
          </c:xVal>
          <c:yVal>
            <c:numRef>
              <c:f>'CaLC PS'!$D$12:$I$12</c:f>
              <c:numCache>
                <c:formatCode>General</c:formatCode>
                <c:ptCount val="6"/>
                <c:pt idx="0">
                  <c:v>78.932956401414359</c:v>
                </c:pt>
                <c:pt idx="1">
                  <c:v>78.717693626489918</c:v>
                </c:pt>
                <c:pt idx="2">
                  <c:v>78.500739341397889</c:v>
                </c:pt>
                <c:pt idx="3">
                  <c:v>78.305549521636252</c:v>
                </c:pt>
                <c:pt idx="4">
                  <c:v>78.131734595371185</c:v>
                </c:pt>
                <c:pt idx="5">
                  <c:v>77.957876676290837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E1-4FC5-B28C-C3726964FAE9}"/>
            </c:ext>
          </c:extLst>
        </c:ser>
        <c:ser>
          <c:idx val="1"/>
          <c:order val="1"/>
          <c:tx>
            <c:strRef>
              <c:f>'CaLC PS'!$B$13</c:f>
              <c:strCache>
                <c:ptCount val="1"/>
                <c:pt idx="0">
                  <c:v>Xenon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'CaLC PS'!$D$3:$I$3</c:f>
              <c:numCache>
                <c:formatCode>0.00%</c:formatCode>
                <c:ptCount val="6"/>
                <c:pt idx="0">
                  <c:v>3.5000000000000003E-2</c:v>
                </c:pt>
                <c:pt idx="1">
                  <c:v>0.03</c:v>
                </c:pt>
                <c:pt idx="2">
                  <c:v>2.5000000000000001E-2</c:v>
                </c:pt>
                <c:pt idx="3">
                  <c:v>0.02</c:v>
                </c:pt>
                <c:pt idx="4">
                  <c:v>1.4999999999999999E-2</c:v>
                </c:pt>
                <c:pt idx="5">
                  <c:v>0.01</c:v>
                </c:pt>
              </c:numCache>
            </c:numRef>
          </c:xVal>
          <c:yVal>
            <c:numRef>
              <c:f>'CaLC PS'!$D$13:$I$13</c:f>
              <c:numCache>
                <c:formatCode>General</c:formatCode>
                <c:ptCount val="6"/>
                <c:pt idx="0">
                  <c:v>84.837549213589753</c:v>
                </c:pt>
                <c:pt idx="1">
                  <c:v>84.710172627932209</c:v>
                </c:pt>
                <c:pt idx="2">
                  <c:v>84.592276806787837</c:v>
                </c:pt>
                <c:pt idx="3">
                  <c:v>84.477453180418962</c:v>
                </c:pt>
                <c:pt idx="4">
                  <c:v>84.370785105629793</c:v>
                </c:pt>
                <c:pt idx="5">
                  <c:v>84.327856113602763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E1-4FC5-B28C-C3726964FAE9}"/>
            </c:ext>
          </c:extLst>
        </c:ser>
        <c:ser>
          <c:idx val="2"/>
          <c:order val="2"/>
          <c:tx>
            <c:strRef>
              <c:f>'CaLC PS'!$B$14</c:f>
              <c:strCache>
                <c:ptCount val="1"/>
                <c:pt idx="0">
                  <c:v>s-CO2 PE2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'CaLC PS'!$D$3:$I$3</c:f>
              <c:numCache>
                <c:formatCode>0.00%</c:formatCode>
                <c:ptCount val="6"/>
                <c:pt idx="0">
                  <c:v>3.5000000000000003E-2</c:v>
                </c:pt>
                <c:pt idx="1">
                  <c:v>0.03</c:v>
                </c:pt>
                <c:pt idx="2">
                  <c:v>2.5000000000000001E-2</c:v>
                </c:pt>
                <c:pt idx="3">
                  <c:v>0.02</c:v>
                </c:pt>
                <c:pt idx="4">
                  <c:v>1.4999999999999999E-2</c:v>
                </c:pt>
                <c:pt idx="5">
                  <c:v>0.01</c:v>
                </c:pt>
              </c:numCache>
            </c:numRef>
          </c:xVal>
          <c:yVal>
            <c:numRef>
              <c:f>'CaLC PS'!$D$14:$I$14</c:f>
              <c:numCache>
                <c:formatCode>General</c:formatCode>
                <c:ptCount val="6"/>
                <c:pt idx="0">
                  <c:v>76.772106167855114</c:v>
                </c:pt>
                <c:pt idx="1">
                  <c:v>76.624550529770005</c:v>
                </c:pt>
                <c:pt idx="2">
                  <c:v>76.476105022926646</c:v>
                </c:pt>
                <c:pt idx="3">
                  <c:v>76.33105105152363</c:v>
                </c:pt>
                <c:pt idx="4">
                  <c:v>76.197669457028809</c:v>
                </c:pt>
                <c:pt idx="5">
                  <c:v>76.122413116376748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E1-4FC5-B28C-C3726964FAE9}"/>
            </c:ext>
          </c:extLst>
        </c:ser>
        <c:ser>
          <c:idx val="3"/>
          <c:order val="3"/>
          <c:tx>
            <c:strRef>
              <c:f>'CaLC PS'!$B$15</c:f>
              <c:strCache>
                <c:ptCount val="1"/>
                <c:pt idx="0">
                  <c:v>Helium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'CaLC PS'!$D$3:$I$3</c:f>
              <c:numCache>
                <c:formatCode>0.00%</c:formatCode>
                <c:ptCount val="6"/>
                <c:pt idx="0">
                  <c:v>3.5000000000000003E-2</c:v>
                </c:pt>
                <c:pt idx="1">
                  <c:v>0.03</c:v>
                </c:pt>
                <c:pt idx="2">
                  <c:v>2.5000000000000001E-2</c:v>
                </c:pt>
                <c:pt idx="3">
                  <c:v>0.02</c:v>
                </c:pt>
                <c:pt idx="4">
                  <c:v>1.4999999999999999E-2</c:v>
                </c:pt>
                <c:pt idx="5">
                  <c:v>0.01</c:v>
                </c:pt>
              </c:numCache>
            </c:numRef>
          </c:xVal>
          <c:yVal>
            <c:numRef>
              <c:f>'CaLC PS'!$D$15:$I$15</c:f>
              <c:numCache>
                <c:formatCode>General</c:formatCode>
                <c:ptCount val="6"/>
                <c:pt idx="0">
                  <c:v>93.63637258105112</c:v>
                </c:pt>
                <c:pt idx="1">
                  <c:v>93.124735644388693</c:v>
                </c:pt>
                <c:pt idx="2">
                  <c:v>92.643014902698894</c:v>
                </c:pt>
                <c:pt idx="3">
                  <c:v>92.1873185124511</c:v>
                </c:pt>
                <c:pt idx="4">
                  <c:v>91.757353820468424</c:v>
                </c:pt>
                <c:pt idx="5">
                  <c:v>91.423123776504099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E1-4FC5-B28C-C3726964FAE9}"/>
            </c:ext>
          </c:extLst>
        </c:ser>
        <c:ser>
          <c:idx val="4"/>
          <c:order val="4"/>
          <c:tx>
            <c:strRef>
              <c:f>'CaLC PS'!$B$16</c:f>
              <c:strCache>
                <c:ptCount val="1"/>
                <c:pt idx="0">
                  <c:v>Nitrogen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'CaLC PS'!$D$3:$I$3</c:f>
              <c:numCache>
                <c:formatCode>0.00%</c:formatCode>
                <c:ptCount val="6"/>
                <c:pt idx="0">
                  <c:v>3.5000000000000003E-2</c:v>
                </c:pt>
                <c:pt idx="1">
                  <c:v>0.03</c:v>
                </c:pt>
                <c:pt idx="2">
                  <c:v>2.5000000000000001E-2</c:v>
                </c:pt>
                <c:pt idx="3">
                  <c:v>0.02</c:v>
                </c:pt>
                <c:pt idx="4">
                  <c:v>1.4999999999999999E-2</c:v>
                </c:pt>
                <c:pt idx="5">
                  <c:v>0.01</c:v>
                </c:pt>
              </c:numCache>
            </c:numRef>
          </c:xVal>
          <c:yVal>
            <c:numRef>
              <c:f>'CaLC PS'!$D$16:$I$16</c:f>
              <c:numCache>
                <c:formatCode>General</c:formatCode>
                <c:ptCount val="6"/>
                <c:pt idx="0">
                  <c:v>99.452195125493759</c:v>
                </c:pt>
                <c:pt idx="1">
                  <c:v>98.786160462075912</c:v>
                </c:pt>
                <c:pt idx="2">
                  <c:v>98.162178707893517</c:v>
                </c:pt>
                <c:pt idx="3">
                  <c:v>97.574411132533285</c:v>
                </c:pt>
                <c:pt idx="4">
                  <c:v>97.024990372947855</c:v>
                </c:pt>
                <c:pt idx="5">
                  <c:v>96.578666671984976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3E1-4FC5-B28C-C3726964FAE9}"/>
            </c:ext>
          </c:extLst>
        </c:ser>
        <c:ser>
          <c:idx val="5"/>
          <c:order val="5"/>
          <c:tx>
            <c:strRef>
              <c:f>'CaLC PS'!$B$17</c:f>
              <c:strCache>
                <c:ptCount val="1"/>
                <c:pt idx="0">
                  <c:v>s-CO2 RC2E2/RC2E1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'CaLC PS'!$D$3:$I$3</c:f>
              <c:numCache>
                <c:formatCode>0.00%</c:formatCode>
                <c:ptCount val="6"/>
                <c:pt idx="0">
                  <c:v>3.5000000000000003E-2</c:v>
                </c:pt>
                <c:pt idx="1">
                  <c:v>0.03</c:v>
                </c:pt>
                <c:pt idx="2">
                  <c:v>2.5000000000000001E-2</c:v>
                </c:pt>
                <c:pt idx="3">
                  <c:v>0.02</c:v>
                </c:pt>
                <c:pt idx="4">
                  <c:v>1.4999999999999999E-2</c:v>
                </c:pt>
                <c:pt idx="5">
                  <c:v>0.01</c:v>
                </c:pt>
              </c:numCache>
            </c:numRef>
          </c:xVal>
          <c:yVal>
            <c:numRef>
              <c:f>'CaLC PS'!$D$17:$I$17</c:f>
              <c:numCache>
                <c:formatCode>General</c:formatCode>
                <c:ptCount val="6"/>
                <c:pt idx="0">
                  <c:v>85.243445581449024</c:v>
                </c:pt>
                <c:pt idx="1">
                  <c:v>84.771852732019909</c:v>
                </c:pt>
                <c:pt idx="2">
                  <c:v>84.31926889907632</c:v>
                </c:pt>
                <c:pt idx="3">
                  <c:v>83.897466188874589</c:v>
                </c:pt>
                <c:pt idx="4">
                  <c:v>83.496438105312791</c:v>
                </c:pt>
                <c:pt idx="5">
                  <c:v>83.126350899582462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3E1-4FC5-B28C-C3726964F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80488"/>
        <c:axId val="482769496"/>
      </c:scatterChart>
      <c:valAx>
        <c:axId val="16580488"/>
        <c:scaling>
          <c:orientation val="minMax"/>
          <c:max val="3.0000000000000006E-2"/>
          <c:min val="1.0000000000000002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Oxygen content,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2769496"/>
        <c:crosses val="autoZero"/>
        <c:crossBetween val="midCat"/>
      </c:valAx>
      <c:valAx>
        <c:axId val="482769496"/>
        <c:scaling>
          <c:orientation val="minMax"/>
          <c:max val="125"/>
          <c:min val="7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BEEP, €/MWh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80488"/>
        <c:crosses val="autoZero"/>
        <c:crossBetween val="midCat"/>
        <c:majorUnit val="1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'CaLC PS'!$B$5</c:f>
              <c:strCache>
                <c:ptCount val="1"/>
                <c:pt idx="0">
                  <c:v>s-CO2 RC2E2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'CaLC PS'!$J$4:$N$4</c:f>
              <c:numCache>
                <c:formatCode>0.00%</c:formatCode>
                <c:ptCount val="5"/>
                <c:pt idx="0">
                  <c:v>0.03</c:v>
                </c:pt>
                <c:pt idx="1">
                  <c:v>0.04</c:v>
                </c:pt>
                <c:pt idx="2">
                  <c:v>0.05</c:v>
                </c:pt>
                <c:pt idx="3">
                  <c:v>0.06</c:v>
                </c:pt>
                <c:pt idx="4">
                  <c:v>7.0000000000000007E-2</c:v>
                </c:pt>
              </c:numCache>
            </c:numRef>
          </c:xVal>
          <c:yVal>
            <c:numRef>
              <c:f>'CaLC PS'!$J$5:$N$5</c:f>
              <c:numCache>
                <c:formatCode>0.0000</c:formatCode>
                <c:ptCount val="5"/>
                <c:pt idx="0">
                  <c:v>34.967216409359942</c:v>
                </c:pt>
                <c:pt idx="1">
                  <c:v>34.352620913064499</c:v>
                </c:pt>
                <c:pt idx="2">
                  <c:v>33.72709576435404</c:v>
                </c:pt>
                <c:pt idx="3">
                  <c:v>33.156932688489313</c:v>
                </c:pt>
                <c:pt idx="4">
                  <c:v>32.623485781811411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02-4EE8-80EE-CE486F0E152B}"/>
            </c:ext>
          </c:extLst>
        </c:ser>
        <c:ser>
          <c:idx val="1"/>
          <c:order val="1"/>
          <c:tx>
            <c:strRef>
              <c:f>'CaLC PS'!$B$6</c:f>
              <c:strCache>
                <c:ptCount val="1"/>
                <c:pt idx="0">
                  <c:v>Xenon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'CaLC PS'!$J$4:$N$4</c:f>
              <c:numCache>
                <c:formatCode>0.00%</c:formatCode>
                <c:ptCount val="5"/>
                <c:pt idx="0">
                  <c:v>0.03</c:v>
                </c:pt>
                <c:pt idx="1">
                  <c:v>0.04</c:v>
                </c:pt>
                <c:pt idx="2">
                  <c:v>0.05</c:v>
                </c:pt>
                <c:pt idx="3">
                  <c:v>0.06</c:v>
                </c:pt>
                <c:pt idx="4">
                  <c:v>7.0000000000000007E-2</c:v>
                </c:pt>
              </c:numCache>
            </c:numRef>
          </c:xVal>
          <c:yVal>
            <c:numRef>
              <c:f>'CaLC PS'!$J$6:$N$6</c:f>
              <c:numCache>
                <c:formatCode>General</c:formatCode>
                <c:ptCount val="5"/>
                <c:pt idx="0">
                  <c:v>31.431316029049949</c:v>
                </c:pt>
                <c:pt idx="1">
                  <c:v>30.868402477007166</c:v>
                </c:pt>
                <c:pt idx="2">
                  <c:v>30.310166569438554</c:v>
                </c:pt>
                <c:pt idx="3">
                  <c:v>29.800398118568491</c:v>
                </c:pt>
                <c:pt idx="4">
                  <c:v>29.308509820956665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02-4EE8-80EE-CE486F0E152B}"/>
            </c:ext>
          </c:extLst>
        </c:ser>
        <c:ser>
          <c:idx val="2"/>
          <c:order val="2"/>
          <c:tx>
            <c:strRef>
              <c:f>'CaLC PS'!$B$7</c:f>
              <c:strCache>
                <c:ptCount val="1"/>
                <c:pt idx="0">
                  <c:v>s-CO2 PE2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'CaLC PS'!$J$4:$N$4</c:f>
              <c:numCache>
                <c:formatCode>0.00%</c:formatCode>
                <c:ptCount val="5"/>
                <c:pt idx="0">
                  <c:v>0.03</c:v>
                </c:pt>
                <c:pt idx="1">
                  <c:v>0.04</c:v>
                </c:pt>
                <c:pt idx="2">
                  <c:v>0.05</c:v>
                </c:pt>
                <c:pt idx="3">
                  <c:v>0.06</c:v>
                </c:pt>
                <c:pt idx="4">
                  <c:v>7.0000000000000007E-2</c:v>
                </c:pt>
              </c:numCache>
            </c:numRef>
          </c:xVal>
          <c:yVal>
            <c:numRef>
              <c:f>'CaLC PS'!$J$7:$N$7</c:f>
              <c:numCache>
                <c:formatCode>General</c:formatCode>
                <c:ptCount val="5"/>
                <c:pt idx="0">
                  <c:v>35.136001480364776</c:v>
                </c:pt>
                <c:pt idx="1">
                  <c:v>34.444256365398395</c:v>
                </c:pt>
                <c:pt idx="2">
                  <c:v>33.834152797132468</c:v>
                </c:pt>
                <c:pt idx="3">
                  <c:v>33.277166110916717</c:v>
                </c:pt>
                <c:pt idx="4">
                  <c:v>32.739661486387185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02-4EE8-80EE-CE486F0E152B}"/>
            </c:ext>
          </c:extLst>
        </c:ser>
        <c:ser>
          <c:idx val="3"/>
          <c:order val="3"/>
          <c:tx>
            <c:strRef>
              <c:f>'CaLC PS'!$B$8</c:f>
              <c:strCache>
                <c:ptCount val="1"/>
                <c:pt idx="0">
                  <c:v>Helium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'CaLC PS'!$J$4:$N$4</c:f>
              <c:numCache>
                <c:formatCode>0.00%</c:formatCode>
                <c:ptCount val="5"/>
                <c:pt idx="0">
                  <c:v>0.03</c:v>
                </c:pt>
                <c:pt idx="1">
                  <c:v>0.04</c:v>
                </c:pt>
                <c:pt idx="2">
                  <c:v>0.05</c:v>
                </c:pt>
                <c:pt idx="3">
                  <c:v>0.06</c:v>
                </c:pt>
                <c:pt idx="4">
                  <c:v>7.0000000000000007E-2</c:v>
                </c:pt>
              </c:numCache>
            </c:numRef>
          </c:xVal>
          <c:yVal>
            <c:numRef>
              <c:f>'CaLC PS'!$J$8:$N$8</c:f>
              <c:numCache>
                <c:formatCode>General</c:formatCode>
                <c:ptCount val="5"/>
                <c:pt idx="0">
                  <c:v>29.812192126477594</c:v>
                </c:pt>
                <c:pt idx="1">
                  <c:v>29.224259450231788</c:v>
                </c:pt>
                <c:pt idx="2">
                  <c:v>28.640133365053192</c:v>
                </c:pt>
                <c:pt idx="3">
                  <c:v>28.106801662515032</c:v>
                </c:pt>
                <c:pt idx="4">
                  <c:v>27.592278434575757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02-4EE8-80EE-CE486F0E152B}"/>
            </c:ext>
          </c:extLst>
        </c:ser>
        <c:ser>
          <c:idx val="4"/>
          <c:order val="4"/>
          <c:tx>
            <c:strRef>
              <c:f>'CaLC PS'!$B$9</c:f>
              <c:strCache>
                <c:ptCount val="1"/>
                <c:pt idx="0">
                  <c:v>Nitrogen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'CaLC PS'!$J$4:$N$4</c:f>
              <c:numCache>
                <c:formatCode>0.00%</c:formatCode>
                <c:ptCount val="5"/>
                <c:pt idx="0">
                  <c:v>0.03</c:v>
                </c:pt>
                <c:pt idx="1">
                  <c:v>0.04</c:v>
                </c:pt>
                <c:pt idx="2">
                  <c:v>0.05</c:v>
                </c:pt>
                <c:pt idx="3">
                  <c:v>0.06</c:v>
                </c:pt>
                <c:pt idx="4">
                  <c:v>7.0000000000000007E-2</c:v>
                </c:pt>
              </c:numCache>
            </c:numRef>
          </c:xVal>
          <c:yVal>
            <c:numRef>
              <c:f>'CaLC PS'!$J$9:$N$9</c:f>
              <c:numCache>
                <c:formatCode>General</c:formatCode>
                <c:ptCount val="5"/>
                <c:pt idx="0">
                  <c:v>28.063955278128251</c:v>
                </c:pt>
                <c:pt idx="1">
                  <c:v>27.485275754601318</c:v>
                </c:pt>
                <c:pt idx="2">
                  <c:v>26.911905747993142</c:v>
                </c:pt>
                <c:pt idx="3">
                  <c:v>26.386346342013859</c:v>
                </c:pt>
                <c:pt idx="4">
                  <c:v>25.881102584755247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02-4EE8-80EE-CE486F0E152B}"/>
            </c:ext>
          </c:extLst>
        </c:ser>
        <c:ser>
          <c:idx val="5"/>
          <c:order val="5"/>
          <c:tx>
            <c:strRef>
              <c:f>'CaLC PS'!$B$10</c:f>
              <c:strCache>
                <c:ptCount val="1"/>
                <c:pt idx="0">
                  <c:v>s-CO2 RC2E2/RC2E1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'CaLC PS'!$J$4:$N$4</c:f>
              <c:numCache>
                <c:formatCode>0.00%</c:formatCode>
                <c:ptCount val="5"/>
                <c:pt idx="0">
                  <c:v>0.03</c:v>
                </c:pt>
                <c:pt idx="1">
                  <c:v>0.04</c:v>
                </c:pt>
                <c:pt idx="2">
                  <c:v>0.05</c:v>
                </c:pt>
                <c:pt idx="3">
                  <c:v>0.06</c:v>
                </c:pt>
                <c:pt idx="4">
                  <c:v>7.0000000000000007E-2</c:v>
                </c:pt>
              </c:numCache>
            </c:numRef>
          </c:xVal>
          <c:yVal>
            <c:numRef>
              <c:f>'CaLC PS'!$J$10:$N$10</c:f>
              <c:numCache>
                <c:formatCode>General</c:formatCode>
                <c:ptCount val="5"/>
                <c:pt idx="0">
                  <c:v>32.112714113971855</c:v>
                </c:pt>
                <c:pt idx="1">
                  <c:v>31.48425415696266</c:v>
                </c:pt>
                <c:pt idx="2">
                  <c:v>30.863120933472743</c:v>
                </c:pt>
                <c:pt idx="3">
                  <c:v>30.287495090023455</c:v>
                </c:pt>
                <c:pt idx="4">
                  <c:v>29.766074055291298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02-4EE8-80EE-CE486F0E15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659240"/>
        <c:axId val="479659632"/>
      </c:scatterChart>
      <c:valAx>
        <c:axId val="479659240"/>
        <c:scaling>
          <c:orientation val="minMax"/>
          <c:max val="7.0000000000000007E-2"/>
          <c:min val="3.0000000000000006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MAke up,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9659632"/>
        <c:crosses val="autoZero"/>
        <c:crossBetween val="midCat"/>
        <c:majorUnit val="1.0000000000000002E-2"/>
      </c:valAx>
      <c:valAx>
        <c:axId val="479659632"/>
        <c:scaling>
          <c:orientation val="minMax"/>
          <c:min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Efficiency,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9659240"/>
        <c:crosses val="autoZero"/>
        <c:crossBetween val="midCat"/>
        <c:majorUnit val="3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'CaLC PS'!$B$12</c:f>
              <c:strCache>
                <c:ptCount val="1"/>
                <c:pt idx="0">
                  <c:v>s-CO2 RC2E2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'CaLC PS'!$J$4:$N$4</c:f>
              <c:numCache>
                <c:formatCode>0.00%</c:formatCode>
                <c:ptCount val="5"/>
                <c:pt idx="0">
                  <c:v>0.03</c:v>
                </c:pt>
                <c:pt idx="1">
                  <c:v>0.04</c:v>
                </c:pt>
                <c:pt idx="2">
                  <c:v>0.05</c:v>
                </c:pt>
                <c:pt idx="3">
                  <c:v>0.06</c:v>
                </c:pt>
                <c:pt idx="4">
                  <c:v>7.0000000000000007E-2</c:v>
                </c:pt>
              </c:numCache>
            </c:numRef>
          </c:xVal>
          <c:yVal>
            <c:numRef>
              <c:f>'CaLC PS'!$J$12:$N$12</c:f>
              <c:numCache>
                <c:formatCode>General</c:formatCode>
                <c:ptCount val="5"/>
                <c:pt idx="0">
                  <c:v>78.352235530811697</c:v>
                </c:pt>
                <c:pt idx="1">
                  <c:v>82.330202696890225</c:v>
                </c:pt>
                <c:pt idx="2">
                  <c:v>86.237753956637619</c:v>
                </c:pt>
                <c:pt idx="3">
                  <c:v>90.031690354419823</c:v>
                </c:pt>
                <c:pt idx="4">
                  <c:v>93.715716540255187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BD0-43EB-B5CE-2DE929CD125A}"/>
            </c:ext>
          </c:extLst>
        </c:ser>
        <c:ser>
          <c:idx val="1"/>
          <c:order val="1"/>
          <c:tx>
            <c:strRef>
              <c:f>'CaLC PS'!$B$13</c:f>
              <c:strCache>
                <c:ptCount val="1"/>
                <c:pt idx="0">
                  <c:v>Xenon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'CaLC PS'!$J$4:$N$4</c:f>
              <c:numCache>
                <c:formatCode>0.00%</c:formatCode>
                <c:ptCount val="5"/>
                <c:pt idx="0">
                  <c:v>0.03</c:v>
                </c:pt>
                <c:pt idx="1">
                  <c:v>0.04</c:v>
                </c:pt>
                <c:pt idx="2">
                  <c:v>0.05</c:v>
                </c:pt>
                <c:pt idx="3">
                  <c:v>0.06</c:v>
                </c:pt>
                <c:pt idx="4">
                  <c:v>7.0000000000000007E-2</c:v>
                </c:pt>
              </c:numCache>
            </c:numRef>
          </c:xVal>
          <c:yVal>
            <c:numRef>
              <c:f>'CaLC PS'!$J$13:$N$13</c:f>
              <c:numCache>
                <c:formatCode>General</c:formatCode>
                <c:ptCount val="5"/>
                <c:pt idx="0">
                  <c:v>84.515480294099973</c:v>
                </c:pt>
                <c:pt idx="1">
                  <c:v>88.985731379996352</c:v>
                </c:pt>
                <c:pt idx="2">
                  <c:v>93.29432590211303</c:v>
                </c:pt>
                <c:pt idx="3">
                  <c:v>97.430038504121896</c:v>
                </c:pt>
                <c:pt idx="4">
                  <c:v>101.59519089823952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BD0-43EB-B5CE-2DE929CD125A}"/>
            </c:ext>
          </c:extLst>
        </c:ser>
        <c:ser>
          <c:idx val="2"/>
          <c:order val="2"/>
          <c:tx>
            <c:strRef>
              <c:f>'CaLC PS'!$B$14</c:f>
              <c:strCache>
                <c:ptCount val="1"/>
                <c:pt idx="0">
                  <c:v>s-CO2 PE2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'CaLC PS'!$J$4:$N$4</c:f>
              <c:numCache>
                <c:formatCode>0.00%</c:formatCode>
                <c:ptCount val="5"/>
                <c:pt idx="0">
                  <c:v>0.03</c:v>
                </c:pt>
                <c:pt idx="1">
                  <c:v>0.04</c:v>
                </c:pt>
                <c:pt idx="2">
                  <c:v>0.05</c:v>
                </c:pt>
                <c:pt idx="3">
                  <c:v>0.06</c:v>
                </c:pt>
                <c:pt idx="4">
                  <c:v>7.0000000000000007E-2</c:v>
                </c:pt>
              </c:numCache>
            </c:numRef>
          </c:xVal>
          <c:yVal>
            <c:numRef>
              <c:f>'CaLC PS'!$J$14:$N$14</c:f>
              <c:numCache>
                <c:formatCode>General</c:formatCode>
                <c:ptCount val="5"/>
                <c:pt idx="0">
                  <c:v>76.22145696650162</c:v>
                </c:pt>
                <c:pt idx="1">
                  <c:v>80.339484034280389</c:v>
                </c:pt>
                <c:pt idx="2">
                  <c:v>84.170159088506097</c:v>
                </c:pt>
                <c:pt idx="3">
                  <c:v>87.84451851825348</c:v>
                </c:pt>
                <c:pt idx="4">
                  <c:v>91.542933809840449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BD0-43EB-B5CE-2DE929CD125A}"/>
            </c:ext>
          </c:extLst>
        </c:ser>
        <c:ser>
          <c:idx val="3"/>
          <c:order val="3"/>
          <c:tx>
            <c:strRef>
              <c:f>'CaLC PS'!$B$15</c:f>
              <c:strCache>
                <c:ptCount val="1"/>
                <c:pt idx="0">
                  <c:v>Helium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'CaLC PS'!$J$4:$N$4</c:f>
              <c:numCache>
                <c:formatCode>0.00%</c:formatCode>
                <c:ptCount val="5"/>
                <c:pt idx="0">
                  <c:v>0.03</c:v>
                </c:pt>
                <c:pt idx="1">
                  <c:v>0.04</c:v>
                </c:pt>
                <c:pt idx="2">
                  <c:v>0.05</c:v>
                </c:pt>
                <c:pt idx="3">
                  <c:v>0.06</c:v>
                </c:pt>
                <c:pt idx="4">
                  <c:v>7.0000000000000007E-2</c:v>
                </c:pt>
              </c:numCache>
            </c:numRef>
          </c:xVal>
          <c:yVal>
            <c:numRef>
              <c:f>'CaLC PS'!$J$15:$N$15</c:f>
              <c:numCache>
                <c:formatCode>General</c:formatCode>
                <c:ptCount val="5"/>
                <c:pt idx="0">
                  <c:v>92.227443526407427</c:v>
                </c:pt>
                <c:pt idx="1">
                  <c:v>97.130249272293412</c:v>
                </c:pt>
                <c:pt idx="2">
                  <c:v>101.88739773939002</c:v>
                </c:pt>
                <c:pt idx="3">
                  <c:v>106.46764492538567</c:v>
                </c:pt>
                <c:pt idx="4">
                  <c:v>111.09501598741552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BD0-43EB-B5CE-2DE929CD125A}"/>
            </c:ext>
          </c:extLst>
        </c:ser>
        <c:ser>
          <c:idx val="4"/>
          <c:order val="4"/>
          <c:tx>
            <c:strRef>
              <c:f>'CaLC PS'!$B$16</c:f>
              <c:strCache>
                <c:ptCount val="1"/>
                <c:pt idx="0">
                  <c:v>Nitrogen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'CaLC PS'!$J$4:$N$4</c:f>
              <c:numCache>
                <c:formatCode>0.00%</c:formatCode>
                <c:ptCount val="5"/>
                <c:pt idx="0">
                  <c:v>0.03</c:v>
                </c:pt>
                <c:pt idx="1">
                  <c:v>0.04</c:v>
                </c:pt>
                <c:pt idx="2">
                  <c:v>0.05</c:v>
                </c:pt>
                <c:pt idx="3">
                  <c:v>0.06</c:v>
                </c:pt>
                <c:pt idx="4">
                  <c:v>7.0000000000000007E-2</c:v>
                </c:pt>
              </c:numCache>
            </c:numRef>
          </c:xVal>
          <c:yVal>
            <c:numRef>
              <c:f>'CaLC PS'!$J$16:$N$16</c:f>
              <c:numCache>
                <c:formatCode>General</c:formatCode>
                <c:ptCount val="5"/>
                <c:pt idx="0">
                  <c:v>97.616653378626012</c:v>
                </c:pt>
                <c:pt idx="1">
                  <c:v>102.90749635791798</c:v>
                </c:pt>
                <c:pt idx="2">
                  <c:v>108.0499862944629</c:v>
                </c:pt>
                <c:pt idx="3">
                  <c:v>113.01662599341446</c:v>
                </c:pt>
                <c:pt idx="4">
                  <c:v>118.0352746643424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BD0-43EB-B5CE-2DE929CD125A}"/>
            </c:ext>
          </c:extLst>
        </c:ser>
        <c:ser>
          <c:idx val="5"/>
          <c:order val="5"/>
          <c:tx>
            <c:strRef>
              <c:f>'CaLC PS'!$B$17</c:f>
              <c:strCache>
                <c:ptCount val="1"/>
                <c:pt idx="0">
                  <c:v>s-CO2 RC2E2/RC2E1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'CaLC PS'!$J$4:$N$4</c:f>
              <c:numCache>
                <c:formatCode>0.00%</c:formatCode>
                <c:ptCount val="5"/>
                <c:pt idx="0">
                  <c:v>0.03</c:v>
                </c:pt>
                <c:pt idx="1">
                  <c:v>0.04</c:v>
                </c:pt>
                <c:pt idx="2">
                  <c:v>0.05</c:v>
                </c:pt>
                <c:pt idx="3">
                  <c:v>0.06</c:v>
                </c:pt>
                <c:pt idx="4">
                  <c:v>7.0000000000000007E-2</c:v>
                </c:pt>
              </c:numCache>
            </c:numRef>
          </c:xVal>
          <c:yVal>
            <c:numRef>
              <c:f>'CaLC PS'!$J$17:$N$17</c:f>
              <c:numCache>
                <c:formatCode>General</c:formatCode>
                <c:ptCount val="5"/>
                <c:pt idx="0">
                  <c:v>83.952047384065594</c:v>
                </c:pt>
                <c:pt idx="1">
                  <c:v>88.427654304128637</c:v>
                </c:pt>
                <c:pt idx="2">
                  <c:v>92.799529077118891</c:v>
                </c:pt>
                <c:pt idx="3">
                  <c:v>97.08152074039738</c:v>
                </c:pt>
                <c:pt idx="4">
                  <c:v>101.19968738514702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BD0-43EB-B5CE-2DE929CD1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3310080"/>
        <c:axId val="539033696"/>
      </c:scatterChart>
      <c:valAx>
        <c:axId val="243310080"/>
        <c:scaling>
          <c:orientation val="minMax"/>
          <c:max val="7.0000000000000007E-2"/>
          <c:min val="3.0000000000000006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Oxygen content,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033696"/>
        <c:crosses val="autoZero"/>
        <c:crossBetween val="midCat"/>
        <c:majorUnit val="1.0000000000000002E-2"/>
      </c:valAx>
      <c:valAx>
        <c:axId val="539033696"/>
        <c:scaling>
          <c:orientation val="minMax"/>
          <c:max val="125"/>
          <c:min val="7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BEEP, €/MWh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3310080"/>
        <c:crosses val="autoZero"/>
        <c:crossBetween val="midCat"/>
        <c:majorUnit val="1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'R-C2E2 + Xe + PE2'!$B$12</c:f>
              <c:strCache>
                <c:ptCount val="1"/>
                <c:pt idx="0">
                  <c:v>s-CO2 PE2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'R-C2E2 + Xe + PE2'!$E$13:$I$13</c:f>
              <c:numCache>
                <c:formatCode>General</c:formatCode>
                <c:ptCount val="5"/>
                <c:pt idx="0">
                  <c:v>28</c:v>
                </c:pt>
                <c:pt idx="1">
                  <c:v>31</c:v>
                </c:pt>
                <c:pt idx="2">
                  <c:v>34</c:v>
                </c:pt>
                <c:pt idx="3">
                  <c:v>37</c:v>
                </c:pt>
                <c:pt idx="4">
                  <c:v>40</c:v>
                </c:pt>
              </c:numCache>
            </c:numRef>
          </c:xVal>
          <c:yVal>
            <c:numRef>
              <c:f>'R-C2E2 + Xe + PE2'!$E$14:$I$14</c:f>
              <c:numCache>
                <c:formatCode>General</c:formatCode>
                <c:ptCount val="5"/>
                <c:pt idx="0">
                  <c:v>31.298706093994678</c:v>
                </c:pt>
                <c:pt idx="1">
                  <c:v>31.357924758068595</c:v>
                </c:pt>
                <c:pt idx="2">
                  <c:v>31.256757538427383</c:v>
                </c:pt>
                <c:pt idx="3">
                  <c:v>31.094572855984939</c:v>
                </c:pt>
                <c:pt idx="4">
                  <c:v>30.854842763622852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FE-4081-9C68-1C38680B82A4}"/>
            </c:ext>
          </c:extLst>
        </c:ser>
        <c:ser>
          <c:idx val="1"/>
          <c:order val="1"/>
          <c:tx>
            <c:strRef>
              <c:f>'R-C2E2 + Xe + PE2'!$B$12</c:f>
              <c:strCache>
                <c:ptCount val="1"/>
                <c:pt idx="0">
                  <c:v>s-CO2 PE2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'R-C2E2 + Xe + PE2'!$Y$13:$AC$13</c:f>
              <c:numCache>
                <c:formatCode>General</c:formatCode>
                <c:ptCount val="5"/>
                <c:pt idx="0">
                  <c:v>28</c:v>
                </c:pt>
                <c:pt idx="1">
                  <c:v>31</c:v>
                </c:pt>
                <c:pt idx="2">
                  <c:v>34</c:v>
                </c:pt>
                <c:pt idx="3">
                  <c:v>37</c:v>
                </c:pt>
                <c:pt idx="4">
                  <c:v>40</c:v>
                </c:pt>
              </c:numCache>
            </c:numRef>
          </c:xVal>
          <c:yVal>
            <c:numRef>
              <c:f>'R-C2E2 + Xe + PE2'!$Y$14:$AC$14</c:f>
              <c:numCache>
                <c:formatCode>General</c:formatCode>
                <c:ptCount val="5"/>
                <c:pt idx="0">
                  <c:v>37.009934864598733</c:v>
                </c:pt>
                <c:pt idx="1">
                  <c:v>37.21939828657657</c:v>
                </c:pt>
                <c:pt idx="2">
                  <c:v>37.216684626474034</c:v>
                </c:pt>
                <c:pt idx="3">
                  <c:v>37.137578644596182</c:v>
                </c:pt>
                <c:pt idx="4">
                  <c:v>37.003224832301107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FE-4081-9C68-1C38680B82A4}"/>
            </c:ext>
          </c:extLst>
        </c:ser>
        <c:ser>
          <c:idx val="4"/>
          <c:order val="2"/>
          <c:tx>
            <c:strRef>
              <c:f>'R-C2E2 + Xe + PE2'!$B$7</c:f>
              <c:strCache>
                <c:ptCount val="1"/>
                <c:pt idx="0">
                  <c:v>Xe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'R-C2E2 + Xe + PE2'!$E$8:$I$8</c:f>
              <c:numCache>
                <c:formatCode>General</c:formatCode>
                <c:ptCount val="5"/>
                <c:pt idx="0">
                  <c:v>28</c:v>
                </c:pt>
                <c:pt idx="1">
                  <c:v>31</c:v>
                </c:pt>
                <c:pt idx="2">
                  <c:v>34</c:v>
                </c:pt>
                <c:pt idx="3">
                  <c:v>37</c:v>
                </c:pt>
                <c:pt idx="4">
                  <c:v>40</c:v>
                </c:pt>
              </c:numCache>
            </c:numRef>
          </c:xVal>
          <c:yVal>
            <c:numRef>
              <c:f>'R-C2E2 + Xe + PE2'!$E$9:$I$9</c:f>
              <c:numCache>
                <c:formatCode>General</c:formatCode>
                <c:ptCount val="5"/>
                <c:pt idx="0">
                  <c:v>27.092160921116054</c:v>
                </c:pt>
                <c:pt idx="1">
                  <c:v>27.062721980354752</c:v>
                </c:pt>
                <c:pt idx="2">
                  <c:v>26.902045400804671</c:v>
                </c:pt>
                <c:pt idx="3">
                  <c:v>26.64545618141927</c:v>
                </c:pt>
                <c:pt idx="4">
                  <c:v>26.316630966776106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FE-4081-9C68-1C38680B82A4}"/>
            </c:ext>
          </c:extLst>
        </c:ser>
        <c:ser>
          <c:idx val="5"/>
          <c:order val="3"/>
          <c:tx>
            <c:strRef>
              <c:f>'R-C2E2 + Xe + PE2'!$B$7</c:f>
              <c:strCache>
                <c:ptCount val="1"/>
                <c:pt idx="0">
                  <c:v>Xe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'R-C2E2 + Xe + PE2'!$Y$8:$AC$8</c:f>
              <c:numCache>
                <c:formatCode>General</c:formatCode>
                <c:ptCount val="5"/>
                <c:pt idx="0">
                  <c:v>28</c:v>
                </c:pt>
                <c:pt idx="1">
                  <c:v>31</c:v>
                </c:pt>
                <c:pt idx="2">
                  <c:v>34</c:v>
                </c:pt>
                <c:pt idx="3">
                  <c:v>37</c:v>
                </c:pt>
                <c:pt idx="4">
                  <c:v>40</c:v>
                </c:pt>
              </c:numCache>
            </c:numRef>
          </c:xVal>
          <c:yVal>
            <c:numRef>
              <c:f>'R-C2E2 + Xe + PE2'!$Y$9:$AC$9</c:f>
              <c:numCache>
                <c:formatCode>General</c:formatCode>
                <c:ptCount val="5"/>
                <c:pt idx="0">
                  <c:v>34.908851069696659</c:v>
                </c:pt>
                <c:pt idx="1">
                  <c:v>35.046722146902155</c:v>
                </c:pt>
                <c:pt idx="2">
                  <c:v>35.049845533455319</c:v>
                </c:pt>
                <c:pt idx="3">
                  <c:v>34.953356318043092</c:v>
                </c:pt>
                <c:pt idx="4">
                  <c:v>34.781340849388876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FE-4081-9C68-1C38680B82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78920"/>
        <c:axId val="476848040"/>
      </c:scatterChart>
      <c:scatterChart>
        <c:scatterStyle val="smoothMarker"/>
        <c:varyColors val="0"/>
        <c:ser>
          <c:idx val="6"/>
          <c:order val="4"/>
          <c:tx>
            <c:strRef>
              <c:f>'R-C2E2 + Xe + PE2'!$B$2</c:f>
              <c:strCache>
                <c:ptCount val="1"/>
                <c:pt idx="0">
                  <c:v>S-CO2 RC2E2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'R-C2E2 + Xe + PE2'!$E$3:$I$3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'R-C2E2 + Xe + PE2'!$E$4:$I$4</c:f>
              <c:numCache>
                <c:formatCode>General</c:formatCode>
                <c:ptCount val="5"/>
                <c:pt idx="0">
                  <c:v>30.707123392430102</c:v>
                </c:pt>
                <c:pt idx="1">
                  <c:v>31.761745728211476</c:v>
                </c:pt>
                <c:pt idx="2">
                  <c:v>32.388285523674234</c:v>
                </c:pt>
                <c:pt idx="3">
                  <c:v>32.762935729487673</c:v>
                </c:pt>
                <c:pt idx="4">
                  <c:v>32.979097159588704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FE-4081-9C68-1C38680B82A4}"/>
            </c:ext>
          </c:extLst>
        </c:ser>
        <c:ser>
          <c:idx val="7"/>
          <c:order val="5"/>
          <c:tx>
            <c:strRef>
              <c:f>'R-C2E2 + Xe + PE2'!$B$2</c:f>
              <c:strCache>
                <c:ptCount val="1"/>
                <c:pt idx="0">
                  <c:v>S-CO2 RC2E2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'R-C2E2 + Xe + PE2'!$Y$3:$AC$3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'R-C2E2 + Xe + PE2'!$Y$4:$AC$4</c:f>
              <c:numCache>
                <c:formatCode>General</c:formatCode>
                <c:ptCount val="5"/>
                <c:pt idx="0">
                  <c:v>35.962918665646697</c:v>
                </c:pt>
                <c:pt idx="1">
                  <c:v>37.103270981430718</c:v>
                </c:pt>
                <c:pt idx="2">
                  <c:v>37.801811388708664</c:v>
                </c:pt>
                <c:pt idx="3">
                  <c:v>38.26192485831492</c:v>
                </c:pt>
                <c:pt idx="4">
                  <c:v>38.556315519277341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FE-4081-9C68-1C38680B82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6735688"/>
        <c:axId val="476848432"/>
      </c:scatterChart>
      <c:valAx>
        <c:axId val="16578920"/>
        <c:scaling>
          <c:orientation val="minMax"/>
          <c:max val="40"/>
          <c:min val="2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Pressure, MPa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848040"/>
        <c:crosses val="autoZero"/>
        <c:crossBetween val="midCat"/>
        <c:majorUnit val="3"/>
      </c:valAx>
      <c:valAx>
        <c:axId val="476848040"/>
        <c:scaling>
          <c:orientation val="minMax"/>
          <c:min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Eff,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78920"/>
        <c:crosses val="autoZero"/>
        <c:crossBetween val="midCat"/>
        <c:majorUnit val="3"/>
      </c:valAx>
      <c:valAx>
        <c:axId val="476848432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236735688"/>
        <c:crosses val="max"/>
        <c:crossBetween val="midCat"/>
      </c:valAx>
      <c:valAx>
        <c:axId val="236735688"/>
        <c:scaling>
          <c:orientation val="minMax"/>
          <c:max val="30"/>
          <c:min val="18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848432"/>
        <c:crosses val="max"/>
        <c:crossBetween val="midCat"/>
        <c:majorUnit val="3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'R-C2E2 + Xe + PE2'!$B$12</c:f>
              <c:strCache>
                <c:ptCount val="1"/>
                <c:pt idx="0">
                  <c:v>s-CO2 PE2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'R-C2E2 + Xe + PE2'!$E$13:$I$13</c:f>
              <c:numCache>
                <c:formatCode>General</c:formatCode>
                <c:ptCount val="5"/>
                <c:pt idx="0">
                  <c:v>28</c:v>
                </c:pt>
                <c:pt idx="1">
                  <c:v>31</c:v>
                </c:pt>
                <c:pt idx="2">
                  <c:v>34</c:v>
                </c:pt>
                <c:pt idx="3">
                  <c:v>37</c:v>
                </c:pt>
                <c:pt idx="4">
                  <c:v>40</c:v>
                </c:pt>
              </c:numCache>
            </c:numRef>
          </c:xVal>
          <c:yVal>
            <c:numRef>
              <c:f>'R-C2E2 + Xe + PE2'!$E$15:$I$15</c:f>
              <c:numCache>
                <c:formatCode>General</c:formatCode>
                <c:ptCount val="5"/>
                <c:pt idx="0">
                  <c:v>85.257572472064624</c:v>
                </c:pt>
                <c:pt idx="1">
                  <c:v>85.297071969250538</c:v>
                </c:pt>
                <c:pt idx="2">
                  <c:v>85.758278793688703</c:v>
                </c:pt>
                <c:pt idx="3">
                  <c:v>86.389345259730661</c:v>
                </c:pt>
                <c:pt idx="4">
                  <c:v>87.236097529289594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653-4858-924E-F5D6381A3E2F}"/>
            </c:ext>
          </c:extLst>
        </c:ser>
        <c:ser>
          <c:idx val="6"/>
          <c:order val="2"/>
          <c:tx>
            <c:strRef>
              <c:f>'R-C2E2 + Xe + PE2'!$B$2</c:f>
              <c:strCache>
                <c:ptCount val="1"/>
                <c:pt idx="0">
                  <c:v>S-CO2 RC2E2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'R-C2E2 + Xe + PE2'!$E$13:$I$13</c:f>
              <c:numCache>
                <c:formatCode>General</c:formatCode>
                <c:ptCount val="5"/>
                <c:pt idx="0">
                  <c:v>28</c:v>
                </c:pt>
                <c:pt idx="1">
                  <c:v>31</c:v>
                </c:pt>
                <c:pt idx="2">
                  <c:v>34</c:v>
                </c:pt>
                <c:pt idx="3">
                  <c:v>37</c:v>
                </c:pt>
                <c:pt idx="4">
                  <c:v>40</c:v>
                </c:pt>
              </c:numCache>
            </c:numRef>
          </c:xVal>
          <c:yVal>
            <c:numRef>
              <c:f>'R-C2E2 + Xe + PE2'!$E$5:$I$5</c:f>
              <c:numCache>
                <c:formatCode>General</c:formatCode>
                <c:ptCount val="5"/>
                <c:pt idx="0">
                  <c:v>88.913174756365763</c:v>
                </c:pt>
                <c:pt idx="1">
                  <c:v>86.192127254830112</c:v>
                </c:pt>
                <c:pt idx="2">
                  <c:v>84.777017613258764</c:v>
                </c:pt>
                <c:pt idx="3">
                  <c:v>84.05074971609514</c:v>
                </c:pt>
                <c:pt idx="4">
                  <c:v>83.73302176178278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653-4858-924E-F5D6381A3E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057936"/>
        <c:axId val="477058328"/>
      </c:scatterChart>
      <c:scatterChart>
        <c:scatterStyle val="smoothMarker"/>
        <c:varyColors val="0"/>
        <c:ser>
          <c:idx val="1"/>
          <c:order val="1"/>
          <c:tx>
            <c:strRef>
              <c:f>'R-C2E2 + Xe + PE2'!$B$12</c:f>
              <c:strCache>
                <c:ptCount val="1"/>
                <c:pt idx="0">
                  <c:v>s-CO2 PE2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'R-C2E2 + Xe + PE2'!$Y$3:$AC$3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'R-C2E2 + Xe + PE2'!$Y$15:$AC$15</c:f>
              <c:numCache>
                <c:formatCode>General</c:formatCode>
                <c:ptCount val="5"/>
                <c:pt idx="0">
                  <c:v>72.394840338504707</c:v>
                </c:pt>
                <c:pt idx="1">
                  <c:v>72.131468659873732</c:v>
                </c:pt>
                <c:pt idx="2">
                  <c:v>72.264975644029519</c:v>
                </c:pt>
                <c:pt idx="3">
                  <c:v>72.544658471912513</c:v>
                </c:pt>
                <c:pt idx="4">
                  <c:v>72.934122825870091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653-4858-924E-F5D6381A3E2F}"/>
            </c:ext>
          </c:extLst>
        </c:ser>
        <c:ser>
          <c:idx val="7"/>
          <c:order val="3"/>
          <c:tx>
            <c:strRef>
              <c:f>'R-C2E2 + Xe + PE2'!$B$2</c:f>
              <c:strCache>
                <c:ptCount val="1"/>
                <c:pt idx="0">
                  <c:v>S-CO2 RC2E2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'R-C2E2 + Xe + PE2'!$Y$3:$AC$3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'R-C2E2 + Xe + PE2'!$Y$5:$AC$5</c:f>
              <c:numCache>
                <c:formatCode>General</c:formatCode>
                <c:ptCount val="5"/>
                <c:pt idx="0">
                  <c:v>76.189137745672028</c:v>
                </c:pt>
                <c:pt idx="1">
                  <c:v>74.003400486211817</c:v>
                </c:pt>
                <c:pt idx="2">
                  <c:v>72.783409526250693</c:v>
                </c:pt>
                <c:pt idx="3">
                  <c:v>72.073956773739454</c:v>
                </c:pt>
                <c:pt idx="4">
                  <c:v>71.684337995324938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653-4858-924E-F5D6381A3E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5903984"/>
        <c:axId val="185903592"/>
      </c:scatterChart>
      <c:valAx>
        <c:axId val="477057936"/>
        <c:scaling>
          <c:orientation val="minMax"/>
          <c:max val="40"/>
          <c:min val="2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Pressure, MPa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058328"/>
        <c:crosses val="autoZero"/>
        <c:crossBetween val="midCat"/>
        <c:majorUnit val="3"/>
      </c:valAx>
      <c:valAx>
        <c:axId val="477058328"/>
        <c:scaling>
          <c:orientation val="minMax"/>
          <c:min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BEEP, €/MWh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057936"/>
        <c:crosses val="autoZero"/>
        <c:crossBetween val="midCat"/>
        <c:majorUnit val="4"/>
      </c:valAx>
      <c:valAx>
        <c:axId val="185903592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185903984"/>
        <c:crosses val="max"/>
        <c:crossBetween val="midCat"/>
      </c:valAx>
      <c:valAx>
        <c:axId val="185903984"/>
        <c:scaling>
          <c:orientation val="minMax"/>
          <c:max val="30"/>
          <c:min val="18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903592"/>
        <c:crosses val="max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'He + N2 + RC2E2-RC2E1'!$B$12</c:f>
              <c:strCache>
                <c:ptCount val="1"/>
                <c:pt idx="0">
                  <c:v>s-CO2 RC2E2/RC2E1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'He + N2 + RC2E2-RC2E1'!$E$13:$I$13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'He + N2 + RC2E2-RC2E1'!$E$14:$I$14</c:f>
              <c:numCache>
                <c:formatCode>General</c:formatCode>
                <c:ptCount val="5"/>
                <c:pt idx="0">
                  <c:v>29.093826237488571</c:v>
                </c:pt>
                <c:pt idx="1">
                  <c:v>30.149464398642237</c:v>
                </c:pt>
                <c:pt idx="2">
                  <c:v>30.816408632258913</c:v>
                </c:pt>
                <c:pt idx="3">
                  <c:v>31.212888724311014</c:v>
                </c:pt>
                <c:pt idx="4">
                  <c:v>31.508747748043966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A99-4590-9CAC-1F36FA98EA1A}"/>
            </c:ext>
          </c:extLst>
        </c:ser>
        <c:ser>
          <c:idx val="1"/>
          <c:order val="1"/>
          <c:tx>
            <c:strRef>
              <c:f>'He + N2 + RC2E2-RC2E1'!$B$12</c:f>
              <c:strCache>
                <c:ptCount val="1"/>
                <c:pt idx="0">
                  <c:v>s-CO2 RC2E2/RC2E1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'He + N2 + RC2E2-RC2E1'!$Y$13:$AC$13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'He + N2 + RC2E2-RC2E1'!$Y$14:$AC$14</c:f>
              <c:numCache>
                <c:formatCode>General</c:formatCode>
                <c:ptCount val="5"/>
                <c:pt idx="0">
                  <c:v>32.225626993813691</c:v>
                </c:pt>
                <c:pt idx="1">
                  <c:v>33.380716837825133</c:v>
                </c:pt>
                <c:pt idx="2">
                  <c:v>34.15967380858654</c:v>
                </c:pt>
                <c:pt idx="3">
                  <c:v>34.676392133079588</c:v>
                </c:pt>
                <c:pt idx="4">
                  <c:v>35.090032696524723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A99-4590-9CAC-1F36FA98EA1A}"/>
            </c:ext>
          </c:extLst>
        </c:ser>
        <c:ser>
          <c:idx val="4"/>
          <c:order val="2"/>
          <c:tx>
            <c:strRef>
              <c:f>'He + N2 + RC2E2-RC2E1'!$B$7</c:f>
              <c:strCache>
                <c:ptCount val="1"/>
                <c:pt idx="0">
                  <c:v>N2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'He + N2 + RC2E2-RC2E1'!$E$8:$I$8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'He + N2 + RC2E2-RC2E1'!$E$9:$I$9</c:f>
              <c:numCache>
                <c:formatCode>General</c:formatCode>
                <c:ptCount val="5"/>
                <c:pt idx="0">
                  <c:v>24.138464683880226</c:v>
                </c:pt>
                <c:pt idx="1">
                  <c:v>24.151721338274545</c:v>
                </c:pt>
                <c:pt idx="2">
                  <c:v>23.945135665564827</c:v>
                </c:pt>
                <c:pt idx="3">
                  <c:v>23.645506503629051</c:v>
                </c:pt>
                <c:pt idx="4">
                  <c:v>23.301068064362919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A99-4590-9CAC-1F36FA98EA1A}"/>
            </c:ext>
          </c:extLst>
        </c:ser>
        <c:ser>
          <c:idx val="5"/>
          <c:order val="3"/>
          <c:tx>
            <c:strRef>
              <c:f>'He + N2 + RC2E2-RC2E1'!$B$7</c:f>
              <c:strCache>
                <c:ptCount val="1"/>
                <c:pt idx="0">
                  <c:v>N2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'He + N2 + RC2E2-RC2E1'!$Y$8:$AC$8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'He + N2 + RC2E2-RC2E1'!$Y$9:$AC$9</c:f>
              <c:numCache>
                <c:formatCode>General</c:formatCode>
                <c:ptCount val="5"/>
                <c:pt idx="0">
                  <c:v>29.706363216728853</c:v>
                </c:pt>
                <c:pt idx="1">
                  <c:v>29.897318202459264</c:v>
                </c:pt>
                <c:pt idx="2">
                  <c:v>29.878526485744171</c:v>
                </c:pt>
                <c:pt idx="3">
                  <c:v>29.760440811001047</c:v>
                </c:pt>
                <c:pt idx="4">
                  <c:v>29.595954378999494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A99-4590-9CAC-1F36FA98EA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5969384"/>
        <c:axId val="129076160"/>
      </c:scatterChart>
      <c:scatterChart>
        <c:scatterStyle val="smoothMarker"/>
        <c:varyColors val="0"/>
        <c:ser>
          <c:idx val="6"/>
          <c:order val="4"/>
          <c:tx>
            <c:strRef>
              <c:f>'He + N2 + RC2E2-RC2E1'!$B$2</c:f>
              <c:strCache>
                <c:ptCount val="1"/>
                <c:pt idx="0">
                  <c:v>He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'He + N2 + RC2E2-RC2E1'!$E$3:$I$3</c:f>
              <c:numCache>
                <c:formatCode>General</c:formatCode>
                <c:ptCount val="5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</c:numCache>
            </c:numRef>
          </c:xVal>
          <c:yVal>
            <c:numRef>
              <c:f>'He + N2 + RC2E2-RC2E1'!$E$4:$I$4</c:f>
              <c:numCache>
                <c:formatCode>General</c:formatCode>
                <c:ptCount val="5"/>
                <c:pt idx="0">
                  <c:v>26.156745338886616</c:v>
                </c:pt>
                <c:pt idx="1">
                  <c:v>25.675328974267259</c:v>
                </c:pt>
                <c:pt idx="2">
                  <c:v>25.061776435514105</c:v>
                </c:pt>
                <c:pt idx="3">
                  <c:v>24.399422444717889</c:v>
                </c:pt>
                <c:pt idx="4">
                  <c:v>23.725919916245346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A99-4590-9CAC-1F36FA98EA1A}"/>
            </c:ext>
          </c:extLst>
        </c:ser>
        <c:ser>
          <c:idx val="7"/>
          <c:order val="5"/>
          <c:tx>
            <c:strRef>
              <c:f>'He + N2 + RC2E2-RC2E1'!$B$2</c:f>
              <c:strCache>
                <c:ptCount val="1"/>
                <c:pt idx="0">
                  <c:v>He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'He + N2 + RC2E2-RC2E1'!$Y$3:$AC$3</c:f>
              <c:numCache>
                <c:formatCode>General</c:formatCode>
                <c:ptCount val="5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</c:numCache>
            </c:numRef>
          </c:xVal>
          <c:yVal>
            <c:numRef>
              <c:f>'He + N2 + RC2E2-RC2E1'!$Y$4:$AC$4</c:f>
              <c:numCache>
                <c:formatCode>General</c:formatCode>
                <c:ptCount val="5"/>
                <c:pt idx="0">
                  <c:v>32.730183781819186</c:v>
                </c:pt>
                <c:pt idx="1">
                  <c:v>32.488370065262586</c:v>
                </c:pt>
                <c:pt idx="2">
                  <c:v>32.121043394830721</c:v>
                </c:pt>
                <c:pt idx="3">
                  <c:v>31.695131673638688</c:v>
                </c:pt>
                <c:pt idx="4">
                  <c:v>31.249835719538545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A99-4590-9CAC-1F36FA98EA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616832"/>
        <c:axId val="129076552"/>
      </c:scatterChart>
      <c:valAx>
        <c:axId val="185969384"/>
        <c:scaling>
          <c:orientation val="minMax"/>
          <c:max val="30"/>
          <c:min val="1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Pressure, MPa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076160"/>
        <c:crosses val="autoZero"/>
        <c:crossBetween val="midCat"/>
        <c:majorUnit val="3"/>
      </c:valAx>
      <c:valAx>
        <c:axId val="129076160"/>
        <c:scaling>
          <c:orientation val="minMax"/>
          <c:min val="2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Eff,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969384"/>
        <c:crosses val="autoZero"/>
        <c:crossBetween val="midCat"/>
        <c:majorUnit val="3"/>
      </c:valAx>
      <c:valAx>
        <c:axId val="129076552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476616832"/>
        <c:crosses val="max"/>
        <c:crossBetween val="midCat"/>
      </c:valAx>
      <c:valAx>
        <c:axId val="476616832"/>
        <c:scaling>
          <c:orientation val="minMax"/>
          <c:max val="11"/>
          <c:min val="7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076552"/>
        <c:crosses val="max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'He + N2 + RC2E2-RC2E1'!$B$12</c:f>
              <c:strCache>
                <c:ptCount val="1"/>
                <c:pt idx="0">
                  <c:v>s-CO2 RC2E2/RC2E1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'He + N2 + RC2E2-RC2E1'!$E$13:$I$13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'He + N2 + RC2E2-RC2E1'!$E$15:$I$15</c:f>
              <c:numCache>
                <c:formatCode>General</c:formatCode>
                <c:ptCount val="5"/>
                <c:pt idx="0">
                  <c:v>92.998027794900509</c:v>
                </c:pt>
                <c:pt idx="1">
                  <c:v>90.044006645844277</c:v>
                </c:pt>
                <c:pt idx="2">
                  <c:v>88.406245710264685</c:v>
                </c:pt>
                <c:pt idx="3">
                  <c:v>87.568990619047412</c:v>
                </c:pt>
                <c:pt idx="4">
                  <c:v>87.032839054853923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391-42DA-BC26-F1793A6222CC}"/>
            </c:ext>
          </c:extLst>
        </c:ser>
        <c:ser>
          <c:idx val="1"/>
          <c:order val="1"/>
          <c:tx>
            <c:strRef>
              <c:f>'He + N2 + RC2E2-RC2E1'!$B$12</c:f>
              <c:strCache>
                <c:ptCount val="1"/>
                <c:pt idx="0">
                  <c:v>s-CO2 RC2E2/RC2E1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'He + N2 + RC2E2-RC2E1'!$Y$13:$AC$13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'He + N2 + RC2E2-RC2E1'!$Y$15:$AC$15</c:f>
              <c:numCache>
                <c:formatCode>General</c:formatCode>
                <c:ptCount val="5"/>
                <c:pt idx="0">
                  <c:v>83.15227340575278</c:v>
                </c:pt>
                <c:pt idx="1">
                  <c:v>80.519826055859511</c:v>
                </c:pt>
                <c:pt idx="2">
                  <c:v>78.908386775139121</c:v>
                </c:pt>
                <c:pt idx="3">
                  <c:v>77.952690635072386</c:v>
                </c:pt>
                <c:pt idx="4">
                  <c:v>77.255079347448202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391-42DA-BC26-F1793A6222CC}"/>
            </c:ext>
          </c:extLst>
        </c:ser>
        <c:ser>
          <c:idx val="4"/>
          <c:order val="2"/>
          <c:tx>
            <c:strRef>
              <c:f>'He + N2 + RC2E2-RC2E1'!$B$7</c:f>
              <c:strCache>
                <c:ptCount val="1"/>
                <c:pt idx="0">
                  <c:v>N2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'He + N2 + RC2E2-RC2E1'!$E$8:$I$8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'He + N2 + RC2E2-RC2E1'!$E$10:$I$10</c:f>
              <c:numCache>
                <c:formatCode>General</c:formatCode>
                <c:ptCount val="5"/>
                <c:pt idx="0">
                  <c:v>114.45726587527705</c:v>
                </c:pt>
                <c:pt idx="1">
                  <c:v>113.55019998026724</c:v>
                </c:pt>
                <c:pt idx="2">
                  <c:v>114.07819431025155</c:v>
                </c:pt>
                <c:pt idx="3">
                  <c:v>115.2695373332201</c:v>
                </c:pt>
                <c:pt idx="4">
                  <c:v>116.8335563902816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391-42DA-BC26-F1793A6222CC}"/>
            </c:ext>
          </c:extLst>
        </c:ser>
        <c:ser>
          <c:idx val="5"/>
          <c:order val="3"/>
          <c:tx>
            <c:strRef>
              <c:f>'He + N2 + RC2E2-RC2E1'!$B$7</c:f>
              <c:strCache>
                <c:ptCount val="1"/>
                <c:pt idx="0">
                  <c:v>N2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'He + N2 + RC2E2-RC2E1'!$Y$8:$AC$8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'He + N2 + RC2E2-RC2E1'!$Y$10:$AC$10</c:f>
              <c:numCache>
                <c:formatCode>General</c:formatCode>
                <c:ptCount val="5"/>
                <c:pt idx="0">
                  <c:v>92.565512187113342</c:v>
                </c:pt>
                <c:pt idx="1">
                  <c:v>91.24412953981863</c:v>
                </c:pt>
                <c:pt idx="2">
                  <c:v>90.905564197919546</c:v>
                </c:pt>
                <c:pt idx="3">
                  <c:v>91.03759798898389</c:v>
                </c:pt>
                <c:pt idx="4">
                  <c:v>91.410179708191464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391-42DA-BC26-F1793A6222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708528"/>
        <c:axId val="477708920"/>
      </c:scatterChart>
      <c:scatterChart>
        <c:scatterStyle val="smoothMarker"/>
        <c:varyColors val="0"/>
        <c:ser>
          <c:idx val="6"/>
          <c:order val="4"/>
          <c:tx>
            <c:strRef>
              <c:f>'He + N2 + RC2E2-RC2E1'!$B$2</c:f>
              <c:strCache>
                <c:ptCount val="1"/>
                <c:pt idx="0">
                  <c:v>He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'He + N2 + RC2E2-RC2E1'!$E$3:$I$3</c:f>
              <c:numCache>
                <c:formatCode>General</c:formatCode>
                <c:ptCount val="5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</c:numCache>
            </c:numRef>
          </c:xVal>
          <c:yVal>
            <c:numRef>
              <c:f>'He + N2 + RC2E2-RC2E1'!$E$5:$I$5</c:f>
              <c:numCache>
                <c:formatCode>General</c:formatCode>
                <c:ptCount val="5"/>
                <c:pt idx="0">
                  <c:v>106.00656856417774</c:v>
                </c:pt>
                <c:pt idx="1">
                  <c:v>107.51440197799401</c:v>
                </c:pt>
                <c:pt idx="2">
                  <c:v>109.85202481529561</c:v>
                </c:pt>
                <c:pt idx="3">
                  <c:v>112.6397342946476</c:v>
                </c:pt>
                <c:pt idx="4">
                  <c:v>115.70963651873636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391-42DA-BC26-F1793A6222CC}"/>
            </c:ext>
          </c:extLst>
        </c:ser>
        <c:ser>
          <c:idx val="7"/>
          <c:order val="5"/>
          <c:tx>
            <c:strRef>
              <c:f>'He + N2 + RC2E2-RC2E1'!$B$2</c:f>
              <c:strCache>
                <c:ptCount val="1"/>
                <c:pt idx="0">
                  <c:v>He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'He + N2 + RC2E2-RC2E1'!$Y$3:$AC$3</c:f>
              <c:numCache>
                <c:formatCode>General</c:formatCode>
                <c:ptCount val="5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</c:numCache>
            </c:numRef>
          </c:xVal>
          <c:yVal>
            <c:numRef>
              <c:f>'He + N2 + RC2E2-RC2E1'!$Y$5:$AC$5</c:f>
              <c:numCache>
                <c:formatCode>General</c:formatCode>
                <c:ptCount val="5"/>
                <c:pt idx="0">
                  <c:v>84.520573070412908</c:v>
                </c:pt>
                <c:pt idx="1">
                  <c:v>84.766753926001968</c:v>
                </c:pt>
                <c:pt idx="2">
                  <c:v>85.506798235614667</c:v>
                </c:pt>
                <c:pt idx="3">
                  <c:v>86.512465886950224</c:v>
                </c:pt>
                <c:pt idx="4">
                  <c:v>87.650435905331122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391-42DA-BC26-F1793A6222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216040"/>
        <c:axId val="477215648"/>
      </c:scatterChart>
      <c:valAx>
        <c:axId val="477708528"/>
        <c:scaling>
          <c:orientation val="minMax"/>
          <c:max val="30"/>
          <c:min val="1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Pressure, MPa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708920"/>
        <c:crosses val="autoZero"/>
        <c:crossBetween val="midCat"/>
        <c:majorUnit val="3"/>
      </c:valAx>
      <c:valAx>
        <c:axId val="477708920"/>
        <c:scaling>
          <c:orientation val="minMax"/>
          <c:min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Eff,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708528"/>
        <c:crosses val="autoZero"/>
        <c:crossBetween val="midCat"/>
        <c:majorUnit val="10"/>
      </c:valAx>
      <c:valAx>
        <c:axId val="477215648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477216040"/>
        <c:crosses val="max"/>
        <c:crossBetween val="midCat"/>
      </c:valAx>
      <c:valAx>
        <c:axId val="477216040"/>
        <c:scaling>
          <c:orientation val="minMax"/>
          <c:max val="11"/>
          <c:min val="7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215648"/>
        <c:crosses val="max"/>
        <c:crossBetween val="midCat"/>
        <c:majorUnit val="1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414131</xdr:colOff>
      <xdr:row>2</xdr:row>
      <xdr:rowOff>0</xdr:rowOff>
    </xdr:from>
    <xdr:to>
      <xdr:col>35</xdr:col>
      <xdr:colOff>106018</xdr:colOff>
      <xdr:row>47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2199031</xdr:colOff>
      <xdr:row>20</xdr:row>
      <xdr:rowOff>61292</xdr:rowOff>
    </xdr:from>
    <xdr:to>
      <xdr:col>8</xdr:col>
      <xdr:colOff>517662</xdr:colOff>
      <xdr:row>34</xdr:row>
      <xdr:rowOff>137492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2203173</xdr:colOff>
      <xdr:row>35</xdr:row>
      <xdr:rowOff>99391</xdr:rowOff>
    </xdr:from>
    <xdr:to>
      <xdr:col>8</xdr:col>
      <xdr:colOff>521804</xdr:colOff>
      <xdr:row>49</xdr:row>
      <xdr:rowOff>175591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0</xdr:colOff>
      <xdr:row>20</xdr:row>
      <xdr:rowOff>0</xdr:rowOff>
    </xdr:from>
    <xdr:to>
      <xdr:col>17</xdr:col>
      <xdr:colOff>281609</xdr:colOff>
      <xdr:row>34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49696</xdr:colOff>
      <xdr:row>35</xdr:row>
      <xdr:rowOff>0</xdr:rowOff>
    </xdr:from>
    <xdr:to>
      <xdr:col>17</xdr:col>
      <xdr:colOff>331305</xdr:colOff>
      <xdr:row>49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874229</xdr:colOff>
      <xdr:row>18</xdr:row>
      <xdr:rowOff>170208</xdr:rowOff>
    </xdr:from>
    <xdr:to>
      <xdr:col>11</xdr:col>
      <xdr:colOff>301072</xdr:colOff>
      <xdr:row>33</xdr:row>
      <xdr:rowOff>55908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33131</xdr:colOff>
      <xdr:row>19</xdr:row>
      <xdr:rowOff>0</xdr:rowOff>
    </xdr:from>
    <xdr:to>
      <xdr:col>20</xdr:col>
      <xdr:colOff>337930</xdr:colOff>
      <xdr:row>33</xdr:row>
      <xdr:rowOff>76200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874229</xdr:colOff>
      <xdr:row>18</xdr:row>
      <xdr:rowOff>170208</xdr:rowOff>
    </xdr:from>
    <xdr:to>
      <xdr:col>11</xdr:col>
      <xdr:colOff>301072</xdr:colOff>
      <xdr:row>33</xdr:row>
      <xdr:rowOff>55908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19</xdr:row>
      <xdr:rowOff>0</xdr:rowOff>
    </xdr:from>
    <xdr:to>
      <xdr:col>20</xdr:col>
      <xdr:colOff>304799</xdr:colOff>
      <xdr:row>33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2005</xdr:colOff>
      <xdr:row>49</xdr:row>
      <xdr:rowOff>11207</xdr:rowOff>
    </xdr:from>
    <xdr:to>
      <xdr:col>5</xdr:col>
      <xdr:colOff>132090</xdr:colOff>
      <xdr:row>63</xdr:row>
      <xdr:rowOff>87407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22411</xdr:colOff>
      <xdr:row>48</xdr:row>
      <xdr:rowOff>179293</xdr:rowOff>
    </xdr:from>
    <xdr:to>
      <xdr:col>13</xdr:col>
      <xdr:colOff>313258</xdr:colOff>
      <xdr:row>63</xdr:row>
      <xdr:rowOff>64993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0</xdr:colOff>
      <xdr:row>28</xdr:row>
      <xdr:rowOff>0</xdr:rowOff>
    </xdr:from>
    <xdr:to>
      <xdr:col>29</xdr:col>
      <xdr:colOff>290847</xdr:colOff>
      <xdr:row>42</xdr:row>
      <xdr:rowOff>76200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2386854</xdr:colOff>
      <xdr:row>29</xdr:row>
      <xdr:rowOff>11206</xdr:rowOff>
    </xdr:from>
    <xdr:to>
      <xdr:col>5</xdr:col>
      <xdr:colOff>118880</xdr:colOff>
      <xdr:row>43</xdr:row>
      <xdr:rowOff>87406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29</xdr:row>
      <xdr:rowOff>0</xdr:rowOff>
    </xdr:from>
    <xdr:to>
      <xdr:col>14</xdr:col>
      <xdr:colOff>298174</xdr:colOff>
      <xdr:row>43</xdr:row>
      <xdr:rowOff>76200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12838</xdr:colOff>
      <xdr:row>0</xdr:row>
      <xdr:rowOff>170209</xdr:rowOff>
    </xdr:from>
    <xdr:to>
      <xdr:col>20</xdr:col>
      <xdr:colOff>317637</xdr:colOff>
      <xdr:row>15</xdr:row>
      <xdr:rowOff>55909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604630</xdr:colOff>
      <xdr:row>1</xdr:row>
      <xdr:rowOff>0</xdr:rowOff>
    </xdr:from>
    <xdr:to>
      <xdr:col>29</xdr:col>
      <xdr:colOff>296517</xdr:colOff>
      <xdr:row>15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18</xdr:row>
      <xdr:rowOff>0</xdr:rowOff>
    </xdr:from>
    <xdr:to>
      <xdr:col>20</xdr:col>
      <xdr:colOff>304799</xdr:colOff>
      <xdr:row>32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1395132</xdr:colOff>
      <xdr:row>36</xdr:row>
      <xdr:rowOff>129989</xdr:rowOff>
    </xdr:from>
    <xdr:to>
      <xdr:col>10</xdr:col>
      <xdr:colOff>162485</xdr:colOff>
      <xdr:row>51</xdr:row>
      <xdr:rowOff>15689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37</xdr:row>
      <xdr:rowOff>0</xdr:rowOff>
    </xdr:from>
    <xdr:to>
      <xdr:col>20</xdr:col>
      <xdr:colOff>327988</xdr:colOff>
      <xdr:row>51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804986/Desktop/Integrated%20models/Integration%20of%20all%20models/Backup%20EKONOMY%2014%2003%202018v2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Case%206%20recompression%20combined%20cycles/TEST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reference%20S-CO2%20case/CaLC%20-%20SCO2%20-%20regeneration%20heatingv2v2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804986/Desktop/Integrated%20models/PAPERS/P2/Files/Conventional%20pp/Book1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89001/Desktop/On-going%20papers/Novel%20Power%20Systems%20-%20Origen%20process%20economics/NPV_deterministic_NEV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89001/Downloads/Da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Case%201%20sCO2%20T2C2%20REC%20CGC/CaLC%20-%20SCO2%20-%20regeneration%20and%20recompression%20T2C2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Case%202%20Xenon%20T2P1/xenon%20cycle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Case%203%20sCO2%20T2P1/CaLC%20-%20SCO2%20-%20pump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Case%204%20He%20case/helium%20cycle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Case%205%20N2%20case/nitrogen%20cycle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Case%206%20recompression%20combined%20cycles/CaLC%20-%20SCO2%20-%20recompressionv3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Case%207%20recompression%20C2T2%20Pump%20PT2/CaLC%20-%20SCO2%20-%20recompression-pump%20combined%20cycle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Case%208%20recompression%20C2T2%20Pump%20PT1/CaLC%20-%20SCO2%20-%20recompression-pump%20T1%20combined%20cycl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CaLC - Cost Estimation"/>
      <sheetName val="Steam Cycle - Cost raport 2012"/>
      <sheetName val="Steam Cycle - Cost raport 2"/>
      <sheetName val="SCO2-Cost estimation"/>
      <sheetName val="S-cycle-Cost estimation"/>
      <sheetName val="CCU-Cost estimation"/>
      <sheetName val="Assumptions"/>
      <sheetName val="Economy analysis"/>
      <sheetName val="Backup EKONOMY 14 03 2018v2"/>
    </sheetNames>
    <sheetDataSet>
      <sheetData sheetId="0">
        <row r="3">
          <cell r="D3">
            <v>27.013898000000001</v>
          </cell>
        </row>
        <row r="4">
          <cell r="D4">
            <v>53.77</v>
          </cell>
        </row>
        <row r="5">
          <cell r="D5">
            <v>5.2139736615999999</v>
          </cell>
        </row>
        <row r="6">
          <cell r="D6">
            <v>34.889248318999996</v>
          </cell>
        </row>
        <row r="18">
          <cell r="D18">
            <v>55.346442060000001</v>
          </cell>
        </row>
        <row r="39">
          <cell r="D39">
            <v>44.976179141859994</v>
          </cell>
          <cell r="E39">
            <v>44.230595424999997</v>
          </cell>
          <cell r="F39">
            <v>0.74558371686000002</v>
          </cell>
        </row>
        <row r="42">
          <cell r="E42">
            <v>-591.57818963</v>
          </cell>
        </row>
        <row r="44">
          <cell r="D44">
            <v>501.38737294099678</v>
          </cell>
        </row>
        <row r="52">
          <cell r="D52">
            <v>14.392219009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WXL.Storage"/>
      <sheetName val="Assumptions - thermodynamic"/>
      <sheetName val="CaLC"/>
      <sheetName val="SCO2 Main"/>
      <sheetName val="SCO2 Bottoming"/>
      <sheetName val="Results - full"/>
      <sheetName val="Graphs"/>
      <sheetName val="Integration-ECONOMIC"/>
      <sheetName val="Assumptions"/>
      <sheetName val="CaLC - Cost Estimation"/>
      <sheetName val="SCO2-Cost estimation Main"/>
      <sheetName val="ASWXL.Disable"/>
      <sheetName val="SCO2-Cost estimation Bottoming"/>
      <sheetName val="CCU-Cost estimation"/>
      <sheetName val="Economy analysis"/>
      <sheetName val="Parametric study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C5">
            <v>31.547363556256066</v>
          </cell>
          <cell r="D5">
            <v>31.745616930883177</v>
          </cell>
          <cell r="E5">
            <v>31.938430652812741</v>
          </cell>
          <cell r="F5">
            <v>32.119857143613551</v>
          </cell>
          <cell r="G5">
            <v>32.294288690314367</v>
          </cell>
          <cell r="H5">
            <v>32.458034905722549</v>
          </cell>
          <cell r="I5">
            <v>32.112714113971855</v>
          </cell>
          <cell r="J5">
            <v>31.48425415696266</v>
          </cell>
          <cell r="K5">
            <v>30.863120933472743</v>
          </cell>
          <cell r="L5">
            <v>30.287495090023455</v>
          </cell>
          <cell r="M5">
            <v>29.766074055291298</v>
          </cell>
        </row>
        <row r="6">
          <cell r="C6">
            <v>85.243445581449024</v>
          </cell>
          <cell r="D6">
            <v>84.771852732019909</v>
          </cell>
          <cell r="E6">
            <v>84.31926889907632</v>
          </cell>
          <cell r="F6">
            <v>83.897466188874589</v>
          </cell>
          <cell r="G6">
            <v>83.496438105312791</v>
          </cell>
          <cell r="H6">
            <v>83.126350899582462</v>
          </cell>
          <cell r="I6">
            <v>83.952047384065594</v>
          </cell>
          <cell r="J6">
            <v>88.427654304128637</v>
          </cell>
          <cell r="K6">
            <v>92.799529077118891</v>
          </cell>
          <cell r="L6">
            <v>97.08152074039738</v>
          </cell>
          <cell r="M6">
            <v>101.19968738514702</v>
          </cell>
        </row>
        <row r="22">
          <cell r="A22" t="str">
            <v>Live temperature</v>
          </cell>
          <cell r="B22" t="str">
            <v>deg C</v>
          </cell>
          <cell r="C22">
            <v>500</v>
          </cell>
          <cell r="D22">
            <v>500</v>
          </cell>
          <cell r="E22">
            <v>500</v>
          </cell>
          <cell r="F22">
            <v>500</v>
          </cell>
          <cell r="G22">
            <v>500</v>
          </cell>
          <cell r="H22">
            <v>550</v>
          </cell>
          <cell r="I22">
            <v>550</v>
          </cell>
          <cell r="J22">
            <v>550</v>
          </cell>
          <cell r="K22">
            <v>550</v>
          </cell>
          <cell r="L22">
            <v>550</v>
          </cell>
          <cell r="M22">
            <v>600</v>
          </cell>
          <cell r="N22">
            <v>600</v>
          </cell>
          <cell r="O22">
            <v>600</v>
          </cell>
          <cell r="P22">
            <v>600</v>
          </cell>
          <cell r="Q22">
            <v>600</v>
          </cell>
          <cell r="R22">
            <v>650</v>
          </cell>
          <cell r="S22">
            <v>650</v>
          </cell>
          <cell r="T22">
            <v>650</v>
          </cell>
          <cell r="U22">
            <v>650</v>
          </cell>
          <cell r="V22">
            <v>650</v>
          </cell>
          <cell r="W22">
            <v>660</v>
          </cell>
          <cell r="X22">
            <v>660</v>
          </cell>
          <cell r="Y22">
            <v>660</v>
          </cell>
          <cell r="Z22">
            <v>660</v>
          </cell>
          <cell r="AA22">
            <v>660</v>
          </cell>
        </row>
        <row r="23">
          <cell r="A23" t="str">
            <v>Live pressure</v>
          </cell>
          <cell r="B23" t="str">
            <v>Mpa</v>
          </cell>
          <cell r="C23">
            <v>18</v>
          </cell>
          <cell r="D23">
            <v>21</v>
          </cell>
          <cell r="E23">
            <v>24</v>
          </cell>
          <cell r="F23">
            <v>27</v>
          </cell>
          <cell r="G23">
            <v>30</v>
          </cell>
          <cell r="H23">
            <v>30</v>
          </cell>
          <cell r="I23">
            <v>27</v>
          </cell>
          <cell r="J23">
            <v>24</v>
          </cell>
          <cell r="K23">
            <v>21</v>
          </cell>
          <cell r="L23">
            <v>18</v>
          </cell>
          <cell r="M23">
            <v>18</v>
          </cell>
          <cell r="N23">
            <v>21</v>
          </cell>
          <cell r="O23">
            <v>24</v>
          </cell>
          <cell r="P23">
            <v>27</v>
          </cell>
          <cell r="Q23">
            <v>30</v>
          </cell>
          <cell r="R23">
            <v>30</v>
          </cell>
          <cell r="S23">
            <v>27</v>
          </cell>
          <cell r="T23">
            <v>24</v>
          </cell>
          <cell r="U23">
            <v>21</v>
          </cell>
          <cell r="V23">
            <v>18</v>
          </cell>
          <cell r="W23">
            <v>18</v>
          </cell>
          <cell r="X23">
            <v>21</v>
          </cell>
          <cell r="Y23">
            <v>24</v>
          </cell>
          <cell r="Z23">
            <v>27</v>
          </cell>
          <cell r="AA23">
            <v>30</v>
          </cell>
          <cell r="AF23">
            <v>18</v>
          </cell>
          <cell r="AG23">
            <v>21</v>
          </cell>
          <cell r="AH23">
            <v>24</v>
          </cell>
          <cell r="AI23">
            <v>27</v>
          </cell>
          <cell r="AJ23">
            <v>30</v>
          </cell>
        </row>
        <row r="24">
          <cell r="A24" t="str">
            <v>Net efficiency</v>
          </cell>
          <cell r="B24" t="str">
            <v>%</v>
          </cell>
          <cell r="C24">
            <v>29.093826237488571</v>
          </cell>
          <cell r="D24">
            <v>30.149464398642237</v>
          </cell>
          <cell r="E24">
            <v>30.816408632258913</v>
          </cell>
          <cell r="F24">
            <v>31.212888724311014</v>
          </cell>
          <cell r="G24">
            <v>31.508747748043966</v>
          </cell>
          <cell r="H24">
            <v>32.927702425585323</v>
          </cell>
          <cell r="I24">
            <v>32.593876656628638</v>
          </cell>
          <cell r="J24">
            <v>32.114369873505787</v>
          </cell>
          <cell r="K24">
            <v>31.419304020098259</v>
          </cell>
          <cell r="L24">
            <v>30.322806314481113</v>
          </cell>
          <cell r="M24">
            <v>31.315689192337548</v>
          </cell>
          <cell r="N24">
            <v>32.440889088357508</v>
          </cell>
          <cell r="O24">
            <v>33.194167477810907</v>
          </cell>
          <cell r="P24">
            <v>33.677546930105379</v>
          </cell>
          <cell r="Q24">
            <v>34.056063580352756</v>
          </cell>
          <cell r="R24">
            <v>34.91987955646448</v>
          </cell>
          <cell r="S24">
            <v>34.540025485863559</v>
          </cell>
          <cell r="T24">
            <v>33.99362992972123</v>
          </cell>
          <cell r="U24">
            <v>33.22482011892231</v>
          </cell>
          <cell r="V24">
            <v>32.088122806951056</v>
          </cell>
          <cell r="W24">
            <v>32.225626993813691</v>
          </cell>
          <cell r="X24">
            <v>33.380716837825133</v>
          </cell>
          <cell r="Y24">
            <v>34.15967380858654</v>
          </cell>
          <cell r="Z24">
            <v>34.676392133079588</v>
          </cell>
          <cell r="AA24">
            <v>35.090032696524723</v>
          </cell>
          <cell r="AF24">
            <v>35.378747171850215</v>
          </cell>
          <cell r="AG24">
            <v>35.670331244934339</v>
          </cell>
          <cell r="AH24">
            <v>35.886984275463824</v>
          </cell>
          <cell r="AI24">
            <v>36.050020191497786</v>
          </cell>
          <cell r="AJ24">
            <v>36.173619879589538</v>
          </cell>
        </row>
        <row r="25">
          <cell r="A25" t="str">
            <v>Break-even price of electricity</v>
          </cell>
          <cell r="B25" t="str">
            <v>EUR/MWh</v>
          </cell>
          <cell r="C25">
            <v>92.998027794900509</v>
          </cell>
          <cell r="D25">
            <v>90.044006645844277</v>
          </cell>
          <cell r="E25">
            <v>88.406245710264685</v>
          </cell>
          <cell r="F25">
            <v>87.568990619047412</v>
          </cell>
          <cell r="G25">
            <v>87.032839054853923</v>
          </cell>
          <cell r="H25">
            <v>83.001691740265287</v>
          </cell>
          <cell r="I25">
            <v>83.59086137981501</v>
          </cell>
          <cell r="J25">
            <v>84.566111982033149</v>
          </cell>
          <cell r="K25">
            <v>86.150849896431183</v>
          </cell>
          <cell r="L25">
            <v>88.981251557712767</v>
          </cell>
          <cell r="M25">
            <v>85.900783307837315</v>
          </cell>
          <cell r="N25">
            <v>83.174710235864225</v>
          </cell>
          <cell r="O25">
            <v>81.547401076463686</v>
          </cell>
          <cell r="P25">
            <v>80.61749654814129</v>
          </cell>
          <cell r="Q25">
            <v>79.962635481102623</v>
          </cell>
          <cell r="R25">
            <v>77.687153432783589</v>
          </cell>
          <cell r="S25">
            <v>78.321481998757051</v>
          </cell>
          <cell r="T25">
            <v>79.346702074602632</v>
          </cell>
          <cell r="U25">
            <v>80.937424479683699</v>
          </cell>
          <cell r="V25">
            <v>83.562886179423728</v>
          </cell>
          <cell r="W25">
            <v>83.15227340575278</v>
          </cell>
          <cell r="X25">
            <v>80.519826055859511</v>
          </cell>
          <cell r="Y25">
            <v>78.908386775139121</v>
          </cell>
          <cell r="Z25">
            <v>77.952690635072386</v>
          </cell>
          <cell r="AA25">
            <v>77.255079347448202</v>
          </cell>
          <cell r="AF25">
            <v>76.645348144876294</v>
          </cell>
          <cell r="AG25">
            <v>76.145457188706601</v>
          </cell>
          <cell r="AH25">
            <v>75.807516098616475</v>
          </cell>
          <cell r="AI25">
            <v>75.582952502656426</v>
          </cell>
          <cell r="AJ25">
            <v>75.440588230195885</v>
          </cell>
        </row>
        <row r="44">
          <cell r="V44">
            <v>5</v>
          </cell>
          <cell r="W44">
            <v>7.5</v>
          </cell>
          <cell r="X44">
            <v>10</v>
          </cell>
          <cell r="Y44">
            <v>12.5</v>
          </cell>
          <cell r="Z44">
            <v>15</v>
          </cell>
        </row>
        <row r="45">
          <cell r="AA45">
            <v>5</v>
          </cell>
          <cell r="AB45">
            <v>7.5</v>
          </cell>
          <cell r="AC45">
            <v>10</v>
          </cell>
          <cell r="AD45">
            <v>12.5</v>
          </cell>
          <cell r="AE45">
            <v>15</v>
          </cell>
        </row>
        <row r="46">
          <cell r="AF46">
            <v>5</v>
          </cell>
          <cell r="AG46">
            <v>7.5</v>
          </cell>
          <cell r="AH46">
            <v>10</v>
          </cell>
          <cell r="AI46">
            <v>12.5</v>
          </cell>
          <cell r="AJ46">
            <v>15</v>
          </cell>
        </row>
        <row r="47">
          <cell r="C47">
            <v>32.200902490691298</v>
          </cell>
          <cell r="D47">
            <v>32.178612798448022</v>
          </cell>
          <cell r="E47">
            <v>32.107115867573711</v>
          </cell>
          <cell r="F47">
            <v>32.07449959672158</v>
          </cell>
          <cell r="G47">
            <v>31.974063393869173</v>
          </cell>
          <cell r="H47">
            <v>32.11702816779048</v>
          </cell>
          <cell r="I47">
            <v>31.962126996961583</v>
          </cell>
          <cell r="J47">
            <v>31.813787668974335</v>
          </cell>
          <cell r="K47">
            <v>31.667808307986583</v>
          </cell>
          <cell r="L47">
            <v>31.522657273235666</v>
          </cell>
          <cell r="M47">
            <v>32.117973844731821</v>
          </cell>
          <cell r="N47">
            <v>31.872110710999902</v>
          </cell>
          <cell r="O47">
            <v>31.57889790778755</v>
          </cell>
          <cell r="P47">
            <v>31.21215692081239</v>
          </cell>
          <cell r="Q47">
            <v>30.67779943996403</v>
          </cell>
          <cell r="V47">
            <v>35.58038308264787</v>
          </cell>
          <cell r="W47">
            <v>35.581423758313846</v>
          </cell>
          <cell r="X47">
            <v>35.582979301366528</v>
          </cell>
          <cell r="Y47">
            <v>35.584897153718565</v>
          </cell>
          <cell r="Z47">
            <v>35.587121840338895</v>
          </cell>
          <cell r="AA47">
            <v>35.583017076552771</v>
          </cell>
          <cell r="AB47">
            <v>35.544372788871961</v>
          </cell>
          <cell r="AC47">
            <v>35.508253326938707</v>
          </cell>
          <cell r="AD47">
            <v>35.476505760868314</v>
          </cell>
          <cell r="AE47">
            <v>35.443625402743784</v>
          </cell>
          <cell r="AF47">
            <v>35.582888142767587</v>
          </cell>
          <cell r="AG47">
            <v>35.590778240262999</v>
          </cell>
          <cell r="AH47">
            <v>35.597742842657723</v>
          </cell>
          <cell r="AI47">
            <v>35.610187639432858</v>
          </cell>
          <cell r="AJ47">
            <v>35.625496409788106</v>
          </cell>
        </row>
        <row r="48">
          <cell r="C48">
            <v>83.823961037791094</v>
          </cell>
          <cell r="D48">
            <v>83.808726288099749</v>
          </cell>
          <cell r="E48">
            <v>83.946854937638165</v>
          </cell>
          <cell r="F48">
            <v>84.011708469482642</v>
          </cell>
          <cell r="G48">
            <v>84.252214954704883</v>
          </cell>
          <cell r="H48">
            <v>83.923106593541931</v>
          </cell>
          <cell r="I48">
            <v>84.116940485708028</v>
          </cell>
          <cell r="J48">
            <v>84.373531423802518</v>
          </cell>
          <cell r="K48">
            <v>84.666634676737587</v>
          </cell>
          <cell r="L48">
            <v>84.985929126040446</v>
          </cell>
          <cell r="M48">
            <v>83.920798015645758</v>
          </cell>
          <cell r="N48">
            <v>84.263603925761856</v>
          </cell>
          <cell r="O48">
            <v>84.810949053357859</v>
          </cell>
          <cell r="P48">
            <v>85.598090733688906</v>
          </cell>
          <cell r="Q48">
            <v>86.863072166867667</v>
          </cell>
          <cell r="V48">
            <v>76.306950139108693</v>
          </cell>
          <cell r="W48">
            <v>76.296901364969997</v>
          </cell>
          <cell r="X48">
            <v>76.290586696383784</v>
          </cell>
          <cell r="Y48">
            <v>76.286116793907823</v>
          </cell>
          <cell r="Z48">
            <v>76.282686104491873</v>
          </cell>
          <cell r="AA48">
            <v>76.290491225290538</v>
          </cell>
          <cell r="AB48">
            <v>76.331200611176158</v>
          </cell>
          <cell r="AC48">
            <v>76.380277977336206</v>
          </cell>
          <cell r="AD48">
            <v>76.428017302946884</v>
          </cell>
          <cell r="AE48">
            <v>76.482033536580346</v>
          </cell>
          <cell r="AF48">
            <v>76.290715352484739</v>
          </cell>
          <cell r="AG48">
            <v>76.232774790034284</v>
          </cell>
          <cell r="AH48">
            <v>76.189236937915382</v>
          </cell>
          <cell r="AI48">
            <v>76.141827956115989</v>
          </cell>
          <cell r="AJ48">
            <v>76.091077494705559</v>
          </cell>
        </row>
        <row r="70">
          <cell r="D70">
            <v>83.95204738406558</v>
          </cell>
          <cell r="E70">
            <v>86.72819180821358</v>
          </cell>
          <cell r="F70">
            <v>89.504336232361581</v>
          </cell>
          <cell r="G70">
            <v>92.280480656509582</v>
          </cell>
          <cell r="H70">
            <v>95.056625080657597</v>
          </cell>
        </row>
        <row r="72">
          <cell r="D72">
            <v>75.215472919380517</v>
          </cell>
          <cell r="E72">
            <v>77.675822290771805</v>
          </cell>
          <cell r="F72">
            <v>80.136171662163093</v>
          </cell>
          <cell r="G72">
            <v>82.596521033554382</v>
          </cell>
          <cell r="H72">
            <v>85.056870404945684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WXL.Storage"/>
      <sheetName val="Assumptions - thermodynamic"/>
      <sheetName val="CaLC"/>
      <sheetName val="ASWXL.Disable"/>
      <sheetName val="SCO2"/>
      <sheetName val="Results - full"/>
      <sheetName val="Graphs"/>
      <sheetName val="Integration-ECONOMIC"/>
      <sheetName val="Assumptions"/>
      <sheetName val="Coal averge"/>
      <sheetName val="CaLC - Cost Estimation"/>
      <sheetName val="SCO2-Cost estimation"/>
      <sheetName val="CCU-Cost estimation"/>
      <sheetName val="Economy analy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">
          <cell r="D7" t="str">
            <v>Molar oxygen content in flue gas</v>
          </cell>
        </row>
        <row r="11">
          <cell r="E11" t="str">
            <v>K</v>
          </cell>
        </row>
        <row r="12">
          <cell r="E12" t="str">
            <v>K</v>
          </cell>
        </row>
        <row r="13">
          <cell r="E13" t="str">
            <v>K</v>
          </cell>
        </row>
      </sheetData>
      <sheetData sheetId="6" refreshError="1">
        <row r="3">
          <cell r="C3">
            <v>3.5000000000000003E-2</v>
          </cell>
        </row>
        <row r="69">
          <cell r="D69">
            <v>65.757605691714957</v>
          </cell>
          <cell r="E69">
            <v>68.320549119255858</v>
          </cell>
          <cell r="F69">
            <v>70.883492546796703</v>
          </cell>
          <cell r="G69">
            <v>73.446435974337646</v>
          </cell>
          <cell r="H69">
            <v>76.009379401878547</v>
          </cell>
        </row>
        <row r="71">
          <cell r="D71">
            <v>65.519535079731369</v>
          </cell>
          <cell r="E71">
            <v>68.072118334312378</v>
          </cell>
          <cell r="F71">
            <v>70.624701588893373</v>
          </cell>
          <cell r="G71">
            <v>73.177284843474354</v>
          </cell>
          <cell r="H71">
            <v>75.72986809805532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team Cycle - Cost raport 2012"/>
      <sheetName val="Steam Cycle - Cost raport 2"/>
      <sheetName val="Assumptions"/>
      <sheetName val="Economy analysis"/>
    </sheetNames>
    <sheetDataSet>
      <sheetData sheetId="0"/>
      <sheetData sheetId="1"/>
      <sheetData sheetId="2"/>
      <sheetData sheetId="3">
        <row r="14">
          <cell r="W14">
            <v>59.628762674370741</v>
          </cell>
          <cell r="X14">
            <v>79.549029241322458</v>
          </cell>
          <cell r="Y14">
            <v>99.469295808274182</v>
          </cell>
          <cell r="Z14">
            <v>119.38956237522588</v>
          </cell>
          <cell r="AA14">
            <v>139.30982894217763</v>
          </cell>
        </row>
      </sheetData>
      <sheetData sheetId="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chno-economic performance"/>
      <sheetName val="AnnualOutput"/>
      <sheetName val="Histogram"/>
      <sheetName val="Sheet1"/>
      <sheetName val="Sheet6"/>
      <sheetName val="CashFlowNPV_Detailed"/>
      <sheetName val="Scenarios(NPV)"/>
      <sheetName val="Data"/>
      <sheetName val="Sensitivity study - determinist"/>
      <sheetName val="CashFlowNPV_Simple"/>
      <sheetName val="RevenueDistribution"/>
      <sheetName val="ExpenditureDistribution"/>
    </sheetNames>
    <sheetDataSet>
      <sheetData sheetId="0"/>
      <sheetData sheetId="1"/>
      <sheetData sheetId="2"/>
      <sheetData sheetId="3"/>
      <sheetData sheetId="4"/>
      <sheetData sheetId="5">
        <row r="86">
          <cell r="B86">
            <v>0.8</v>
          </cell>
        </row>
        <row r="91">
          <cell r="B91">
            <v>33276919.782169499</v>
          </cell>
        </row>
        <row r="104">
          <cell r="B104">
            <v>40</v>
          </cell>
        </row>
        <row r="105">
          <cell r="B105">
            <v>30</v>
          </cell>
        </row>
        <row r="106">
          <cell r="B106">
            <v>40</v>
          </cell>
        </row>
        <row r="109">
          <cell r="B109">
            <v>0.5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set"/>
      <sheetName val="Figure 4"/>
      <sheetName val="Figure 5"/>
      <sheetName val="Figure 6"/>
      <sheetName val="Figure 7"/>
      <sheetName val="Figure 8"/>
      <sheetName val="Figure 9"/>
      <sheetName val="Figure 10"/>
      <sheetName val="Figure 1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WXL.Storage"/>
      <sheetName val="Assumptions - thermodynamic"/>
      <sheetName val="CaLC"/>
      <sheetName val="ASWXL.Disable"/>
      <sheetName val="SCO2-new"/>
      <sheetName val="Results - full"/>
      <sheetName val="Integration-ECONOMIC"/>
      <sheetName val="SCO2-Cost estimation"/>
      <sheetName val="Graphs"/>
      <sheetName val="CaLC - Cost Estimation"/>
      <sheetName val="CCU-Cost estimation"/>
      <sheetName val="Economy analysis"/>
      <sheetName val="Assumptions"/>
      <sheetName val="Parametric stud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45">
          <cell r="BE145">
            <v>665</v>
          </cell>
        </row>
        <row r="146">
          <cell r="BE146">
            <v>30</v>
          </cell>
        </row>
        <row r="147">
          <cell r="BE147">
            <v>5</v>
          </cell>
        </row>
        <row r="148">
          <cell r="BE148">
            <v>5</v>
          </cell>
        </row>
        <row r="149">
          <cell r="BE149">
            <v>5</v>
          </cell>
        </row>
        <row r="151">
          <cell r="BE151">
            <v>44.983047861999999</v>
          </cell>
        </row>
        <row r="152">
          <cell r="BE152">
            <v>18.288019048618665</v>
          </cell>
        </row>
        <row r="153">
          <cell r="BE153">
            <v>6.9533724076727008</v>
          </cell>
        </row>
        <row r="154">
          <cell r="L154">
            <v>44.993329046999996</v>
          </cell>
          <cell r="BE154">
            <v>70.22443931829136</v>
          </cell>
        </row>
        <row r="155">
          <cell r="L155">
            <v>18.889389223040407</v>
          </cell>
          <cell r="BE155">
            <v>640.58202400000005</v>
          </cell>
        </row>
        <row r="156">
          <cell r="L156">
            <v>7.6290397806644101</v>
          </cell>
          <cell r="BE156" t="str">
            <v>-</v>
          </cell>
        </row>
        <row r="157">
          <cell r="L157">
            <v>71.511758050704813</v>
          </cell>
          <cell r="BE157">
            <v>565.63856170417409</v>
          </cell>
        </row>
        <row r="158">
          <cell r="L158">
            <v>584.05054700000005</v>
          </cell>
          <cell r="BE158">
            <v>38.94141399825768</v>
          </cell>
        </row>
        <row r="159">
          <cell r="L159" t="str">
            <v>-</v>
          </cell>
          <cell r="BE159">
            <v>91.530664440831941</v>
          </cell>
        </row>
        <row r="160">
          <cell r="L160">
            <v>507.91185953016236</v>
          </cell>
          <cell r="BE160">
            <v>22.610549807703162</v>
          </cell>
        </row>
        <row r="161">
          <cell r="L161">
            <v>34.967216409359942</v>
          </cell>
          <cell r="BE161">
            <v>395.59445451175753</v>
          </cell>
        </row>
        <row r="162">
          <cell r="L162">
            <v>101.98070236771643</v>
          </cell>
          <cell r="BE162">
            <v>164.67725272731644</v>
          </cell>
        </row>
        <row r="163">
          <cell r="L163">
            <v>22.615082813523966</v>
          </cell>
          <cell r="BE163">
            <v>1447.0982455390131</v>
          </cell>
        </row>
        <row r="164">
          <cell r="L164">
            <v>395.79817704365666</v>
          </cell>
          <cell r="BE164">
            <v>2558.3443978415276</v>
          </cell>
        </row>
        <row r="165">
          <cell r="L165">
            <v>150.08618169760689</v>
          </cell>
          <cell r="BE165">
            <v>71.146496397070891</v>
          </cell>
        </row>
        <row r="166">
          <cell r="L166">
            <v>1416.9573200792292</v>
          </cell>
        </row>
        <row r="167">
          <cell r="L167">
            <v>2789.7701018242974</v>
          </cell>
        </row>
        <row r="168">
          <cell r="L168">
            <v>78.352235530811697</v>
          </cell>
        </row>
      </sheetData>
      <sheetData sheetId="6" refreshError="1"/>
      <sheetData sheetId="7" refreshError="1"/>
      <sheetData sheetId="8" refreshError="1">
        <row r="3">
          <cell r="A3" t="str">
            <v>Molar oxygen content in flue gas</v>
          </cell>
          <cell r="C3">
            <v>3.5000000000000003E-2</v>
          </cell>
          <cell r="D3">
            <v>0.03</v>
          </cell>
          <cell r="E3">
            <v>2.5000000000000001E-2</v>
          </cell>
          <cell r="F3">
            <v>0.02</v>
          </cell>
          <cell r="G3">
            <v>1.4999999999999999E-2</v>
          </cell>
          <cell r="H3">
            <v>0.01</v>
          </cell>
          <cell r="I3">
            <v>0.02</v>
          </cell>
          <cell r="J3">
            <v>0.02</v>
          </cell>
          <cell r="K3">
            <v>0.02</v>
          </cell>
          <cell r="L3">
            <v>0.02</v>
          </cell>
          <cell r="M3">
            <v>0.02</v>
          </cell>
        </row>
        <row r="4">
          <cell r="A4" t="str">
            <v>Percentage of sorbent make up</v>
          </cell>
          <cell r="C4">
            <v>0.03</v>
          </cell>
          <cell r="D4">
            <v>0.03</v>
          </cell>
          <cell r="E4">
            <v>0.03</v>
          </cell>
          <cell r="F4">
            <v>0.03</v>
          </cell>
          <cell r="G4">
            <v>0.03</v>
          </cell>
          <cell r="H4">
            <v>0.03</v>
          </cell>
          <cell r="I4">
            <v>0.03</v>
          </cell>
          <cell r="J4">
            <v>0.04</v>
          </cell>
          <cell r="K4">
            <v>0.05</v>
          </cell>
          <cell r="L4">
            <v>0.06</v>
          </cell>
          <cell r="M4">
            <v>7.0000000000000007E-2</v>
          </cell>
        </row>
        <row r="5">
          <cell r="A5" t="str">
            <v>Net efficiency</v>
          </cell>
          <cell r="C5">
            <v>34.699521462230457</v>
          </cell>
          <cell r="D5">
            <v>34.792258313025179</v>
          </cell>
          <cell r="E5">
            <v>34.887279172526945</v>
          </cell>
          <cell r="F5">
            <v>34.972996789412207</v>
          </cell>
          <cell r="G5">
            <v>35.048903207335449</v>
          </cell>
          <cell r="H5">
            <v>35.128555009269668</v>
          </cell>
          <cell r="I5">
            <v>34.967216409359942</v>
          </cell>
          <cell r="J5">
            <v>34.352620913064499</v>
          </cell>
          <cell r="K5">
            <v>33.72709576435404</v>
          </cell>
          <cell r="L5">
            <v>33.156932688489313</v>
          </cell>
          <cell r="M5">
            <v>32.623485781811411</v>
          </cell>
        </row>
        <row r="6">
          <cell r="A6" t="str">
            <v>Break-even price of electricity</v>
          </cell>
          <cell r="C6">
            <v>78.932956401414359</v>
          </cell>
          <cell r="D6">
            <v>78.717693626489918</v>
          </cell>
          <cell r="E6">
            <v>78.500739341397889</v>
          </cell>
          <cell r="F6">
            <v>78.305549521636252</v>
          </cell>
          <cell r="G6">
            <v>78.131734595371185</v>
          </cell>
          <cell r="H6">
            <v>77.957876676290837</v>
          </cell>
          <cell r="I6">
            <v>78.352235530811697</v>
          </cell>
          <cell r="J6">
            <v>82.330202696890225</v>
          </cell>
          <cell r="K6">
            <v>86.237753956637619</v>
          </cell>
          <cell r="L6">
            <v>90.031690354419823</v>
          </cell>
          <cell r="M6">
            <v>93.715716540255187</v>
          </cell>
        </row>
        <row r="22">
          <cell r="A22" t="str">
            <v>Live temperature</v>
          </cell>
          <cell r="B22" t="str">
            <v>deg C</v>
          </cell>
          <cell r="C22">
            <v>500</v>
          </cell>
          <cell r="D22">
            <v>500</v>
          </cell>
          <cell r="E22">
            <v>500</v>
          </cell>
          <cell r="F22">
            <v>500</v>
          </cell>
          <cell r="G22">
            <v>500</v>
          </cell>
          <cell r="H22">
            <v>550</v>
          </cell>
          <cell r="I22">
            <v>550</v>
          </cell>
          <cell r="J22">
            <v>550</v>
          </cell>
          <cell r="K22">
            <v>550</v>
          </cell>
          <cell r="L22">
            <v>550</v>
          </cell>
          <cell r="M22">
            <v>600</v>
          </cell>
          <cell r="N22">
            <v>600</v>
          </cell>
          <cell r="O22">
            <v>600</v>
          </cell>
          <cell r="P22">
            <v>600</v>
          </cell>
          <cell r="Q22">
            <v>600</v>
          </cell>
          <cell r="R22">
            <v>650</v>
          </cell>
          <cell r="S22">
            <v>650</v>
          </cell>
          <cell r="T22">
            <v>650</v>
          </cell>
          <cell r="U22">
            <v>650</v>
          </cell>
          <cell r="V22">
            <v>650</v>
          </cell>
          <cell r="W22">
            <v>660</v>
          </cell>
          <cell r="X22">
            <v>660</v>
          </cell>
          <cell r="Y22">
            <v>660</v>
          </cell>
          <cell r="Z22">
            <v>660</v>
          </cell>
          <cell r="AA22">
            <v>660</v>
          </cell>
        </row>
        <row r="23">
          <cell r="A23" t="str">
            <v>Live pressure</v>
          </cell>
          <cell r="B23" t="str">
            <v>Mpa</v>
          </cell>
          <cell r="C23">
            <v>18</v>
          </cell>
          <cell r="D23">
            <v>21</v>
          </cell>
          <cell r="E23">
            <v>24</v>
          </cell>
          <cell r="F23">
            <v>27</v>
          </cell>
          <cell r="G23">
            <v>30</v>
          </cell>
          <cell r="H23">
            <v>30</v>
          </cell>
          <cell r="I23">
            <v>27</v>
          </cell>
          <cell r="J23">
            <v>24</v>
          </cell>
          <cell r="K23">
            <v>21</v>
          </cell>
          <cell r="L23">
            <v>18</v>
          </cell>
          <cell r="M23">
            <v>18</v>
          </cell>
          <cell r="N23">
            <v>21</v>
          </cell>
          <cell r="O23">
            <v>24</v>
          </cell>
          <cell r="P23">
            <v>27</v>
          </cell>
          <cell r="Q23">
            <v>30</v>
          </cell>
          <cell r="R23">
            <v>30</v>
          </cell>
          <cell r="S23">
            <v>27</v>
          </cell>
          <cell r="T23">
            <v>24</v>
          </cell>
          <cell r="U23">
            <v>21</v>
          </cell>
          <cell r="V23">
            <v>18</v>
          </cell>
          <cell r="W23">
            <v>18</v>
          </cell>
          <cell r="X23">
            <v>21</v>
          </cell>
          <cell r="Y23">
            <v>24</v>
          </cell>
          <cell r="Z23">
            <v>27</v>
          </cell>
          <cell r="AA23">
            <v>30</v>
          </cell>
        </row>
        <row r="24">
          <cell r="A24" t="str">
            <v>Net efficiency</v>
          </cell>
          <cell r="B24" t="str">
            <v>%</v>
          </cell>
          <cell r="C24">
            <v>30.707123392430102</v>
          </cell>
          <cell r="D24">
            <v>31.761745728211476</v>
          </cell>
          <cell r="E24">
            <v>32.388285523674234</v>
          </cell>
          <cell r="F24">
            <v>32.762935729487673</v>
          </cell>
          <cell r="G24">
            <v>32.979097159588704</v>
          </cell>
          <cell r="H24">
            <v>34.936128408810312</v>
          </cell>
          <cell r="I24">
            <v>34.682622008450103</v>
          </cell>
          <cell r="J24">
            <v>34.268370065452444</v>
          </cell>
          <cell r="K24">
            <v>33.609376878241747</v>
          </cell>
          <cell r="L24">
            <v>32.516101511982406</v>
          </cell>
          <cell r="M24">
            <v>34.163538111262916</v>
          </cell>
          <cell r="N24">
            <v>35.282206897732685</v>
          </cell>
          <cell r="O24">
            <v>35.969776504745148</v>
          </cell>
          <cell r="P24">
            <v>36.410290340672667</v>
          </cell>
          <cell r="Q24">
            <v>36.689045844533759</v>
          </cell>
          <cell r="R24">
            <v>38.263655844122781</v>
          </cell>
          <cell r="S24">
            <v>37.966693051902425</v>
          </cell>
          <cell r="T24">
            <v>37.511850413844826</v>
          </cell>
          <cell r="U24">
            <v>36.804933774132863</v>
          </cell>
          <cell r="V24">
            <v>35.672116114470292</v>
          </cell>
          <cell r="W24">
            <v>35.962918665646697</v>
          </cell>
          <cell r="X24">
            <v>37.103270981430718</v>
          </cell>
          <cell r="Y24">
            <v>37.801811388708664</v>
          </cell>
          <cell r="Z24">
            <v>38.26192485831492</v>
          </cell>
          <cell r="AA24">
            <v>38.556315519277341</v>
          </cell>
        </row>
        <row r="25">
          <cell r="A25" t="str">
            <v>Break-even price of electricity</v>
          </cell>
          <cell r="B25" t="str">
            <v>EUR/MWh</v>
          </cell>
          <cell r="C25">
            <v>88.913174756365763</v>
          </cell>
          <cell r="D25">
            <v>86.192127254830112</v>
          </cell>
          <cell r="E25">
            <v>84.777017613258764</v>
          </cell>
          <cell r="F25">
            <v>84.05074971609514</v>
          </cell>
          <cell r="G25">
            <v>83.73302176178278</v>
          </cell>
          <cell r="H25">
            <v>79.039913890619715</v>
          </cell>
          <cell r="I25">
            <v>79.407390799551493</v>
          </cell>
          <cell r="J25">
            <v>80.149131868464124</v>
          </cell>
          <cell r="K25">
            <v>81.500743069982335</v>
          </cell>
          <cell r="L25">
            <v>84.037376502307382</v>
          </cell>
          <cell r="M25">
            <v>80.066772441093036</v>
          </cell>
          <cell r="N25">
            <v>77.69981154487661</v>
          </cell>
          <cell r="O25">
            <v>76.402774543038277</v>
          </cell>
          <cell r="P25">
            <v>75.668041220063955</v>
          </cell>
          <cell r="Q25">
            <v>75.276695663516506</v>
          </cell>
          <cell r="R25">
            <v>72.221609159261448</v>
          </cell>
          <cell r="S25">
            <v>72.618251863398456</v>
          </cell>
          <cell r="T25">
            <v>73.330162372321993</v>
          </cell>
          <cell r="U25">
            <v>74.569116007935676</v>
          </cell>
          <cell r="V25">
            <v>76.783995355291836</v>
          </cell>
          <cell r="W25">
            <v>76.189137745672028</v>
          </cell>
          <cell r="X25">
            <v>74.003400486211817</v>
          </cell>
          <cell r="Y25">
            <v>72.783409526250693</v>
          </cell>
          <cell r="Z25">
            <v>72.073956773739454</v>
          </cell>
          <cell r="AA25">
            <v>71.684337995324938</v>
          </cell>
        </row>
        <row r="44">
          <cell r="C44">
            <v>5</v>
          </cell>
          <cell r="D44">
            <v>7.5</v>
          </cell>
          <cell r="E44">
            <v>10</v>
          </cell>
          <cell r="F44">
            <v>12.5</v>
          </cell>
          <cell r="G44">
            <v>15</v>
          </cell>
        </row>
        <row r="45">
          <cell r="H45">
            <v>5</v>
          </cell>
          <cell r="I45">
            <v>7.5</v>
          </cell>
          <cell r="J45">
            <v>10</v>
          </cell>
          <cell r="K45">
            <v>12.5</v>
          </cell>
          <cell r="L45">
            <v>15</v>
          </cell>
        </row>
        <row r="46">
          <cell r="M46">
            <v>5</v>
          </cell>
          <cell r="N46">
            <v>7.5</v>
          </cell>
          <cell r="O46">
            <v>10</v>
          </cell>
          <cell r="P46">
            <v>12.5</v>
          </cell>
          <cell r="Q46">
            <v>15</v>
          </cell>
        </row>
        <row r="47">
          <cell r="C47">
            <v>35.089764706201827</v>
          </cell>
          <cell r="D47">
            <v>35.04101234912202</v>
          </cell>
          <cell r="E47">
            <v>34.964371065044283</v>
          </cell>
          <cell r="F47">
            <v>34.876080933974443</v>
          </cell>
          <cell r="G47">
            <v>34.775517715553541</v>
          </cell>
          <cell r="H47">
            <v>34.97021001997431</v>
          </cell>
          <cell r="I47">
            <v>34.772590207992764</v>
          </cell>
          <cell r="J47">
            <v>34.590153049413992</v>
          </cell>
          <cell r="K47">
            <v>34.407360303098258</v>
          </cell>
          <cell r="L47">
            <v>34.222531388610633</v>
          </cell>
          <cell r="M47">
            <v>34.964750817788214</v>
          </cell>
          <cell r="N47">
            <v>34.681805367726696</v>
          </cell>
          <cell r="O47">
            <v>34.317922407522055</v>
          </cell>
          <cell r="P47">
            <v>33.842687185080564</v>
          </cell>
          <cell r="Q47">
            <v>33.040630648584994</v>
          </cell>
        </row>
        <row r="48">
          <cell r="C48">
            <v>78.283135925264801</v>
          </cell>
          <cell r="D48">
            <v>78.255556554197412</v>
          </cell>
          <cell r="E48">
            <v>78.340245328142089</v>
          </cell>
          <cell r="F48">
            <v>78.476698841938244</v>
          </cell>
          <cell r="G48">
            <v>78.659957519931837</v>
          </cell>
          <cell r="H48">
            <v>78.329283429612886</v>
          </cell>
          <cell r="I48">
            <v>78.557323456212472</v>
          </cell>
          <cell r="J48">
            <v>78.839048852767064</v>
          </cell>
          <cell r="K48">
            <v>79.168052634969115</v>
          </cell>
          <cell r="L48">
            <v>79.52845176818964</v>
          </cell>
          <cell r="M48">
            <v>78.338619852828558</v>
          </cell>
          <cell r="N48">
            <v>78.642305274779176</v>
          </cell>
          <cell r="O48">
            <v>79.200417266932931</v>
          </cell>
          <cell r="P48">
            <v>80.0504970274241</v>
          </cell>
          <cell r="Q48">
            <v>81.655055053819268</v>
          </cell>
        </row>
        <row r="70">
          <cell r="D70">
            <v>78.352235530811697</v>
          </cell>
          <cell r="E70">
            <v>80.90175309000459</v>
          </cell>
          <cell r="F70">
            <v>83.451270649197482</v>
          </cell>
          <cell r="G70">
            <v>86.000788208390375</v>
          </cell>
          <cell r="H70">
            <v>88.550305767583254</v>
          </cell>
        </row>
        <row r="72">
          <cell r="D72">
            <v>71.146496397070891</v>
          </cell>
          <cell r="E72">
            <v>73.434763008091693</v>
          </cell>
          <cell r="F72">
            <v>75.723029619112495</v>
          </cell>
          <cell r="G72">
            <v>78.011296230133297</v>
          </cell>
          <cell r="H72">
            <v>80.299562841154099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WXL.Storage"/>
      <sheetName val="Assumptions - thermodynamic"/>
      <sheetName val="CaLC"/>
      <sheetName val="ASWXL.Disable"/>
      <sheetName val="XenonC"/>
      <sheetName val="xenon test"/>
      <sheetName val="Results - full"/>
      <sheetName val="Integration-ECONOMIC"/>
      <sheetName val="Xe C-Cost estimation"/>
      <sheetName val="Graphs"/>
      <sheetName val="Assumptions"/>
      <sheetName val="CaLC - Cost Estimation"/>
      <sheetName val="CCU-Cost estimation"/>
      <sheetName val="Economy analysis"/>
    </sheetNames>
    <sheetDataSet>
      <sheetData sheetId="0"/>
      <sheetData sheetId="1"/>
      <sheetData sheetId="2"/>
      <sheetData sheetId="3"/>
      <sheetData sheetId="4"/>
      <sheetData sheetId="5"/>
      <sheetData sheetId="6">
        <row r="130">
          <cell r="AU130">
            <v>710</v>
          </cell>
        </row>
        <row r="131">
          <cell r="AU131">
            <v>32</v>
          </cell>
        </row>
        <row r="132">
          <cell r="AU132">
            <v>5</v>
          </cell>
        </row>
        <row r="136">
          <cell r="L136">
            <v>44.991680015</v>
          </cell>
          <cell r="AU136">
            <v>44.989549314000001</v>
          </cell>
        </row>
        <row r="137">
          <cell r="L137">
            <v>18.886773490840163</v>
          </cell>
          <cell r="AU137">
            <v>18.2923734347014</v>
          </cell>
        </row>
        <row r="138">
          <cell r="L138">
            <v>77.773691718312278</v>
          </cell>
          <cell r="AU138">
            <v>70.337743126116067</v>
          </cell>
        </row>
        <row r="139">
          <cell r="L139">
            <v>141.65214522415243</v>
          </cell>
          <cell r="AU139">
            <v>133.61966587481749</v>
          </cell>
        </row>
        <row r="140">
          <cell r="L140">
            <v>598.20373300000006</v>
          </cell>
          <cell r="AU140">
            <v>649.00186199999996</v>
          </cell>
        </row>
        <row r="141">
          <cell r="L141" t="str">
            <v>-</v>
          </cell>
          <cell r="AU141" t="str">
            <v>-</v>
          </cell>
        </row>
        <row r="142">
          <cell r="L142">
            <v>456.55158777584762</v>
          </cell>
          <cell r="AU142">
            <v>515.38219612518253</v>
          </cell>
        </row>
        <row r="143">
          <cell r="L143">
            <v>31.431316029049949</v>
          </cell>
          <cell r="AU143">
            <v>35.481512091706222</v>
          </cell>
        </row>
        <row r="144">
          <cell r="L144">
            <v>113.37159463617323</v>
          </cell>
          <cell r="AU144">
            <v>100.50198932373908</v>
          </cell>
        </row>
        <row r="145">
          <cell r="L145">
            <v>22.614336844331593</v>
          </cell>
          <cell r="AU145">
            <v>22.613399631935227</v>
          </cell>
        </row>
        <row r="146">
          <cell r="L146">
            <v>394.10184034528658</v>
          </cell>
          <cell r="AU146">
            <v>394.03767149062492</v>
          </cell>
        </row>
        <row r="147">
          <cell r="L147">
            <v>106.66778851059566</v>
          </cell>
          <cell r="AU147">
            <v>107.44270586344601</v>
          </cell>
        </row>
        <row r="148">
          <cell r="L148">
            <v>1322.412396272571</v>
          </cell>
          <cell r="AU148">
            <v>1323.8998914759609</v>
          </cell>
        </row>
        <row r="149">
          <cell r="L149">
            <v>2896.5234853631341</v>
          </cell>
          <cell r="AU149">
            <v>2568.773041501021</v>
          </cell>
        </row>
        <row r="150">
          <cell r="L150">
            <v>84.515480294099973</v>
          </cell>
          <cell r="AU150">
            <v>75.032731456213526</v>
          </cell>
        </row>
      </sheetData>
      <sheetData sheetId="7"/>
      <sheetData sheetId="8"/>
      <sheetData sheetId="9">
        <row r="5">
          <cell r="C5">
            <v>31.30066305236819</v>
          </cell>
          <cell r="D5">
            <v>31.348244805318355</v>
          </cell>
          <cell r="E5">
            <v>31.393574021897276</v>
          </cell>
          <cell r="F5">
            <v>31.437034809684047</v>
          </cell>
          <cell r="G5">
            <v>31.477562921233787</v>
          </cell>
          <cell r="H5">
            <v>31.508382341753279</v>
          </cell>
          <cell r="I5">
            <v>31.431316029049949</v>
          </cell>
          <cell r="J5">
            <v>30.868402477007166</v>
          </cell>
          <cell r="K5">
            <v>30.310166569438554</v>
          </cell>
          <cell r="L5">
            <v>29.800398118568491</v>
          </cell>
          <cell r="M5">
            <v>29.308509820956665</v>
          </cell>
        </row>
        <row r="6">
          <cell r="C6">
            <v>84.837549213589753</v>
          </cell>
          <cell r="D6">
            <v>84.710172627932209</v>
          </cell>
          <cell r="E6">
            <v>84.592276806787837</v>
          </cell>
          <cell r="F6">
            <v>84.477453180418962</v>
          </cell>
          <cell r="G6">
            <v>84.370785105629793</v>
          </cell>
          <cell r="H6">
            <v>84.327856113602763</v>
          </cell>
          <cell r="I6">
            <v>84.515480294099973</v>
          </cell>
          <cell r="J6">
            <v>88.985731379996352</v>
          </cell>
          <cell r="K6">
            <v>93.29432590211303</v>
          </cell>
          <cell r="L6">
            <v>97.430038504121896</v>
          </cell>
          <cell r="M6">
            <v>101.59519089823952</v>
          </cell>
        </row>
        <row r="22">
          <cell r="A22" t="str">
            <v>Live temperature</v>
          </cell>
          <cell r="B22" t="str">
            <v>deg C</v>
          </cell>
          <cell r="C22">
            <v>500</v>
          </cell>
          <cell r="D22">
            <v>500</v>
          </cell>
          <cell r="E22">
            <v>500</v>
          </cell>
          <cell r="F22">
            <v>500</v>
          </cell>
          <cell r="G22">
            <v>500</v>
          </cell>
          <cell r="H22">
            <v>550</v>
          </cell>
          <cell r="I22">
            <v>550</v>
          </cell>
          <cell r="J22">
            <v>550</v>
          </cell>
          <cell r="K22">
            <v>550</v>
          </cell>
          <cell r="L22">
            <v>550</v>
          </cell>
          <cell r="M22">
            <v>600</v>
          </cell>
          <cell r="N22">
            <v>600</v>
          </cell>
          <cell r="O22">
            <v>600</v>
          </cell>
          <cell r="P22">
            <v>600</v>
          </cell>
          <cell r="Q22">
            <v>600</v>
          </cell>
          <cell r="R22">
            <v>650</v>
          </cell>
          <cell r="S22">
            <v>650</v>
          </cell>
          <cell r="T22">
            <v>650</v>
          </cell>
          <cell r="U22">
            <v>650</v>
          </cell>
          <cell r="V22">
            <v>650</v>
          </cell>
          <cell r="W22">
            <v>700</v>
          </cell>
          <cell r="X22">
            <v>700</v>
          </cell>
          <cell r="Y22">
            <v>700</v>
          </cell>
          <cell r="Z22">
            <v>700</v>
          </cell>
          <cell r="AA22">
            <v>700</v>
          </cell>
        </row>
        <row r="23">
          <cell r="A23" t="str">
            <v>Live pressure</v>
          </cell>
          <cell r="B23" t="str">
            <v>Mpa</v>
          </cell>
          <cell r="C23">
            <v>28</v>
          </cell>
          <cell r="D23">
            <v>31</v>
          </cell>
          <cell r="E23">
            <v>34</v>
          </cell>
          <cell r="F23">
            <v>37</v>
          </cell>
          <cell r="G23">
            <v>40</v>
          </cell>
          <cell r="H23">
            <v>40</v>
          </cell>
          <cell r="I23">
            <v>37</v>
          </cell>
          <cell r="J23">
            <v>34</v>
          </cell>
          <cell r="K23">
            <v>31</v>
          </cell>
          <cell r="L23">
            <v>28</v>
          </cell>
          <cell r="M23">
            <v>28</v>
          </cell>
          <cell r="N23">
            <v>31</v>
          </cell>
          <cell r="O23">
            <v>34</v>
          </cell>
          <cell r="P23">
            <v>37</v>
          </cell>
          <cell r="Q23">
            <v>40</v>
          </cell>
          <cell r="R23">
            <v>40</v>
          </cell>
          <cell r="S23">
            <v>37</v>
          </cell>
          <cell r="T23">
            <v>34</v>
          </cell>
          <cell r="U23">
            <v>31</v>
          </cell>
          <cell r="V23">
            <v>28</v>
          </cell>
          <cell r="W23">
            <v>28</v>
          </cell>
          <cell r="X23">
            <v>31</v>
          </cell>
          <cell r="Y23">
            <v>34</v>
          </cell>
          <cell r="Z23">
            <v>37</v>
          </cell>
          <cell r="AA23">
            <v>40</v>
          </cell>
        </row>
        <row r="24">
          <cell r="A24" t="str">
            <v>Net efficiency</v>
          </cell>
          <cell r="B24" t="str">
            <v>%</v>
          </cell>
          <cell r="C24">
            <v>27.092160921116054</v>
          </cell>
          <cell r="D24">
            <v>27.062721980354752</v>
          </cell>
          <cell r="E24">
            <v>26.902045400804671</v>
          </cell>
          <cell r="F24">
            <v>26.64545618141927</v>
          </cell>
          <cell r="G24">
            <v>26.316630966776106</v>
          </cell>
          <cell r="H24">
            <v>28.772287214989426</v>
          </cell>
          <cell r="I24">
            <v>29.050031684895078</v>
          </cell>
          <cell r="J24">
            <v>29.254176807765305</v>
          </cell>
          <cell r="K24">
            <v>29.360661925568756</v>
          </cell>
          <cell r="L24">
            <v>29.332950855796021</v>
          </cell>
          <cell r="M24">
            <v>31.361662040508403</v>
          </cell>
          <cell r="N24">
            <v>31.434038536121413</v>
          </cell>
          <cell r="O24">
            <v>31.372135301355723</v>
          </cell>
          <cell r="P24">
            <v>31.211185078816492</v>
          </cell>
          <cell r="Q24">
            <v>30.975409242999945</v>
          </cell>
          <cell r="R24">
            <v>32.967652964558106</v>
          </cell>
          <cell r="S24">
            <v>33.168596829275778</v>
          </cell>
          <cell r="T24">
            <v>33.29433344593177</v>
          </cell>
          <cell r="U24">
            <v>33.320477573524052</v>
          </cell>
          <cell r="V24">
            <v>33.21156266691078</v>
          </cell>
          <cell r="W24">
            <v>34.908851069696659</v>
          </cell>
          <cell r="X24">
            <v>35.046722146902155</v>
          </cell>
          <cell r="Y24">
            <v>35.049845533455319</v>
          </cell>
          <cell r="Z24">
            <v>34.953356318043092</v>
          </cell>
          <cell r="AA24">
            <v>34.781340849388876</v>
          </cell>
        </row>
        <row r="25">
          <cell r="A25" t="str">
            <v>Break-even price of electricity</v>
          </cell>
          <cell r="B25" t="str">
            <v>EUR/MWh</v>
          </cell>
          <cell r="C25">
            <v>97.869345116341123</v>
          </cell>
          <cell r="D25">
            <v>98.126918644262929</v>
          </cell>
          <cell r="E25">
            <v>98.844500630760948</v>
          </cell>
          <cell r="F25">
            <v>99.91134492497406</v>
          </cell>
          <cell r="G25">
            <v>101.26003138862747</v>
          </cell>
          <cell r="H25">
            <v>92.683874909807443</v>
          </cell>
          <cell r="I25">
            <v>91.700650275446151</v>
          </cell>
          <cell r="J25">
            <v>90.951793553919913</v>
          </cell>
          <cell r="K25">
            <v>90.499130979167361</v>
          </cell>
          <cell r="L25">
            <v>90.444962296955453</v>
          </cell>
          <cell r="M25">
            <v>84.638394755807909</v>
          </cell>
          <cell r="N25">
            <v>84.572674445216563</v>
          </cell>
          <cell r="O25">
            <v>84.854706316019218</v>
          </cell>
          <cell r="P25">
            <v>85.396142115852399</v>
          </cell>
          <cell r="Q25">
            <v>86.140477651455669</v>
          </cell>
          <cell r="R25">
            <v>80.977802054143893</v>
          </cell>
          <cell r="S25">
            <v>80.397063920691465</v>
          </cell>
          <cell r="T25">
            <v>79.995224613009455</v>
          </cell>
          <cell r="U25">
            <v>79.824558359512949</v>
          </cell>
          <cell r="V25">
            <v>79.966440609944144</v>
          </cell>
          <cell r="W25">
            <v>76.123297340700134</v>
          </cell>
          <cell r="X25">
            <v>75.935945228979591</v>
          </cell>
          <cell r="Y25">
            <v>76.03105981654285</v>
          </cell>
          <cell r="Z25">
            <v>76.335001629972751</v>
          </cell>
          <cell r="AA25">
            <v>76.800389298040116</v>
          </cell>
        </row>
        <row r="45">
          <cell r="C45">
            <v>31.427087461732615</v>
          </cell>
          <cell r="D45">
            <v>31.247028913476438</v>
          </cell>
          <cell r="E45">
            <v>31.070837367680017</v>
          </cell>
          <cell r="F45">
            <v>30.89830464306921</v>
          </cell>
          <cell r="G45">
            <v>30.74894927030569</v>
          </cell>
        </row>
        <row r="46">
          <cell r="C46">
            <v>84.549908050940005</v>
          </cell>
          <cell r="D46">
            <v>84.919197660572493</v>
          </cell>
          <cell r="E46">
            <v>85.309643479685462</v>
          </cell>
          <cell r="F46">
            <v>85.710262278776398</v>
          </cell>
          <cell r="G46">
            <v>86.099224148276406</v>
          </cell>
        </row>
        <row r="68">
          <cell r="D68">
            <v>84.515439493176174</v>
          </cell>
          <cell r="E68">
            <v>87.349729359080513</v>
          </cell>
          <cell r="F68">
            <v>90.184019224984851</v>
          </cell>
          <cell r="G68">
            <v>93.01830909088919</v>
          </cell>
          <cell r="H68">
            <v>95.852598956793514</v>
          </cell>
        </row>
        <row r="70">
          <cell r="D70">
            <v>75.032750461834652</v>
          </cell>
          <cell r="E70">
            <v>77.545300194928132</v>
          </cell>
          <cell r="F70">
            <v>80.057849928021611</v>
          </cell>
          <cell r="G70">
            <v>82.57039966111509</v>
          </cell>
          <cell r="H70">
            <v>85.082949394208555</v>
          </cell>
        </row>
      </sheetData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WXL.Storage"/>
      <sheetName val="Assumptions - thermodynamic"/>
      <sheetName val="CaLC"/>
      <sheetName val="SCO2-P"/>
      <sheetName val="Results - full"/>
      <sheetName val="Sheet1"/>
      <sheetName val="ASWXL.Disable"/>
      <sheetName val="Integration-ECONOMIC"/>
      <sheetName val="Graphs"/>
      <sheetName val="Assumptions"/>
      <sheetName val="SCO2-Cost estimation"/>
      <sheetName val="CaLC - Cost Estimation"/>
      <sheetName val="CCU-Cost estimation"/>
      <sheetName val="Economy analysis"/>
    </sheetNames>
    <sheetDataSet>
      <sheetData sheetId="0"/>
      <sheetData sheetId="1"/>
      <sheetData sheetId="2"/>
      <sheetData sheetId="3"/>
      <sheetData sheetId="4">
        <row r="130">
          <cell r="AU130">
            <v>670</v>
          </cell>
        </row>
        <row r="131">
          <cell r="AU131">
            <v>32</v>
          </cell>
        </row>
        <row r="132">
          <cell r="AU132">
            <v>5</v>
          </cell>
        </row>
        <row r="136">
          <cell r="L136">
            <v>44.991680015</v>
          </cell>
          <cell r="AU136">
            <v>44.989549314000001</v>
          </cell>
        </row>
        <row r="137">
          <cell r="L137">
            <v>18.886773490840163</v>
          </cell>
          <cell r="AU137">
            <v>18.2923734347014</v>
          </cell>
        </row>
        <row r="138">
          <cell r="L138">
            <v>7.2512738584836294</v>
          </cell>
          <cell r="AU138">
            <v>6.8635479016587562</v>
          </cell>
        </row>
        <row r="139">
          <cell r="L139">
            <v>71.129727364323799</v>
          </cell>
          <cell r="AU139">
            <v>70.145470650360167</v>
          </cell>
        </row>
        <row r="140">
          <cell r="L140">
            <v>581.49325299999998</v>
          </cell>
          <cell r="AU140">
            <v>614.02088600000002</v>
          </cell>
        </row>
        <row r="141">
          <cell r="L141" t="str">
            <v>-</v>
          </cell>
          <cell r="AU141" t="str">
            <v>-</v>
          </cell>
        </row>
        <row r="142">
          <cell r="L142">
            <v>510.36352563567618</v>
          </cell>
          <cell r="AU142">
            <v>543.87541534963987</v>
          </cell>
        </row>
        <row r="143">
          <cell r="L143">
            <v>35.136001480364776</v>
          </cell>
          <cell r="AU143">
            <v>37.443129140267715</v>
          </cell>
        </row>
        <row r="144">
          <cell r="L144">
            <v>101.41786969465683</v>
          </cell>
          <cell r="AU144">
            <v>95.236766565960195</v>
          </cell>
        </row>
        <row r="145">
          <cell r="L145">
            <v>22.614336844331593</v>
          </cell>
          <cell r="AU145">
            <v>22.613399631935227</v>
          </cell>
        </row>
        <row r="146">
          <cell r="L146">
            <v>392.12571466566044</v>
          </cell>
          <cell r="AU146">
            <v>392.18212822014505</v>
          </cell>
        </row>
        <row r="147">
          <cell r="L147">
            <v>121.00450692132213</v>
          </cell>
          <cell r="AU147">
            <v>123.56234514555004</v>
          </cell>
        </row>
        <row r="148">
          <cell r="L148">
            <v>1348.3155099122012</v>
          </cell>
          <cell r="AU148">
            <v>1353.792025938578</v>
          </cell>
        </row>
        <row r="149">
          <cell r="L149">
            <v>2641.8727871135102</v>
          </cell>
          <cell r="AU149">
            <v>2489.1583398162406</v>
          </cell>
        </row>
        <row r="150">
          <cell r="L150">
            <v>76.22145696650162</v>
          </cell>
          <cell r="AU150">
            <v>71.736129846608293</v>
          </cell>
        </row>
      </sheetData>
      <sheetData sheetId="5"/>
      <sheetData sheetId="6"/>
      <sheetData sheetId="7"/>
      <sheetData sheetId="8">
        <row r="5">
          <cell r="C5">
            <v>34.856704599141288</v>
          </cell>
          <cell r="D5">
            <v>34.926906274727983</v>
          </cell>
          <cell r="E5">
            <v>34.996161242551288</v>
          </cell>
          <cell r="F5">
            <v>35.0634092616422</v>
          </cell>
          <cell r="G5">
            <v>35.125705471976154</v>
          </cell>
          <cell r="H5">
            <v>35.176925136756239</v>
          </cell>
          <cell r="I5">
            <v>35.136001480364776</v>
          </cell>
          <cell r="J5">
            <v>34.444256365398395</v>
          </cell>
          <cell r="K5">
            <v>33.834152797132468</v>
          </cell>
          <cell r="L5">
            <v>33.277166110916717</v>
          </cell>
          <cell r="M5">
            <v>32.739661486387185</v>
          </cell>
        </row>
        <row r="6">
          <cell r="C6">
            <v>76.772106167855114</v>
          </cell>
          <cell r="D6">
            <v>76.624550529770005</v>
          </cell>
          <cell r="E6">
            <v>76.476105022926646</v>
          </cell>
          <cell r="F6">
            <v>76.33105105152363</v>
          </cell>
          <cell r="G6">
            <v>76.197669457028809</v>
          </cell>
          <cell r="H6">
            <v>76.122413116376748</v>
          </cell>
          <cell r="I6">
            <v>76.22145696650162</v>
          </cell>
          <cell r="J6">
            <v>80.339484034280389</v>
          </cell>
          <cell r="K6">
            <v>84.170159088506097</v>
          </cell>
          <cell r="L6">
            <v>87.84451851825348</v>
          </cell>
          <cell r="M6">
            <v>91.542933809840449</v>
          </cell>
        </row>
        <row r="22">
          <cell r="A22" t="str">
            <v>Live temperature</v>
          </cell>
          <cell r="B22" t="str">
            <v>deg C</v>
          </cell>
          <cell r="C22">
            <v>500</v>
          </cell>
          <cell r="D22">
            <v>500</v>
          </cell>
          <cell r="E22">
            <v>500</v>
          </cell>
          <cell r="F22">
            <v>500</v>
          </cell>
          <cell r="G22">
            <v>500</v>
          </cell>
          <cell r="H22">
            <v>550</v>
          </cell>
          <cell r="I22">
            <v>550</v>
          </cell>
          <cell r="J22">
            <v>550</v>
          </cell>
          <cell r="K22">
            <v>550</v>
          </cell>
          <cell r="L22">
            <v>550</v>
          </cell>
          <cell r="M22">
            <v>600</v>
          </cell>
          <cell r="N22">
            <v>600</v>
          </cell>
          <cell r="O22">
            <v>600</v>
          </cell>
          <cell r="P22">
            <v>600</v>
          </cell>
          <cell r="Q22">
            <v>600</v>
          </cell>
          <cell r="R22">
            <v>650</v>
          </cell>
          <cell r="S22">
            <v>650</v>
          </cell>
          <cell r="T22">
            <v>650</v>
          </cell>
          <cell r="U22">
            <v>650</v>
          </cell>
          <cell r="V22">
            <v>650</v>
          </cell>
          <cell r="W22">
            <v>665</v>
          </cell>
          <cell r="X22">
            <v>665</v>
          </cell>
          <cell r="Y22">
            <v>665</v>
          </cell>
          <cell r="Z22">
            <v>665</v>
          </cell>
          <cell r="AA22">
            <v>665</v>
          </cell>
        </row>
        <row r="23">
          <cell r="A23" t="str">
            <v>Live pressure</v>
          </cell>
          <cell r="B23" t="str">
            <v>Mpa</v>
          </cell>
          <cell r="C23">
            <v>28</v>
          </cell>
          <cell r="D23">
            <v>31</v>
          </cell>
          <cell r="E23">
            <v>34</v>
          </cell>
          <cell r="F23">
            <v>37</v>
          </cell>
          <cell r="G23">
            <v>40</v>
          </cell>
          <cell r="H23">
            <v>40</v>
          </cell>
          <cell r="I23">
            <v>37</v>
          </cell>
          <cell r="J23">
            <v>34</v>
          </cell>
          <cell r="K23">
            <v>31</v>
          </cell>
          <cell r="L23">
            <v>28</v>
          </cell>
          <cell r="M23">
            <v>28</v>
          </cell>
          <cell r="N23">
            <v>31</v>
          </cell>
          <cell r="O23">
            <v>34</v>
          </cell>
          <cell r="P23">
            <v>37</v>
          </cell>
          <cell r="Q23">
            <v>40</v>
          </cell>
          <cell r="R23">
            <v>40</v>
          </cell>
          <cell r="S23">
            <v>37</v>
          </cell>
          <cell r="T23">
            <v>34</v>
          </cell>
          <cell r="U23">
            <v>31</v>
          </cell>
          <cell r="V23">
            <v>28</v>
          </cell>
          <cell r="W23">
            <v>28</v>
          </cell>
          <cell r="X23">
            <v>31</v>
          </cell>
          <cell r="Y23">
            <v>34</v>
          </cell>
          <cell r="Z23">
            <v>37</v>
          </cell>
          <cell r="AA23">
            <v>40</v>
          </cell>
        </row>
        <row r="24">
          <cell r="A24" t="str">
            <v>Net efficiency</v>
          </cell>
          <cell r="B24" t="str">
            <v>%</v>
          </cell>
          <cell r="C24">
            <v>31.298706093994678</v>
          </cell>
          <cell r="D24">
            <v>31.357924758068595</v>
          </cell>
          <cell r="E24">
            <v>31.256757538427383</v>
          </cell>
          <cell r="F24">
            <v>31.094572855984939</v>
          </cell>
          <cell r="G24">
            <v>30.854842763622852</v>
          </cell>
          <cell r="H24">
            <v>32.924133813953993</v>
          </cell>
          <cell r="I24">
            <v>33.134023157899172</v>
          </cell>
          <cell r="J24">
            <v>33.270983449764898</v>
          </cell>
          <cell r="K24">
            <v>33.329646925321875</v>
          </cell>
          <cell r="L24">
            <v>33.262108148413688</v>
          </cell>
          <cell r="M24">
            <v>34.975651501741787</v>
          </cell>
          <cell r="N24">
            <v>35.114012010350805</v>
          </cell>
          <cell r="O24">
            <v>35.082098585143605</v>
          </cell>
          <cell r="P24">
            <v>34.949519927830131</v>
          </cell>
          <cell r="Q24">
            <v>34.794390141693626</v>
          </cell>
          <cell r="R24">
            <v>36.486117183215335</v>
          </cell>
          <cell r="S24">
            <v>36.632850533882205</v>
          </cell>
          <cell r="T24">
            <v>36.702748461592996</v>
          </cell>
          <cell r="U24">
            <v>36.684330322883511</v>
          </cell>
          <cell r="V24">
            <v>36.57004559167612</v>
          </cell>
          <cell r="W24">
            <v>37.009934864598733</v>
          </cell>
          <cell r="X24">
            <v>37.21939828657657</v>
          </cell>
          <cell r="Y24">
            <v>37.216684626474034</v>
          </cell>
          <cell r="Z24">
            <v>37.137578644596182</v>
          </cell>
          <cell r="AA24">
            <v>37.003224832301107</v>
          </cell>
        </row>
        <row r="25">
          <cell r="A25" t="str">
            <v>Break-even price of electricity</v>
          </cell>
          <cell r="B25" t="str">
            <v>EUR/MWh</v>
          </cell>
          <cell r="C25">
            <v>85.257572472064624</v>
          </cell>
          <cell r="D25">
            <v>85.297071969250538</v>
          </cell>
          <cell r="E25">
            <v>85.758278793688703</v>
          </cell>
          <cell r="F25">
            <v>86.389345259730661</v>
          </cell>
          <cell r="G25">
            <v>87.236097529289594</v>
          </cell>
          <cell r="H25">
            <v>81.793396101300374</v>
          </cell>
          <cell r="I25">
            <v>81.121178545411482</v>
          </cell>
          <cell r="J25">
            <v>80.627503937314899</v>
          </cell>
          <cell r="K25">
            <v>80.323094909049601</v>
          </cell>
          <cell r="L25">
            <v>80.314725388734516</v>
          </cell>
          <cell r="M25">
            <v>76.463726483306132</v>
          </cell>
          <cell r="N25">
            <v>76.319877949310225</v>
          </cell>
          <cell r="O25">
            <v>76.543161646735314</v>
          </cell>
          <cell r="P25">
            <v>76.963675147924747</v>
          </cell>
          <cell r="Q25">
            <v>77.450401726156926</v>
          </cell>
          <cell r="R25">
            <v>73.932948285210841</v>
          </cell>
          <cell r="S25">
            <v>73.509832272435304</v>
          </cell>
          <cell r="T25">
            <v>73.237347306356455</v>
          </cell>
          <cell r="U25">
            <v>73.139115671125893</v>
          </cell>
          <cell r="V25">
            <v>73.232097821475335</v>
          </cell>
          <cell r="W25">
            <v>72.394840338504707</v>
          </cell>
          <cell r="X25">
            <v>72.131468659873732</v>
          </cell>
          <cell r="Y25">
            <v>72.264975644029519</v>
          </cell>
          <cell r="Z25">
            <v>72.544658471912513</v>
          </cell>
          <cell r="AA25">
            <v>72.934122825870091</v>
          </cell>
        </row>
        <row r="45">
          <cell r="C45">
            <v>35.053977693164327</v>
          </cell>
          <cell r="D45">
            <v>34.684930799428493</v>
          </cell>
          <cell r="E45">
            <v>34.326657481456252</v>
          </cell>
          <cell r="F45">
            <v>33.976580107785153</v>
          </cell>
          <cell r="G45">
            <v>33.634341667064319</v>
          </cell>
        </row>
        <row r="46">
          <cell r="C46">
            <v>76.4055583563092</v>
          </cell>
          <cell r="D46">
            <v>77.025203318233011</v>
          </cell>
          <cell r="E46">
            <v>77.688668153971776</v>
          </cell>
          <cell r="F46">
            <v>78.371203455206711</v>
          </cell>
          <cell r="G46">
            <v>79.065479453893118</v>
          </cell>
        </row>
        <row r="68">
          <cell r="D68">
            <v>76.22145696650162</v>
          </cell>
          <cell r="E68">
            <v>78.756903708868037</v>
          </cell>
          <cell r="F68">
            <v>81.292350451234455</v>
          </cell>
          <cell r="G68">
            <v>83.827797193600873</v>
          </cell>
          <cell r="H68">
            <v>86.36324393596729</v>
          </cell>
        </row>
        <row r="70">
          <cell r="D70">
            <v>71.736129846608293</v>
          </cell>
          <cell r="E70">
            <v>74.117049010757299</v>
          </cell>
          <cell r="F70">
            <v>76.497968174906305</v>
          </cell>
          <cell r="G70">
            <v>78.878887339055311</v>
          </cell>
          <cell r="H70">
            <v>81.259806503204317</v>
          </cell>
        </row>
      </sheetData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WXL.Storage"/>
      <sheetName val="Assumptions - thermodynamic"/>
      <sheetName val="CaLC"/>
      <sheetName val="ASWXL.Disable"/>
      <sheetName val="HeliumC"/>
      <sheetName val="Results - full"/>
      <sheetName val="He C-Cost estimation"/>
      <sheetName val="Integration-ECONOMIC"/>
      <sheetName val="Graphs"/>
      <sheetName val="Assumptions"/>
      <sheetName val="CaLC - Cost Estimation"/>
      <sheetName val="CCU-Cost estimation"/>
      <sheetName val="Economy analysis"/>
    </sheetNames>
    <sheetDataSet>
      <sheetData sheetId="0"/>
      <sheetData sheetId="1"/>
      <sheetData sheetId="2"/>
      <sheetData sheetId="3"/>
      <sheetData sheetId="4"/>
      <sheetData sheetId="5">
        <row r="161">
          <cell r="BI161">
            <v>665</v>
          </cell>
        </row>
        <row r="162">
          <cell r="BI162">
            <v>7</v>
          </cell>
        </row>
        <row r="163">
          <cell r="BI163">
            <v>7.5</v>
          </cell>
        </row>
        <row r="164">
          <cell r="BI164" t="str">
            <v>-</v>
          </cell>
        </row>
        <row r="165">
          <cell r="BI165">
            <v>15</v>
          </cell>
        </row>
        <row r="166">
          <cell r="BI166">
            <v>12</v>
          </cell>
        </row>
        <row r="167">
          <cell r="BI167" t="str">
            <v>-</v>
          </cell>
        </row>
        <row r="168">
          <cell r="BI168" t="str">
            <v>-</v>
          </cell>
        </row>
        <row r="169">
          <cell r="BI169" t="str">
            <v>-</v>
          </cell>
        </row>
        <row r="171">
          <cell r="L171">
            <v>44.991680015</v>
          </cell>
          <cell r="BI171">
            <v>44.989549314000001</v>
          </cell>
        </row>
        <row r="172">
          <cell r="L172">
            <v>18.886773490840163</v>
          </cell>
          <cell r="BI172">
            <v>18.2923734347014</v>
          </cell>
        </row>
        <row r="173">
          <cell r="L173">
            <v>7.2601242628830711</v>
          </cell>
          <cell r="BI173">
            <v>6.8537296838093837</v>
          </cell>
        </row>
        <row r="174">
          <cell r="L174">
            <v>71.138577768723238</v>
          </cell>
          <cell r="BI174">
            <v>70.135652432510796</v>
          </cell>
        </row>
        <row r="175">
          <cell r="L175">
            <v>471.08550308999992</v>
          </cell>
          <cell r="BI175">
            <v>500.992341995</v>
          </cell>
        </row>
        <row r="176">
          <cell r="L176">
            <v>33.086283762999997</v>
          </cell>
          <cell r="BI176">
            <v>47.705970341999986</v>
          </cell>
        </row>
        <row r="177">
          <cell r="L177">
            <v>433.03320923127677</v>
          </cell>
          <cell r="BI177">
            <v>478.56265956748922</v>
          </cell>
        </row>
        <row r="178">
          <cell r="L178">
            <v>29.812192126477594</v>
          </cell>
          <cell r="BI178">
            <v>32.946669325687402</v>
          </cell>
        </row>
        <row r="179">
          <cell r="L179">
            <v>119.52889625188169</v>
          </cell>
          <cell r="BI179">
            <v>108.23438673512646</v>
          </cell>
        </row>
        <row r="180">
          <cell r="L180">
            <v>22.614336844331593</v>
          </cell>
          <cell r="BI180">
            <v>22.613399631935227</v>
          </cell>
        </row>
        <row r="181">
          <cell r="L181">
            <v>384.3945774326113</v>
          </cell>
          <cell r="BI181">
            <v>381.63070716278958</v>
          </cell>
        </row>
        <row r="182">
          <cell r="L182">
            <v>170.39760338017464</v>
          </cell>
          <cell r="BI182">
            <v>158.71775523648802</v>
          </cell>
        </row>
        <row r="183">
          <cell r="L183">
            <v>1435.6231728821435</v>
          </cell>
          <cell r="BI183">
            <v>1405.3526539593972</v>
          </cell>
        </row>
        <row r="184">
          <cell r="L184">
            <v>3315.2726910498868</v>
          </cell>
          <cell r="BI184">
            <v>2936.6115927839278</v>
          </cell>
        </row>
        <row r="185">
          <cell r="L185">
            <v>92.227443526407427</v>
          </cell>
          <cell r="BI185">
            <v>82.787748920497563</v>
          </cell>
        </row>
      </sheetData>
      <sheetData sheetId="6"/>
      <sheetData sheetId="7"/>
      <sheetData sheetId="8">
        <row r="5">
          <cell r="C5">
            <v>29.307613370628125</v>
          </cell>
          <cell r="D5">
            <v>29.485388443150804</v>
          </cell>
          <cell r="E5">
            <v>29.655679175304307</v>
          </cell>
          <cell r="F5">
            <v>29.817577927966134</v>
          </cell>
          <cell r="G5">
            <v>29.971765225486148</v>
          </cell>
          <cell r="H5">
            <v>30.107689736567412</v>
          </cell>
          <cell r="I5">
            <v>29.812192126477594</v>
          </cell>
          <cell r="J5">
            <v>29.224259450231788</v>
          </cell>
          <cell r="K5">
            <v>28.640133365053192</v>
          </cell>
          <cell r="L5">
            <v>28.106801662515032</v>
          </cell>
          <cell r="M5">
            <v>27.592278434575757</v>
          </cell>
        </row>
        <row r="6">
          <cell r="C6">
            <v>93.63637258105112</v>
          </cell>
          <cell r="D6">
            <v>93.124735644388693</v>
          </cell>
          <cell r="E6">
            <v>92.643014902698894</v>
          </cell>
          <cell r="F6">
            <v>92.1873185124511</v>
          </cell>
          <cell r="G6">
            <v>91.757353820468424</v>
          </cell>
          <cell r="H6">
            <v>91.423123776504099</v>
          </cell>
          <cell r="I6">
            <v>92.227443526407427</v>
          </cell>
          <cell r="J6">
            <v>97.130249272293412</v>
          </cell>
          <cell r="K6">
            <v>101.88739773939002</v>
          </cell>
          <cell r="L6">
            <v>106.46764492538567</v>
          </cell>
          <cell r="M6">
            <v>111.09501598741552</v>
          </cell>
        </row>
        <row r="22">
          <cell r="A22" t="str">
            <v>Live temperature</v>
          </cell>
          <cell r="B22" t="str">
            <v>deg C</v>
          </cell>
          <cell r="C22">
            <v>500</v>
          </cell>
          <cell r="D22">
            <v>500</v>
          </cell>
          <cell r="E22">
            <v>500</v>
          </cell>
          <cell r="F22">
            <v>500</v>
          </cell>
          <cell r="G22">
            <v>500</v>
          </cell>
          <cell r="H22">
            <v>550</v>
          </cell>
          <cell r="I22">
            <v>550</v>
          </cell>
          <cell r="J22">
            <v>550</v>
          </cell>
          <cell r="K22">
            <v>550</v>
          </cell>
          <cell r="L22">
            <v>550</v>
          </cell>
          <cell r="M22">
            <v>600</v>
          </cell>
          <cell r="N22">
            <v>600</v>
          </cell>
          <cell r="O22">
            <v>600</v>
          </cell>
          <cell r="P22">
            <v>600</v>
          </cell>
          <cell r="Q22">
            <v>600</v>
          </cell>
          <cell r="R22">
            <v>650</v>
          </cell>
          <cell r="S22">
            <v>650</v>
          </cell>
          <cell r="T22">
            <v>650</v>
          </cell>
          <cell r="U22">
            <v>650</v>
          </cell>
          <cell r="V22">
            <v>650</v>
          </cell>
          <cell r="W22">
            <v>665</v>
          </cell>
          <cell r="X22">
            <v>665</v>
          </cell>
          <cell r="Y22">
            <v>665</v>
          </cell>
          <cell r="Z22">
            <v>665</v>
          </cell>
          <cell r="AA22">
            <v>665</v>
          </cell>
        </row>
        <row r="23">
          <cell r="A23" t="str">
            <v>Live pressure</v>
          </cell>
          <cell r="B23" t="str">
            <v>Mpa</v>
          </cell>
          <cell r="C23">
            <v>7</v>
          </cell>
          <cell r="D23">
            <v>8</v>
          </cell>
          <cell r="E23">
            <v>9</v>
          </cell>
          <cell r="F23">
            <v>10</v>
          </cell>
          <cell r="G23">
            <v>11</v>
          </cell>
          <cell r="H23">
            <v>11</v>
          </cell>
          <cell r="I23">
            <v>10</v>
          </cell>
          <cell r="J23">
            <v>9</v>
          </cell>
          <cell r="K23">
            <v>8</v>
          </cell>
          <cell r="L23">
            <v>7</v>
          </cell>
          <cell r="M23">
            <v>7</v>
          </cell>
          <cell r="N23">
            <v>8</v>
          </cell>
          <cell r="O23">
            <v>9</v>
          </cell>
          <cell r="P23">
            <v>10</v>
          </cell>
          <cell r="Q23">
            <v>11</v>
          </cell>
          <cell r="R23">
            <v>11</v>
          </cell>
          <cell r="S23">
            <v>10</v>
          </cell>
          <cell r="T23">
            <v>9</v>
          </cell>
          <cell r="U23">
            <v>8</v>
          </cell>
          <cell r="V23">
            <v>7</v>
          </cell>
          <cell r="W23">
            <v>7</v>
          </cell>
          <cell r="X23">
            <v>8</v>
          </cell>
          <cell r="Y23">
            <v>9</v>
          </cell>
          <cell r="Z23">
            <v>10</v>
          </cell>
          <cell r="AA23">
            <v>11</v>
          </cell>
          <cell r="AD23" t="str">
            <v>Live pressure</v>
          </cell>
          <cell r="AE23" t="str">
            <v>Mpa</v>
          </cell>
          <cell r="AF23">
            <v>9</v>
          </cell>
          <cell r="AG23">
            <v>10</v>
          </cell>
          <cell r="AH23">
            <v>11</v>
          </cell>
          <cell r="AI23">
            <v>11.5</v>
          </cell>
          <cell r="AJ23">
            <v>12</v>
          </cell>
          <cell r="AK23">
            <v>12.5</v>
          </cell>
          <cell r="AL23">
            <v>13</v>
          </cell>
          <cell r="AM23">
            <v>14</v>
          </cell>
        </row>
        <row r="24">
          <cell r="A24" t="str">
            <v>Net efficiency</v>
          </cell>
          <cell r="B24" t="str">
            <v>%</v>
          </cell>
          <cell r="C24">
            <v>26.156745338886616</v>
          </cell>
          <cell r="D24">
            <v>25.675328974267259</v>
          </cell>
          <cell r="E24">
            <v>25.061776435514105</v>
          </cell>
          <cell r="F24">
            <v>24.399422444717889</v>
          </cell>
          <cell r="G24">
            <v>23.725919916245346</v>
          </cell>
          <cell r="H24">
            <v>26.460146959668904</v>
          </cell>
          <cell r="I24">
            <v>27.057226368704967</v>
          </cell>
          <cell r="J24">
            <v>27.638301586446126</v>
          </cell>
          <cell r="K24">
            <v>28.167689657257551</v>
          </cell>
          <cell r="L24">
            <v>28.571636455914824</v>
          </cell>
          <cell r="M24">
            <v>30.592847455631698</v>
          </cell>
          <cell r="N24">
            <v>30.267359580765</v>
          </cell>
          <cell r="O24">
            <v>29.807458079750642</v>
          </cell>
          <cell r="P24">
            <v>29.297533048436257</v>
          </cell>
          <cell r="Q24">
            <v>28.771144186696773</v>
          </cell>
          <cell r="R24">
            <v>30.724581879156599</v>
          </cell>
          <cell r="S24">
            <v>31.188703076220229</v>
          </cell>
          <cell r="T24">
            <v>31.630297168687363</v>
          </cell>
          <cell r="U24">
            <v>32.022217967329588</v>
          </cell>
          <cell r="V24">
            <v>32.27987290307172</v>
          </cell>
          <cell r="W24">
            <v>32.730183781819186</v>
          </cell>
          <cell r="X24">
            <v>32.488370065262586</v>
          </cell>
          <cell r="Y24">
            <v>32.121043394830721</v>
          </cell>
          <cell r="Z24">
            <v>31.695131673638688</v>
          </cell>
          <cell r="AA24">
            <v>31.249835719538545</v>
          </cell>
          <cell r="AD24" t="str">
            <v>Net efficiency</v>
          </cell>
          <cell r="AE24" t="str">
            <v>%</v>
          </cell>
          <cell r="AF24">
            <v>32.732373667354409</v>
          </cell>
          <cell r="AG24">
            <v>32.849567958541783</v>
          </cell>
          <cell r="AH24">
            <v>32.921666417588888</v>
          </cell>
          <cell r="AI24">
            <v>32.940850419496158</v>
          </cell>
          <cell r="AJ24">
            <v>32.953135833700578</v>
          </cell>
          <cell r="AK24">
            <v>32.958184634961356</v>
          </cell>
          <cell r="AL24">
            <v>32.957097161778115</v>
          </cell>
          <cell r="AM24">
            <v>32.93962265200485</v>
          </cell>
        </row>
        <row r="25">
          <cell r="A25" t="str">
            <v>Break-even price of electricity</v>
          </cell>
          <cell r="B25" t="str">
            <v>EUR/MWh</v>
          </cell>
          <cell r="C25">
            <v>106.00656856417774</v>
          </cell>
          <cell r="D25">
            <v>107.51440197799401</v>
          </cell>
          <cell r="E25">
            <v>109.85202481529561</v>
          </cell>
          <cell r="F25">
            <v>112.6397342946476</v>
          </cell>
          <cell r="G25">
            <v>115.70963651873636</v>
          </cell>
          <cell r="H25">
            <v>103.71674183170221</v>
          </cell>
          <cell r="I25">
            <v>101.53951528447894</v>
          </cell>
          <cell r="J25">
            <v>99.573847736012411</v>
          </cell>
          <cell r="K25">
            <v>97.968160129738948</v>
          </cell>
          <cell r="L25">
            <v>97.016823923918565</v>
          </cell>
          <cell r="M25">
            <v>90.545740199857775</v>
          </cell>
          <cell r="N25">
            <v>91.106673202017177</v>
          </cell>
          <cell r="O25">
            <v>92.262828922373572</v>
          </cell>
          <cell r="P25">
            <v>93.712394706530603</v>
          </cell>
          <cell r="Q25">
            <v>95.322534040182745</v>
          </cell>
          <cell r="R25">
            <v>89.177941392820244</v>
          </cell>
          <cell r="S25">
            <v>87.944384683190123</v>
          </cell>
          <cell r="T25">
            <v>86.862909644631884</v>
          </cell>
          <cell r="U25">
            <v>86.032701984265032</v>
          </cell>
          <cell r="V25">
            <v>85.729566660894861</v>
          </cell>
          <cell r="W25">
            <v>84.520573070412908</v>
          </cell>
          <cell r="X25">
            <v>84.766753926001968</v>
          </cell>
          <cell r="Y25">
            <v>85.506798235614667</v>
          </cell>
          <cell r="Z25">
            <v>86.512465886950224</v>
          </cell>
          <cell r="AA25">
            <v>87.650435905331122</v>
          </cell>
          <cell r="AD25" t="str">
            <v>Break-even price of electricity</v>
          </cell>
          <cell r="AE25" t="str">
            <v>EUR/MWh</v>
          </cell>
          <cell r="AF25">
            <v>83.406459511758598</v>
          </cell>
          <cell r="AG25">
            <v>83.175689539583828</v>
          </cell>
          <cell r="AH25">
            <v>83.059136051490142</v>
          </cell>
          <cell r="AI25">
            <v>83.042645646025562</v>
          </cell>
          <cell r="AJ25">
            <v>83.043560103929991</v>
          </cell>
          <cell r="AK25">
            <v>83.062690513329059</v>
          </cell>
          <cell r="AL25">
            <v>83.096761889476923</v>
          </cell>
          <cell r="AM25">
            <v>83.202420901176041</v>
          </cell>
        </row>
        <row r="45">
          <cell r="C45">
            <v>29.807428929357695</v>
          </cell>
          <cell r="D45">
            <v>29.522964097656008</v>
          </cell>
          <cell r="E45">
            <v>29.24320512425474</v>
          </cell>
          <cell r="F45">
            <v>28.967968002002639</v>
          </cell>
          <cell r="G45">
            <v>28.697133531155973</v>
          </cell>
          <cell r="I45">
            <v>32.730736130706994</v>
          </cell>
        </row>
        <row r="46">
          <cell r="C46">
            <v>92.265961900915585</v>
          </cell>
          <cell r="D46">
            <v>92.109314248723166</v>
          </cell>
          <cell r="E46">
            <v>92.379497765256289</v>
          </cell>
          <cell r="F46">
            <v>92.842449819850714</v>
          </cell>
          <cell r="G46">
            <v>93.411098133049435</v>
          </cell>
          <cell r="I46">
            <v>83.41136962934533</v>
          </cell>
          <cell r="J46">
            <v>83.260711238204536</v>
          </cell>
          <cell r="K46">
            <v>83.181927446595409</v>
          </cell>
          <cell r="L46">
            <v>83.128938356455251</v>
          </cell>
          <cell r="M46">
            <v>83.097104479130039</v>
          </cell>
        </row>
        <row r="68">
          <cell r="D68">
            <v>92.22746108541368</v>
          </cell>
          <cell r="E68">
            <v>95.21568349171072</v>
          </cell>
          <cell r="F68">
            <v>98.203905898007761</v>
          </cell>
          <cell r="G68">
            <v>101.1921283043048</v>
          </cell>
          <cell r="H68">
            <v>104.18035071060186</v>
          </cell>
        </row>
        <row r="70">
          <cell r="D70">
            <v>82.800560620815872</v>
          </cell>
          <cell r="E70">
            <v>85.506420289194025</v>
          </cell>
          <cell r="F70">
            <v>88.212279957572179</v>
          </cell>
          <cell r="G70">
            <v>90.918139625950332</v>
          </cell>
          <cell r="H70">
            <v>93.62399929432847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WXL.Storage"/>
      <sheetName val="Assumptions - thermodynamic"/>
      <sheetName val="CaLC"/>
      <sheetName val="ASWXL.Disable"/>
      <sheetName val="HeliumC"/>
      <sheetName val="Results - full"/>
      <sheetName val="He C-Cost estimation"/>
      <sheetName val="Integration-ECONOMIC"/>
      <sheetName val="Graphs"/>
      <sheetName val="Assumptions"/>
      <sheetName val="CaLC - Cost Estimation"/>
      <sheetName val="CCU-Cost estimation"/>
      <sheetName val="Economy analysis"/>
    </sheetNames>
    <sheetDataSet>
      <sheetData sheetId="0"/>
      <sheetData sheetId="1"/>
      <sheetData sheetId="2"/>
      <sheetData sheetId="3"/>
      <sheetData sheetId="4"/>
      <sheetData sheetId="5">
        <row r="160">
          <cell r="BI160">
            <v>665</v>
          </cell>
        </row>
        <row r="161">
          <cell r="BI161">
            <v>25</v>
          </cell>
        </row>
        <row r="162">
          <cell r="BI162">
            <v>5</v>
          </cell>
        </row>
        <row r="163">
          <cell r="BI163" t="str">
            <v>-</v>
          </cell>
        </row>
        <row r="164">
          <cell r="BI164">
            <v>15</v>
          </cell>
        </row>
        <row r="165">
          <cell r="BI165">
            <v>30</v>
          </cell>
        </row>
        <row r="166">
          <cell r="BI166" t="str">
            <v>-</v>
          </cell>
        </row>
        <row r="167">
          <cell r="BI167" t="str">
            <v>-</v>
          </cell>
        </row>
        <row r="168">
          <cell r="BI168" t="str">
            <v>-</v>
          </cell>
        </row>
        <row r="170">
          <cell r="L170">
            <v>44.991680015</v>
          </cell>
          <cell r="BI170">
            <v>44.989549314000001</v>
          </cell>
        </row>
        <row r="171">
          <cell r="L171">
            <v>18.886773490840163</v>
          </cell>
          <cell r="BI171">
            <v>18.2923734347014</v>
          </cell>
        </row>
        <row r="172">
          <cell r="L172">
            <v>6.9122914981317169</v>
          </cell>
          <cell r="BI172">
            <v>6.8360527693150619</v>
          </cell>
        </row>
        <row r="173">
          <cell r="L173">
            <v>70.790745003971878</v>
          </cell>
          <cell r="BI173">
            <v>70.117975518016465</v>
          </cell>
        </row>
        <row r="174">
          <cell r="L174">
            <v>450.71294903</v>
          </cell>
          <cell r="BI174">
            <v>480.16772809499997</v>
          </cell>
        </row>
        <row r="175">
          <cell r="L175">
            <v>27.717213257999994</v>
          </cell>
          <cell r="BI175">
            <v>38.100781158499998</v>
          </cell>
        </row>
        <row r="176">
          <cell r="L176">
            <v>407.6394169960281</v>
          </cell>
          <cell r="BI176">
            <v>448.15053348198353</v>
          </cell>
        </row>
        <row r="177">
          <cell r="L177">
            <v>28.063955278128251</v>
          </cell>
          <cell r="BI177">
            <v>30.852945041941929</v>
          </cell>
        </row>
        <row r="178">
          <cell r="L178">
            <v>126.9749179832847</v>
          </cell>
          <cell r="BI178">
            <v>115.57932458581047</v>
          </cell>
        </row>
        <row r="179">
          <cell r="L179">
            <v>22.614336844331593</v>
          </cell>
          <cell r="BI179">
            <v>22.613399631935227</v>
          </cell>
        </row>
        <row r="180">
          <cell r="L180">
            <v>377.66793922300855</v>
          </cell>
          <cell r="BI180">
            <v>377.16070412751918</v>
          </cell>
        </row>
        <row r="181">
          <cell r="L181">
            <v>172.88355165595183</v>
          </cell>
          <cell r="BI181">
            <v>159.47947142000865</v>
          </cell>
        </row>
        <row r="182">
          <cell r="L182">
            <v>1426.7362953952788</v>
          </cell>
          <cell r="BI182">
            <v>1397.5814913769157</v>
          </cell>
        </row>
        <row r="183">
          <cell r="L183">
            <v>3499.9959177382016</v>
          </cell>
          <cell r="BI183">
            <v>3118.5536710581669</v>
          </cell>
        </row>
        <row r="184">
          <cell r="L184">
            <v>97.616653378626012</v>
          </cell>
          <cell r="BI184">
            <v>88.069610777888116</v>
          </cell>
        </row>
      </sheetData>
      <sheetData sheetId="6"/>
      <sheetData sheetId="7"/>
      <sheetData sheetId="8">
        <row r="5">
          <cell r="C5">
            <v>27.465870477854381</v>
          </cell>
          <cell r="D5">
            <v>27.676457503373161</v>
          </cell>
          <cell r="E5">
            <v>27.877692112306118</v>
          </cell>
          <cell r="F5">
            <v>28.068909383002357</v>
          </cell>
          <cell r="G5">
            <v>28.249919248865474</v>
          </cell>
          <cell r="H5">
            <v>28.413370412069028</v>
          </cell>
          <cell r="I5">
            <v>28.063955278128251</v>
          </cell>
          <cell r="J5">
            <v>27.485275754601318</v>
          </cell>
          <cell r="K5">
            <v>26.911905747993142</v>
          </cell>
          <cell r="L5">
            <v>26.386346342013859</v>
          </cell>
          <cell r="M5">
            <v>25.881102584755247</v>
          </cell>
        </row>
        <row r="6">
          <cell r="C6">
            <v>99.452195125493759</v>
          </cell>
          <cell r="D6">
            <v>98.786160462075912</v>
          </cell>
          <cell r="E6">
            <v>98.162178707893517</v>
          </cell>
          <cell r="F6">
            <v>97.574411132533285</v>
          </cell>
          <cell r="G6">
            <v>97.024990372947855</v>
          </cell>
          <cell r="H6">
            <v>96.578666671984976</v>
          </cell>
          <cell r="I6">
            <v>97.616653378626012</v>
          </cell>
          <cell r="J6">
            <v>102.90749635791798</v>
          </cell>
          <cell r="K6">
            <v>108.0499862944629</v>
          </cell>
          <cell r="L6">
            <v>113.01662599341446</v>
          </cell>
          <cell r="M6">
            <v>118.0352746643424</v>
          </cell>
        </row>
        <row r="22">
          <cell r="A22" t="str">
            <v>Live temperature</v>
          </cell>
          <cell r="B22" t="str">
            <v>deg C</v>
          </cell>
          <cell r="C22">
            <v>500</v>
          </cell>
          <cell r="D22">
            <v>500</v>
          </cell>
          <cell r="E22">
            <v>500</v>
          </cell>
          <cell r="F22">
            <v>500</v>
          </cell>
          <cell r="G22">
            <v>500</v>
          </cell>
          <cell r="H22">
            <v>550</v>
          </cell>
          <cell r="I22">
            <v>550</v>
          </cell>
          <cell r="J22">
            <v>550</v>
          </cell>
          <cell r="K22">
            <v>550</v>
          </cell>
          <cell r="L22">
            <v>550</v>
          </cell>
          <cell r="M22">
            <v>600</v>
          </cell>
          <cell r="N22">
            <v>600</v>
          </cell>
          <cell r="O22">
            <v>600</v>
          </cell>
          <cell r="P22">
            <v>600</v>
          </cell>
          <cell r="Q22">
            <v>600</v>
          </cell>
          <cell r="R22">
            <v>650</v>
          </cell>
          <cell r="S22">
            <v>650</v>
          </cell>
          <cell r="T22">
            <v>650</v>
          </cell>
          <cell r="U22">
            <v>650</v>
          </cell>
          <cell r="V22">
            <v>650</v>
          </cell>
          <cell r="W22">
            <v>665</v>
          </cell>
          <cell r="X22">
            <v>665</v>
          </cell>
          <cell r="Y22">
            <v>665</v>
          </cell>
          <cell r="Z22">
            <v>665</v>
          </cell>
          <cell r="AA22">
            <v>665</v>
          </cell>
        </row>
        <row r="23">
          <cell r="A23" t="str">
            <v>Live pressure</v>
          </cell>
          <cell r="B23" t="str">
            <v>Mpa</v>
          </cell>
          <cell r="C23">
            <v>18</v>
          </cell>
          <cell r="D23">
            <v>21</v>
          </cell>
          <cell r="E23">
            <v>24</v>
          </cell>
          <cell r="F23">
            <v>27</v>
          </cell>
          <cell r="G23">
            <v>30</v>
          </cell>
          <cell r="H23">
            <v>30</v>
          </cell>
          <cell r="I23">
            <v>27</v>
          </cell>
          <cell r="J23">
            <v>24</v>
          </cell>
          <cell r="K23">
            <v>21</v>
          </cell>
          <cell r="L23">
            <v>18</v>
          </cell>
          <cell r="M23">
            <v>18</v>
          </cell>
          <cell r="N23">
            <v>21</v>
          </cell>
          <cell r="O23">
            <v>24</v>
          </cell>
          <cell r="P23">
            <v>27</v>
          </cell>
          <cell r="Q23">
            <v>30</v>
          </cell>
          <cell r="R23">
            <v>30</v>
          </cell>
          <cell r="S23">
            <v>27</v>
          </cell>
          <cell r="T23">
            <v>24</v>
          </cell>
          <cell r="U23">
            <v>21</v>
          </cell>
          <cell r="V23">
            <v>18</v>
          </cell>
          <cell r="W23">
            <v>18</v>
          </cell>
          <cell r="X23">
            <v>21</v>
          </cell>
          <cell r="Y23">
            <v>24</v>
          </cell>
          <cell r="Z23">
            <v>27</v>
          </cell>
          <cell r="AA23">
            <v>30</v>
          </cell>
          <cell r="AD23" t="str">
            <v>Live pressure</v>
          </cell>
          <cell r="AE23" t="str">
            <v>Mpa</v>
          </cell>
          <cell r="AF23">
            <v>15</v>
          </cell>
          <cell r="AG23">
            <v>18</v>
          </cell>
          <cell r="AH23">
            <v>21</v>
          </cell>
          <cell r="AI23">
            <v>24</v>
          </cell>
          <cell r="AJ23">
            <v>27</v>
          </cell>
          <cell r="AK23">
            <v>30</v>
          </cell>
          <cell r="AL23">
            <v>33</v>
          </cell>
          <cell r="AM23">
            <v>36</v>
          </cell>
        </row>
        <row r="24">
          <cell r="A24" t="str">
            <v>Net efficiency</v>
          </cell>
          <cell r="B24" t="str">
            <v>%</v>
          </cell>
          <cell r="C24">
            <v>24.138464683880226</v>
          </cell>
          <cell r="D24">
            <v>24.151721338274545</v>
          </cell>
          <cell r="E24">
            <v>23.945135665564827</v>
          </cell>
          <cell r="F24">
            <v>23.645506503629051</v>
          </cell>
          <cell r="G24">
            <v>23.301068064362919</v>
          </cell>
          <cell r="H24">
            <v>25.634946005808249</v>
          </cell>
          <cell r="I24">
            <v>25.919212250000626</v>
          </cell>
          <cell r="J24">
            <v>26.157615449473681</v>
          </cell>
          <cell r="K24">
            <v>26.29841736032089</v>
          </cell>
          <cell r="L24">
            <v>26.224603366274415</v>
          </cell>
          <cell r="M24">
            <v>27.941346073522485</v>
          </cell>
          <cell r="N24">
            <v>28.071886531451518</v>
          </cell>
          <cell r="O24">
            <v>27.987319003603726</v>
          </cell>
          <cell r="P24">
            <v>27.801230721344201</v>
          </cell>
          <cell r="Q24">
            <v>27.573277340029389</v>
          </cell>
          <cell r="R24">
            <v>29.173500065198269</v>
          </cell>
          <cell r="S24">
            <v>29.354673442462673</v>
          </cell>
          <cell r="T24">
            <v>29.484480154800913</v>
          </cell>
          <cell r="U24">
            <v>29.515866324497502</v>
          </cell>
          <cell r="V24">
            <v>29.341721205946659</v>
          </cell>
          <cell r="W24">
            <v>29.706363216728853</v>
          </cell>
          <cell r="X24">
            <v>29.897318202459264</v>
          </cell>
          <cell r="Y24">
            <v>29.878526485744171</v>
          </cell>
          <cell r="Z24">
            <v>29.760440811001047</v>
          </cell>
          <cell r="AA24">
            <v>29.595954378999494</v>
          </cell>
          <cell r="AD24" t="str">
            <v>Net efficiency</v>
          </cell>
          <cell r="AE24" t="str">
            <v>%</v>
          </cell>
          <cell r="AF24">
            <v>29.597287382946298</v>
          </cell>
          <cell r="AG24">
            <v>30.031714044870832</v>
          </cell>
          <cell r="AH24">
            <v>30.345101393919187</v>
          </cell>
          <cell r="AI24">
            <v>30.570757779900621</v>
          </cell>
          <cell r="AJ24">
            <v>30.737597496425771</v>
          </cell>
          <cell r="AK24">
            <v>30.860046803867149</v>
          </cell>
          <cell r="AL24">
            <v>30.949517794813918</v>
          </cell>
          <cell r="AM24">
            <v>31.013307316526458</v>
          </cell>
        </row>
        <row r="25">
          <cell r="A25" t="str">
            <v>Break-even price of electricity</v>
          </cell>
          <cell r="B25" t="str">
            <v>EUR/MWh</v>
          </cell>
          <cell r="C25">
            <v>114.45726587527705</v>
          </cell>
          <cell r="D25">
            <v>113.55019998026724</v>
          </cell>
          <cell r="E25">
            <v>114.07819431025155</v>
          </cell>
          <cell r="F25">
            <v>115.2695373332201</v>
          </cell>
          <cell r="G25">
            <v>116.8335563902816</v>
          </cell>
          <cell r="H25">
            <v>106.02038843053009</v>
          </cell>
          <cell r="I25">
            <v>104.99360789394312</v>
          </cell>
          <cell r="J25">
            <v>104.27828563820346</v>
          </cell>
          <cell r="K25">
            <v>104.1467927535415</v>
          </cell>
          <cell r="L25">
            <v>105.2401043289598</v>
          </cell>
          <cell r="M25">
            <v>98.635366679408591</v>
          </cell>
          <cell r="N25">
            <v>97.413364838630869</v>
          </cell>
          <cell r="O25">
            <v>97.295678104870333</v>
          </cell>
          <cell r="P25">
            <v>97.71024809290725</v>
          </cell>
          <cell r="Q25">
            <v>98.382735272143634</v>
          </cell>
          <cell r="R25">
            <v>92.794188986276609</v>
          </cell>
          <cell r="S25">
            <v>92.354680486143451</v>
          </cell>
          <cell r="T25">
            <v>92.177293180486501</v>
          </cell>
          <cell r="U25">
            <v>92.47781164617011</v>
          </cell>
          <cell r="V25">
            <v>93.768748660762242</v>
          </cell>
          <cell r="W25">
            <v>92.565512187113342</v>
          </cell>
          <cell r="X25">
            <v>91.24412953981863</v>
          </cell>
          <cell r="Y25">
            <v>90.905564197919546</v>
          </cell>
          <cell r="Z25">
            <v>91.03759798898389</v>
          </cell>
          <cell r="AA25">
            <v>91.410179708191464</v>
          </cell>
          <cell r="AD25" t="str">
            <v>Break-even price of electricity</v>
          </cell>
          <cell r="AE25" t="str">
            <v>EUR/MWh</v>
          </cell>
          <cell r="AF25">
            <v>91.74390500593492</v>
          </cell>
          <cell r="AG25">
            <v>90.452511715966395</v>
          </cell>
          <cell r="AH25">
            <v>89.571969818203129</v>
          </cell>
          <cell r="AI25">
            <v>88.972728330045655</v>
          </cell>
          <cell r="AJ25">
            <v>88.55727721793059</v>
          </cell>
          <cell r="AK25">
            <v>88.276960077755618</v>
          </cell>
          <cell r="AL25">
            <v>88.095495110820707</v>
          </cell>
          <cell r="AM25">
            <v>87.990233927692287</v>
          </cell>
        </row>
        <row r="45">
          <cell r="C45">
            <v>28.059822227121909</v>
          </cell>
          <cell r="D45">
            <v>27.626080982143932</v>
          </cell>
          <cell r="E45">
            <v>27.205795802060283</v>
          </cell>
          <cell r="F45">
            <v>26.797217708254752</v>
          </cell>
          <cell r="G45">
            <v>26.400240817095266</v>
          </cell>
          <cell r="I45">
            <v>30.250928048610287</v>
          </cell>
          <cell r="J45">
            <v>30.249624860275457</v>
          </cell>
          <cell r="K45">
            <v>30.248361903141088</v>
          </cell>
          <cell r="L45">
            <v>30.247098561186096</v>
          </cell>
          <cell r="M45">
            <v>30.245835955390643</v>
          </cell>
        </row>
        <row r="46">
          <cell r="C46">
            <v>97.656481553112826</v>
          </cell>
          <cell r="D46">
            <v>98.271617587674299</v>
          </cell>
          <cell r="E46">
            <v>99.147289428816748</v>
          </cell>
          <cell r="F46">
            <v>100.16793406817976</v>
          </cell>
          <cell r="G46">
            <v>101.27840833837163</v>
          </cell>
          <cell r="I46">
            <v>89.831576222801274</v>
          </cell>
          <cell r="J46">
            <v>89.719319100573941</v>
          </cell>
          <cell r="K46">
            <v>89.64640635712432</v>
          </cell>
          <cell r="L46">
            <v>89.594807150274335</v>
          </cell>
          <cell r="M46">
            <v>89.556372390657387</v>
          </cell>
        </row>
        <row r="68">
          <cell r="D68">
            <v>97.616626880739105</v>
          </cell>
          <cell r="E68">
            <v>100.79099983032124</v>
          </cell>
          <cell r="F68">
            <v>103.96537277990338</v>
          </cell>
          <cell r="G68">
            <v>107.13974572948551</v>
          </cell>
          <cell r="H68">
            <v>110.31411867906763</v>
          </cell>
        </row>
        <row r="70">
          <cell r="D70">
            <v>88.06961077788813</v>
          </cell>
          <cell r="E70">
            <v>90.959093892533389</v>
          </cell>
          <cell r="F70">
            <v>93.848577007178648</v>
          </cell>
          <cell r="G70">
            <v>96.738060121823906</v>
          </cell>
          <cell r="H70">
            <v>99.62754323646918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WXL.Storage"/>
      <sheetName val="Assumptions - thermodynamic"/>
      <sheetName val="CaLC"/>
      <sheetName val="SCO2 Main"/>
      <sheetName val="SCO2 Bottoming"/>
      <sheetName val="Results - full"/>
      <sheetName val="Graphs"/>
      <sheetName val="Integration-ECONOMIC"/>
      <sheetName val="Assumptions"/>
      <sheetName val="CaLC - Cost Estimation"/>
      <sheetName val="SCO2-Cost estimation Main"/>
      <sheetName val="ASWXL.Disable"/>
      <sheetName val="SCO2-Cost estimation Bottoming"/>
      <sheetName val="CCU-Cost estimation"/>
      <sheetName val="Economy analysis"/>
      <sheetName val="Parametric study"/>
    </sheetNames>
    <sheetDataSet>
      <sheetData sheetId="0"/>
      <sheetData sheetId="1"/>
      <sheetData sheetId="2"/>
      <sheetData sheetId="3"/>
      <sheetData sheetId="4"/>
      <sheetData sheetId="5">
        <row r="187">
          <cell r="BZ187">
            <v>665</v>
          </cell>
        </row>
        <row r="188">
          <cell r="BZ188">
            <v>30</v>
          </cell>
        </row>
        <row r="189">
          <cell r="BZ189">
            <v>7.5</v>
          </cell>
        </row>
        <row r="190">
          <cell r="BZ190">
            <v>5</v>
          </cell>
        </row>
        <row r="191">
          <cell r="BZ191">
            <v>5</v>
          </cell>
        </row>
        <row r="192">
          <cell r="BZ192">
            <v>30</v>
          </cell>
        </row>
        <row r="193">
          <cell r="BZ193">
            <v>15</v>
          </cell>
        </row>
        <row r="194">
          <cell r="BZ194">
            <v>5</v>
          </cell>
        </row>
        <row r="195">
          <cell r="BZ195">
            <v>15</v>
          </cell>
        </row>
        <row r="199">
          <cell r="L199">
            <v>44.993329046999996</v>
          </cell>
          <cell r="BZ199">
            <v>44.983319528999992</v>
          </cell>
        </row>
        <row r="200">
          <cell r="L200">
            <v>18.889389223040407</v>
          </cell>
          <cell r="BZ200">
            <v>18.288023575225175</v>
          </cell>
        </row>
        <row r="201">
          <cell r="L201">
            <v>6.6102923400709237</v>
          </cell>
          <cell r="BZ201">
            <v>6.1233186355030513</v>
          </cell>
        </row>
        <row r="202">
          <cell r="L202">
            <v>70.493010610111327</v>
          </cell>
          <cell r="BZ202">
            <v>69.394661739728221</v>
          </cell>
        </row>
        <row r="203">
          <cell r="L203">
            <v>501.64783799999998</v>
          </cell>
          <cell r="BZ203">
            <v>550.22937200000001</v>
          </cell>
        </row>
        <row r="204">
          <cell r="L204">
            <v>35.294321700000005</v>
          </cell>
          <cell r="BZ204">
            <v>45.215611899999999</v>
          </cell>
        </row>
        <row r="205">
          <cell r="L205">
            <v>466.44914908988858</v>
          </cell>
          <cell r="BZ205">
            <v>526.05032216027178</v>
          </cell>
        </row>
        <row r="206">
          <cell r="L206">
            <v>32.112714113971855</v>
          </cell>
          <cell r="BZ206">
            <v>36.215959741927193</v>
          </cell>
        </row>
        <row r="207">
          <cell r="L207">
            <v>111.0457769659199</v>
          </cell>
          <cell r="BZ207">
            <v>98.413974855651503</v>
          </cell>
        </row>
        <row r="208">
          <cell r="L208">
            <v>22.615962372958336</v>
          </cell>
          <cell r="BZ208">
            <v>22.611544234084747</v>
          </cell>
        </row>
        <row r="209">
          <cell r="L209">
            <v>380.28555602660157</v>
          </cell>
          <cell r="BZ209">
            <v>379.7400030567743</v>
          </cell>
        </row>
        <row r="210">
          <cell r="L210">
            <v>144.13332290329379</v>
          </cell>
          <cell r="BZ210">
            <v>157.52470492753449</v>
          </cell>
        </row>
        <row r="211">
          <cell r="L211">
            <v>1371.9756600851961</v>
          </cell>
          <cell r="BZ211">
            <v>1398.8863862513838</v>
          </cell>
        </row>
        <row r="212">
          <cell r="L212">
            <v>2941.3188184866967</v>
          </cell>
          <cell r="BZ212">
            <v>2659.2254149883115</v>
          </cell>
        </row>
        <row r="213">
          <cell r="L213">
            <v>83.952047384065594</v>
          </cell>
          <cell r="BZ213">
            <v>75.215472919380531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WXL.Storage"/>
      <sheetName val="Assumptions - thermodynamic"/>
      <sheetName val="CaLC"/>
      <sheetName val="SCO2 Main"/>
      <sheetName val="ASWXL.Disable"/>
      <sheetName val="SCO2 Bottoming PUMP"/>
      <sheetName val="Results - full"/>
      <sheetName val="Graphs"/>
      <sheetName val="Integration-ECONOMIC"/>
      <sheetName val="Assumptions"/>
      <sheetName val="CaLC - Cost Estimation"/>
      <sheetName val="SCO2-Cost estimation Main"/>
      <sheetName val="SCO2-Cost estimation Bottoming"/>
      <sheetName val="CCU-Cost estimation"/>
      <sheetName val="Economy analysis"/>
      <sheetName val="Parametric study"/>
    </sheetNames>
    <sheetDataSet>
      <sheetData sheetId="0"/>
      <sheetData sheetId="1"/>
      <sheetData sheetId="2"/>
      <sheetData sheetId="3"/>
      <sheetData sheetId="4"/>
      <sheetData sheetId="5"/>
      <sheetData sheetId="6">
        <row r="172">
          <cell r="BU172">
            <v>665</v>
          </cell>
        </row>
        <row r="173">
          <cell r="BU173">
            <v>30</v>
          </cell>
        </row>
        <row r="174">
          <cell r="BU174">
            <v>7.5</v>
          </cell>
        </row>
        <row r="175">
          <cell r="BU175">
            <v>5</v>
          </cell>
        </row>
        <row r="176">
          <cell r="BU176">
            <v>5</v>
          </cell>
        </row>
        <row r="177">
          <cell r="BU177">
            <v>40</v>
          </cell>
        </row>
        <row r="178">
          <cell r="BU178">
            <v>15</v>
          </cell>
        </row>
        <row r="179">
          <cell r="BU179">
            <v>15</v>
          </cell>
        </row>
        <row r="181">
          <cell r="L181">
            <v>44.993329046999996</v>
          </cell>
          <cell r="BU181">
            <v>44.983319528999992</v>
          </cell>
        </row>
        <row r="182">
          <cell r="L182">
            <v>18.889389223040407</v>
          </cell>
          <cell r="BU182">
            <v>18.288023575225175</v>
          </cell>
        </row>
        <row r="183">
          <cell r="L183">
            <v>6.4896846997079143</v>
          </cell>
          <cell r="BU183">
            <v>5.9593972687125323</v>
          </cell>
        </row>
        <row r="184">
          <cell r="L184">
            <v>70.372402969748308</v>
          </cell>
          <cell r="BU184">
            <v>69.230740372937703</v>
          </cell>
        </row>
        <row r="185">
          <cell r="L185">
            <v>501.64779600000003</v>
          </cell>
          <cell r="BU185">
            <v>550.22937200000001</v>
          </cell>
        </row>
        <row r="186">
          <cell r="L186">
            <v>27.936537600000001</v>
          </cell>
          <cell r="BU186">
            <v>32.272309700000001</v>
          </cell>
        </row>
        <row r="187">
          <cell r="L187">
            <v>459.21193063025174</v>
          </cell>
          <cell r="BU187">
            <v>513.27094132706236</v>
          </cell>
        </row>
        <row r="188">
          <cell r="L188">
            <v>31.61446746087336</v>
          </cell>
          <cell r="BU188">
            <v>35.336162653539027</v>
          </cell>
        </row>
        <row r="189">
          <cell r="L189">
            <v>112.79586770467634</v>
          </cell>
          <cell r="BU189">
            <v>100.86427851153071</v>
          </cell>
        </row>
        <row r="190">
          <cell r="L190">
            <v>22.615962372958336</v>
          </cell>
          <cell r="BU190">
            <v>22.611544234084747</v>
          </cell>
        </row>
        <row r="191">
          <cell r="L191">
            <v>378.19310780939242</v>
          </cell>
          <cell r="BU191">
            <v>377.67458701685172</v>
          </cell>
        </row>
        <row r="192">
          <cell r="L192">
            <v>139.53702189052402</v>
          </cell>
          <cell r="BU192">
            <v>146.73884755957826</v>
          </cell>
        </row>
        <row r="193">
          <cell r="L193">
            <v>1357.9585789321861</v>
          </cell>
          <cell r="BU193">
            <v>1371.9549920423776</v>
          </cell>
        </row>
        <row r="194">
          <cell r="L194">
            <v>2957.1500397832374</v>
          </cell>
          <cell r="BU194">
            <v>2672.9644746596937</v>
          </cell>
        </row>
        <row r="195">
          <cell r="L195">
            <v>84.861888651409075</v>
          </cell>
          <cell r="BU195">
            <v>76.380558528394872</v>
          </cell>
        </row>
      </sheetData>
      <sheetData sheetId="7">
        <row r="23">
          <cell r="AF23">
            <v>28</v>
          </cell>
          <cell r="AG23">
            <v>31</v>
          </cell>
          <cell r="AH23">
            <v>34</v>
          </cell>
          <cell r="AI23">
            <v>37</v>
          </cell>
          <cell r="AJ23">
            <v>40</v>
          </cell>
        </row>
        <row r="24">
          <cell r="AF24">
            <v>35.012310777161424</v>
          </cell>
          <cell r="AG24">
            <v>35.093880718176699</v>
          </cell>
          <cell r="AH24">
            <v>35.158662828045358</v>
          </cell>
          <cell r="AI24">
            <v>35.209964527826266</v>
          </cell>
          <cell r="AJ24">
            <v>35.250289296176099</v>
          </cell>
        </row>
        <row r="25">
          <cell r="AF25">
            <v>77.173612266634123</v>
          </cell>
          <cell r="AG25">
            <v>77.017284621631191</v>
          </cell>
          <cell r="AH25">
            <v>76.896449252440178</v>
          </cell>
          <cell r="AI25">
            <v>76.803770830308892</v>
          </cell>
          <cell r="AJ25">
            <v>76.734021478541578</v>
          </cell>
        </row>
        <row r="47">
          <cell r="V47">
            <v>35.068741645582158</v>
          </cell>
          <cell r="W47">
            <v>35.093711572896339</v>
          </cell>
          <cell r="X47">
            <v>35.118055275923155</v>
          </cell>
          <cell r="Y47">
            <v>35.141674067901299</v>
          </cell>
          <cell r="Z47">
            <v>35.164598501278228</v>
          </cell>
          <cell r="AA47">
            <v>35.068741991888864</v>
          </cell>
          <cell r="AB47">
            <v>35.06824291777847</v>
          </cell>
          <cell r="AC47">
            <v>35.067748990014216</v>
          </cell>
          <cell r="AD47">
            <v>35.067257696141695</v>
          </cell>
          <cell r="AE47">
            <v>35.06676887844516</v>
          </cell>
        </row>
        <row r="48">
          <cell r="V48">
            <v>77.065037120234678</v>
          </cell>
          <cell r="W48">
            <v>76.968339441525458</v>
          </cell>
          <cell r="X48">
            <v>76.889125109763967</v>
          </cell>
          <cell r="Y48">
            <v>76.819816503581691</v>
          </cell>
          <cell r="Z48">
            <v>76.757019345503878</v>
          </cell>
          <cell r="AA48">
            <v>77.065036597325872</v>
          </cell>
          <cell r="AB48">
            <v>77.015810493085866</v>
          </cell>
          <cell r="AC48">
            <v>76.983722617953262</v>
          </cell>
          <cell r="AD48">
            <v>76.960621924157039</v>
          </cell>
          <cell r="AE48">
            <v>76.942987557076137</v>
          </cell>
        </row>
        <row r="72">
          <cell r="D72">
            <v>76.380558528394872</v>
          </cell>
          <cell r="E72">
            <v>78.90216549118314</v>
          </cell>
          <cell r="F72">
            <v>81.423772453971409</v>
          </cell>
          <cell r="G72">
            <v>83.945379416759678</v>
          </cell>
          <cell r="H72">
            <v>86.466986379547933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WXL.Storage"/>
      <sheetName val="Assumptions - thermodynamic"/>
      <sheetName val="CaLC"/>
      <sheetName val="SCO2 Main"/>
      <sheetName val="SCO2 Bottoming PUMP"/>
      <sheetName val="Results - full"/>
      <sheetName val="Graphs"/>
      <sheetName val="Integration-ECONOMIC"/>
      <sheetName val="CaLC - Cost Estimation"/>
      <sheetName val="SCO2-Cost estimation Main"/>
      <sheetName val="SCO2-Cost estimation Bottoming"/>
      <sheetName val="CCU-Cost estimation"/>
      <sheetName val="Economy analysis"/>
      <sheetName val="ASWXL.Disable"/>
      <sheetName val="Assumptions"/>
      <sheetName val="Parametric study"/>
    </sheetNames>
    <sheetDataSet>
      <sheetData sheetId="0"/>
      <sheetData sheetId="1"/>
      <sheetData sheetId="2"/>
      <sheetData sheetId="3"/>
      <sheetData sheetId="4"/>
      <sheetData sheetId="5">
        <row r="167">
          <cell r="BU167">
            <v>665</v>
          </cell>
        </row>
        <row r="168">
          <cell r="BU168">
            <v>30</v>
          </cell>
        </row>
        <row r="169">
          <cell r="BU169">
            <v>7.5</v>
          </cell>
        </row>
        <row r="170">
          <cell r="BU170">
            <v>5</v>
          </cell>
        </row>
        <row r="171">
          <cell r="BU171">
            <v>5</v>
          </cell>
        </row>
        <row r="172">
          <cell r="BU172">
            <v>35</v>
          </cell>
        </row>
        <row r="173">
          <cell r="BU173">
            <v>15</v>
          </cell>
        </row>
        <row r="174">
          <cell r="BU174">
            <v>15</v>
          </cell>
        </row>
        <row r="176">
          <cell r="L176">
            <v>44.993329046999996</v>
          </cell>
          <cell r="BU176">
            <v>44.983319528999992</v>
          </cell>
        </row>
        <row r="177">
          <cell r="L177">
            <v>18.889389223040407</v>
          </cell>
          <cell r="BU177">
            <v>18.288023575225175</v>
          </cell>
        </row>
        <row r="178">
          <cell r="L178">
            <v>6.8737581059322235</v>
          </cell>
          <cell r="BU178">
            <v>6.327369915645086</v>
          </cell>
        </row>
        <row r="179">
          <cell r="L179">
            <v>70.756476375972625</v>
          </cell>
          <cell r="BU179">
            <v>69.598713019870246</v>
          </cell>
        </row>
        <row r="180">
          <cell r="L180">
            <v>501.64779600000003</v>
          </cell>
          <cell r="BU180">
            <v>550.22937200000001</v>
          </cell>
        </row>
        <row r="181">
          <cell r="L181">
            <v>48.126962599999999</v>
          </cell>
          <cell r="BU181">
            <v>50.873874000000001</v>
          </cell>
        </row>
        <row r="182">
          <cell r="L182">
            <v>479.01828222402742</v>
          </cell>
          <cell r="BU182">
            <v>531.50453298012974</v>
          </cell>
        </row>
        <row r="183">
          <cell r="L183">
            <v>32.978036689400696</v>
          </cell>
          <cell r="BU183">
            <v>36.59145514826929</v>
          </cell>
        </row>
        <row r="184">
          <cell r="L184">
            <v>108.13200685220266</v>
          </cell>
          <cell r="BU184">
            <v>97.404067069026866</v>
          </cell>
        </row>
        <row r="185">
          <cell r="L185">
            <v>22.615962372958336</v>
          </cell>
          <cell r="BU185">
            <v>22.611544234084747</v>
          </cell>
        </row>
        <row r="186">
          <cell r="L186">
            <v>384.41407694264365</v>
          </cell>
          <cell r="BU186">
            <v>383.85629431275578</v>
          </cell>
        </row>
        <row r="187">
          <cell r="L187">
            <v>151.80108266684158</v>
          </cell>
          <cell r="BU187">
            <v>159.45939859928819</v>
          </cell>
        </row>
        <row r="188">
          <cell r="L188">
            <v>1396.6961897244885</v>
          </cell>
          <cell r="BU188">
            <v>1411.5669553490493</v>
          </cell>
        </row>
        <row r="189">
          <cell r="L189">
            <v>2915.7471469351585</v>
          </cell>
          <cell r="BU189">
            <v>2655.7947632815781</v>
          </cell>
        </row>
        <row r="190">
          <cell r="L190">
            <v>82.447519285196819</v>
          </cell>
          <cell r="BU190">
            <v>74.764410005787198</v>
          </cell>
        </row>
      </sheetData>
      <sheetData sheetId="6">
        <row r="23">
          <cell r="AF23">
            <v>28</v>
          </cell>
          <cell r="AG23">
            <v>31</v>
          </cell>
          <cell r="AH23">
            <v>34</v>
          </cell>
          <cell r="AI23">
            <v>37</v>
          </cell>
          <cell r="AJ23">
            <v>40</v>
          </cell>
        </row>
        <row r="24">
          <cell r="AF24">
            <v>36.417715793625092</v>
          </cell>
          <cell r="AG24">
            <v>36.521122396831906</v>
          </cell>
          <cell r="AH24">
            <v>36.591405922108315</v>
          </cell>
          <cell r="AI24">
            <v>36.636192928483055</v>
          </cell>
          <cell r="AJ24">
            <v>36.661296184967547</v>
          </cell>
        </row>
        <row r="25">
          <cell r="AF25">
            <v>75.140677585792105</v>
          </cell>
          <cell r="AG25">
            <v>75.01766199473721</v>
          </cell>
          <cell r="AH25">
            <v>74.9627445968069</v>
          </cell>
          <cell r="AI25">
            <v>74.960120463465969</v>
          </cell>
          <cell r="AJ25">
            <v>74.99795264196851</v>
          </cell>
        </row>
        <row r="47">
          <cell r="V47">
            <v>36.490795936238385</v>
          </cell>
          <cell r="W47">
            <v>36.488749358839449</v>
          </cell>
          <cell r="X47">
            <v>36.486662493318349</v>
          </cell>
          <cell r="Y47">
            <v>36.48454468194813</v>
          </cell>
          <cell r="Z47">
            <v>36.482523907621349</v>
          </cell>
          <cell r="AA47">
            <v>36.490727102746476</v>
          </cell>
          <cell r="AB47">
            <v>36.489806170131828</v>
          </cell>
          <cell r="AC47">
            <v>36.488866615401527</v>
          </cell>
          <cell r="AD47">
            <v>36.488134012464812</v>
          </cell>
          <cell r="AE47">
            <v>36.487204125143471</v>
          </cell>
        </row>
        <row r="48">
          <cell r="V48">
            <v>75.050105430477345</v>
          </cell>
          <cell r="W48">
            <v>74.993660796775202</v>
          </cell>
          <cell r="X48">
            <v>74.957714850249744</v>
          </cell>
          <cell r="Y48">
            <v>74.932510437793724</v>
          </cell>
          <cell r="Z48">
            <v>74.913587411451942</v>
          </cell>
          <cell r="AA48">
            <v>75.05022411780557</v>
          </cell>
          <cell r="AB48">
            <v>74.990546850799916</v>
          </cell>
          <cell r="AC48">
            <v>74.952080828445361</v>
          </cell>
          <cell r="AD48">
            <v>74.924288024190901</v>
          </cell>
          <cell r="AE48">
            <v>74.903548659695531</v>
          </cell>
        </row>
        <row r="72">
          <cell r="D72">
            <v>74.764410005787212</v>
          </cell>
          <cell r="E72">
            <v>77.199511682512878</v>
          </cell>
          <cell r="F72">
            <v>79.634613359238557</v>
          </cell>
          <cell r="G72">
            <v>82.069715035964236</v>
          </cell>
          <cell r="H72">
            <v>84.504816712689902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F4849-473C-4AC0-967F-5B9872C3F3AA}">
  <dimension ref="A5:A36"/>
  <sheetViews>
    <sheetView tabSelected="1" zoomScale="85" zoomScaleNormal="85" workbookViewId="0">
      <selection activeCell="A15" sqref="A15"/>
    </sheetView>
  </sheetViews>
  <sheetFormatPr defaultColWidth="9.140625" defaultRowHeight="14.25" x14ac:dyDescent="0.2"/>
  <cols>
    <col min="1" max="1" width="178.7109375" style="25" customWidth="1"/>
    <col min="2" max="2" width="49" style="25" customWidth="1"/>
    <col min="3" max="16384" width="9.140625" style="25"/>
  </cols>
  <sheetData>
    <row r="5" spans="1:1" ht="20.25" x14ac:dyDescent="0.2">
      <c r="A5" s="24" t="s">
        <v>79</v>
      </c>
    </row>
    <row r="6" spans="1:1" ht="20.25" x14ac:dyDescent="0.2">
      <c r="A6" s="26" t="s">
        <v>80</v>
      </c>
    </row>
    <row r="7" spans="1:1" ht="26.25" x14ac:dyDescent="0.2">
      <c r="A7" s="27"/>
    </row>
    <row r="8" spans="1:1" ht="26.25" x14ac:dyDescent="0.2">
      <c r="A8" s="27"/>
    </row>
    <row r="9" spans="1:1" ht="20.25" x14ac:dyDescent="0.2">
      <c r="A9" s="28" t="s">
        <v>77</v>
      </c>
    </row>
    <row r="10" spans="1:1" ht="20.25" x14ac:dyDescent="0.2">
      <c r="A10" s="29"/>
    </row>
    <row r="11" spans="1:1" ht="18.75" x14ac:dyDescent="0.2">
      <c r="A11" s="30" t="s">
        <v>74</v>
      </c>
    </row>
    <row r="12" spans="1:1" ht="18.75" x14ac:dyDescent="0.2">
      <c r="A12" s="30" t="s">
        <v>75</v>
      </c>
    </row>
    <row r="13" spans="1:1" ht="18.75" x14ac:dyDescent="0.2">
      <c r="A13" s="30"/>
    </row>
    <row r="14" spans="1:1" ht="18.75" x14ac:dyDescent="0.2">
      <c r="A14" s="30"/>
    </row>
    <row r="15" spans="1:1" ht="18.75" x14ac:dyDescent="0.2">
      <c r="A15" s="30"/>
    </row>
    <row r="16" spans="1:1" ht="20.25" x14ac:dyDescent="0.3">
      <c r="A16" s="31" t="s">
        <v>76</v>
      </c>
    </row>
    <row r="17" spans="1:1" ht="18.75" x14ac:dyDescent="0.2">
      <c r="A17" s="30"/>
    </row>
    <row r="18" spans="1:1" ht="18.75" x14ac:dyDescent="0.2">
      <c r="A18" s="30"/>
    </row>
    <row r="19" spans="1:1" ht="36.75" x14ac:dyDescent="0.2">
      <c r="A19" s="32" t="s">
        <v>78</v>
      </c>
    </row>
    <row r="22" spans="1:1" ht="18" x14ac:dyDescent="0.2">
      <c r="A22" s="33"/>
    </row>
    <row r="36" spans="1:1" ht="15" x14ac:dyDescent="0.2">
      <c r="A36" s="34"/>
    </row>
  </sheetData>
  <pageMargins left="0.7" right="0.7" top="0.75" bottom="0.75" header="0.3" footer="0.3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AD76"/>
  <sheetViews>
    <sheetView topLeftCell="C4" zoomScale="70" zoomScaleNormal="70" workbookViewId="0">
      <selection activeCell="D54" sqref="D54"/>
    </sheetView>
  </sheetViews>
  <sheetFormatPr defaultRowHeight="15" x14ac:dyDescent="0.25"/>
  <cols>
    <col min="2" max="2" width="16.5703125" customWidth="1"/>
    <col min="3" max="3" width="35" customWidth="1"/>
    <col min="4" max="4" width="50.28515625" customWidth="1"/>
    <col min="5" max="5" width="16.85546875" customWidth="1"/>
    <col min="6" max="6" width="18.5703125" customWidth="1"/>
    <col min="7" max="7" width="12.5703125" customWidth="1"/>
    <col min="8" max="8" width="11" customWidth="1"/>
    <col min="9" max="9" width="11.5703125" customWidth="1"/>
    <col min="10" max="12" width="23.7109375" customWidth="1"/>
    <col min="24" max="24" width="11" bestFit="1" customWidth="1"/>
  </cols>
  <sheetData>
    <row r="1" spans="2:23" x14ac:dyDescent="0.25">
      <c r="F1" t="s">
        <v>15</v>
      </c>
    </row>
    <row r="3" spans="2:23" x14ac:dyDescent="0.25">
      <c r="B3" s="7"/>
      <c r="C3" s="7"/>
      <c r="D3" s="7" t="s">
        <v>22</v>
      </c>
      <c r="E3" s="7" t="s">
        <v>17</v>
      </c>
      <c r="F3" s="7"/>
      <c r="G3" s="7"/>
    </row>
    <row r="4" spans="2:23" x14ac:dyDescent="0.25">
      <c r="B4" s="7"/>
      <c r="C4" s="7"/>
      <c r="D4" s="7"/>
      <c r="E4" s="7"/>
      <c r="F4" s="7"/>
      <c r="G4" s="7"/>
    </row>
    <row r="5" spans="2:23" x14ac:dyDescent="0.25">
      <c r="B5" s="7" t="s">
        <v>24</v>
      </c>
      <c r="C5" s="7"/>
      <c r="D5" s="7"/>
      <c r="E5" s="7" t="s">
        <v>15</v>
      </c>
      <c r="F5" s="7"/>
      <c r="G5" s="7"/>
    </row>
    <row r="6" spans="2:23" x14ac:dyDescent="0.25">
      <c r="B6" s="7"/>
      <c r="C6" s="7"/>
      <c r="D6" s="7"/>
      <c r="E6" s="7" t="s">
        <v>44</v>
      </c>
      <c r="F6" s="7" t="s">
        <v>39</v>
      </c>
      <c r="G6" s="7" t="s">
        <v>46</v>
      </c>
      <c r="H6" s="7" t="s">
        <v>40</v>
      </c>
      <c r="I6" s="7" t="s">
        <v>41</v>
      </c>
      <c r="J6" s="7" t="s">
        <v>45</v>
      </c>
      <c r="K6" s="11" t="s">
        <v>56</v>
      </c>
      <c r="L6" s="11" t="s">
        <v>57</v>
      </c>
      <c r="M6" s="21" t="s">
        <v>6</v>
      </c>
    </row>
    <row r="7" spans="2:23" x14ac:dyDescent="0.25">
      <c r="B7" s="7" t="s">
        <v>25</v>
      </c>
      <c r="C7" s="7"/>
      <c r="D7" s="7" t="s">
        <v>35</v>
      </c>
      <c r="E7" s="9">
        <f>'[2]Results - full'!BE145</f>
        <v>665</v>
      </c>
      <c r="F7" s="9">
        <f>'[3]Results - full'!AU130</f>
        <v>710</v>
      </c>
      <c r="G7" s="9">
        <f>'[4]Results - full'!AU130</f>
        <v>670</v>
      </c>
      <c r="H7" s="9">
        <f>'[5]Results - full'!BI161</f>
        <v>665</v>
      </c>
      <c r="I7" s="9">
        <f>'[6]Results - full'!BI160</f>
        <v>665</v>
      </c>
      <c r="J7" s="9">
        <f>'[7]Results - full'!BZ187</f>
        <v>665</v>
      </c>
      <c r="K7" s="9">
        <f>'[8]Results - full'!BU172</f>
        <v>665</v>
      </c>
      <c r="L7" s="9">
        <f>'[9]Results - full'!BU167</f>
        <v>665</v>
      </c>
    </row>
    <row r="8" spans="2:23" x14ac:dyDescent="0.25">
      <c r="B8" s="7"/>
      <c r="C8" s="7"/>
      <c r="D8" s="7" t="s">
        <v>23</v>
      </c>
      <c r="E8" s="9">
        <f>'[2]Results - full'!BE146</f>
        <v>30</v>
      </c>
      <c r="F8" s="9">
        <f>'[3]Results - full'!AU131</f>
        <v>32</v>
      </c>
      <c r="G8" s="9">
        <f>'[4]Results - full'!AU131</f>
        <v>32</v>
      </c>
      <c r="H8" s="9">
        <f>'[5]Results - full'!BI162</f>
        <v>7</v>
      </c>
      <c r="I8" s="9">
        <f>'[6]Results - full'!BI161</f>
        <v>25</v>
      </c>
      <c r="J8" s="9">
        <f>'[7]Results - full'!BZ188</f>
        <v>30</v>
      </c>
      <c r="K8" s="9">
        <f>'[8]Results - full'!BU173</f>
        <v>30</v>
      </c>
      <c r="L8" s="9">
        <f>'[9]Results - full'!BU168</f>
        <v>30</v>
      </c>
      <c r="R8">
        <v>1.1771630370806356</v>
      </c>
      <c r="T8">
        <f>F50*R8</f>
        <v>1556.6949926693007</v>
      </c>
      <c r="W8">
        <v>1200</v>
      </c>
    </row>
    <row r="9" spans="2:23" x14ac:dyDescent="0.25">
      <c r="B9" s="7"/>
      <c r="C9" s="7"/>
      <c r="D9" s="7" t="s">
        <v>47</v>
      </c>
      <c r="E9" s="10">
        <f>'[2]Results - full'!BE147</f>
        <v>5</v>
      </c>
      <c r="F9" s="10">
        <f>'[3]Results - full'!AU132</f>
        <v>5</v>
      </c>
      <c r="G9" s="10">
        <f>'[4]Results - full'!AU132</f>
        <v>5</v>
      </c>
      <c r="H9" s="10">
        <f>'[5]Results - full'!BI163</f>
        <v>7.5</v>
      </c>
      <c r="I9" s="10">
        <f>'[6]Results - full'!BI162</f>
        <v>5</v>
      </c>
      <c r="J9" s="9">
        <f>'[7]Results - full'!BZ189</f>
        <v>7.5</v>
      </c>
      <c r="K9" s="10">
        <f>'[8]Results - full'!BU174</f>
        <v>7.5</v>
      </c>
      <c r="L9" s="10">
        <f>'[9]Results - full'!BU169</f>
        <v>7.5</v>
      </c>
    </row>
    <row r="10" spans="2:23" x14ac:dyDescent="0.25">
      <c r="B10" s="7"/>
      <c r="C10" s="7"/>
      <c r="D10" s="7" t="s">
        <v>48</v>
      </c>
      <c r="E10" s="10">
        <f>'[2]Results - full'!BE148</f>
        <v>5</v>
      </c>
      <c r="F10" s="10" t="s">
        <v>42</v>
      </c>
      <c r="G10" s="10" t="s">
        <v>42</v>
      </c>
      <c r="H10" s="10" t="str">
        <f>'[5]Results - full'!BI164</f>
        <v>-</v>
      </c>
      <c r="I10" s="10" t="str">
        <f>'[6]Results - full'!BI163</f>
        <v>-</v>
      </c>
      <c r="J10" s="9">
        <f>'[7]Results - full'!BZ190</f>
        <v>5</v>
      </c>
      <c r="K10" s="10">
        <f>'[8]Results - full'!BU175</f>
        <v>5</v>
      </c>
      <c r="L10" s="10">
        <f>'[9]Results - full'!BU170</f>
        <v>5</v>
      </c>
    </row>
    <row r="11" spans="2:23" x14ac:dyDescent="0.25">
      <c r="B11" s="7"/>
      <c r="C11" s="7"/>
      <c r="D11" s="7" t="s">
        <v>49</v>
      </c>
      <c r="E11" s="10">
        <f>'[2]Results - full'!BE149</f>
        <v>5</v>
      </c>
      <c r="F11" s="10" t="s">
        <v>42</v>
      </c>
      <c r="G11" s="10" t="s">
        <v>42</v>
      </c>
      <c r="H11" s="10">
        <f>'[5]Results - full'!BI165</f>
        <v>15</v>
      </c>
      <c r="I11" s="10">
        <f>'[6]Results - full'!BI164</f>
        <v>15</v>
      </c>
      <c r="J11" s="9">
        <f>'[7]Results - full'!BZ191</f>
        <v>5</v>
      </c>
      <c r="K11" s="10">
        <f>'[8]Results - full'!BU176</f>
        <v>5</v>
      </c>
      <c r="L11" s="10">
        <f>'[9]Results - full'!BU171</f>
        <v>5</v>
      </c>
    </row>
    <row r="12" spans="2:23" x14ac:dyDescent="0.25">
      <c r="B12" s="7"/>
      <c r="C12" s="7"/>
      <c r="D12" s="7" t="s">
        <v>43</v>
      </c>
      <c r="E12" s="10" t="s">
        <v>42</v>
      </c>
      <c r="F12" s="10" t="s">
        <v>42</v>
      </c>
      <c r="G12" s="10" t="s">
        <v>42</v>
      </c>
      <c r="H12" s="10">
        <f>'[5]Results - full'!BI166</f>
        <v>12</v>
      </c>
      <c r="I12" s="10">
        <f>'[6]Results - full'!BI165</f>
        <v>30</v>
      </c>
      <c r="J12" s="9">
        <f>'[7]Results - full'!BZ192</f>
        <v>30</v>
      </c>
      <c r="K12" s="10">
        <f>'[8]Results - full'!BU177</f>
        <v>40</v>
      </c>
      <c r="L12" s="10">
        <f>'[9]Results - full'!BU172</f>
        <v>35</v>
      </c>
      <c r="T12">
        <f>T8*1000000/W8</f>
        <v>1297245.8272244174</v>
      </c>
      <c r="U12">
        <f>T12/1000</f>
        <v>1297.2458272244173</v>
      </c>
    </row>
    <row r="13" spans="2:23" x14ac:dyDescent="0.25">
      <c r="B13" s="7"/>
      <c r="C13" s="7"/>
      <c r="D13" s="7" t="s">
        <v>50</v>
      </c>
      <c r="E13" s="10" t="s">
        <v>42</v>
      </c>
      <c r="F13" s="10" t="s">
        <v>42</v>
      </c>
      <c r="G13" s="10" t="s">
        <v>42</v>
      </c>
      <c r="H13" s="10" t="str">
        <f>'[5]Results - full'!BI167</f>
        <v>-</v>
      </c>
      <c r="I13" s="10" t="str">
        <f>'[6]Results - full'!BI166</f>
        <v>-</v>
      </c>
      <c r="J13" s="9">
        <f>'[7]Results - full'!BZ193</f>
        <v>15</v>
      </c>
      <c r="K13" s="10">
        <f>'[8]Results - full'!BU178</f>
        <v>15</v>
      </c>
      <c r="L13" s="10">
        <f>'[9]Results - full'!BU173</f>
        <v>15</v>
      </c>
    </row>
    <row r="14" spans="2:23" x14ac:dyDescent="0.25">
      <c r="B14" s="7"/>
      <c r="C14" s="7"/>
      <c r="D14" s="7" t="s">
        <v>58</v>
      </c>
      <c r="E14" s="10" t="s">
        <v>42</v>
      </c>
      <c r="F14" s="10" t="s">
        <v>42</v>
      </c>
      <c r="G14" s="10" t="s">
        <v>42</v>
      </c>
      <c r="H14" s="10" t="s">
        <v>42</v>
      </c>
      <c r="I14" s="10" t="s">
        <v>42</v>
      </c>
      <c r="J14" s="10" t="s">
        <v>42</v>
      </c>
      <c r="K14" s="10">
        <f>'[8]Results - full'!BU179</f>
        <v>15</v>
      </c>
      <c r="L14" s="10">
        <f>'[9]Results - full'!BU174</f>
        <v>15</v>
      </c>
    </row>
    <row r="15" spans="2:23" x14ac:dyDescent="0.25">
      <c r="B15" s="7"/>
      <c r="C15" s="7"/>
      <c r="D15" s="7" t="s">
        <v>51</v>
      </c>
      <c r="E15" s="10" t="s">
        <v>42</v>
      </c>
      <c r="F15" s="10" t="s">
        <v>42</v>
      </c>
      <c r="G15" s="10" t="s">
        <v>42</v>
      </c>
      <c r="H15" s="10" t="str">
        <f>'[5]Results - full'!BI168</f>
        <v>-</v>
      </c>
      <c r="I15" s="10" t="str">
        <f>'[6]Results - full'!BI167</f>
        <v>-</v>
      </c>
      <c r="J15" s="9">
        <f>'[7]Results - full'!BZ194</f>
        <v>5</v>
      </c>
      <c r="K15" s="10" t="s">
        <v>42</v>
      </c>
      <c r="L15" s="10" t="s">
        <v>42</v>
      </c>
    </row>
    <row r="16" spans="2:23" x14ac:dyDescent="0.25">
      <c r="B16" s="7"/>
      <c r="C16" s="7"/>
      <c r="D16" s="7" t="s">
        <v>52</v>
      </c>
      <c r="E16" s="10" t="s">
        <v>42</v>
      </c>
      <c r="F16" s="10" t="s">
        <v>42</v>
      </c>
      <c r="G16" s="10" t="s">
        <v>42</v>
      </c>
      <c r="H16" s="10" t="str">
        <f>'[5]Results - full'!BI169</f>
        <v>-</v>
      </c>
      <c r="I16" s="10" t="str">
        <f>'[6]Results - full'!BI168</f>
        <v>-</v>
      </c>
      <c r="J16" s="9">
        <f>'[7]Results - full'!BZ195</f>
        <v>15</v>
      </c>
      <c r="K16" s="10" t="s">
        <v>42</v>
      </c>
      <c r="L16" s="10" t="s">
        <v>42</v>
      </c>
    </row>
    <row r="17" spans="2:30" x14ac:dyDescent="0.25">
      <c r="B17" s="7" t="s">
        <v>26</v>
      </c>
      <c r="C17" s="7" t="s">
        <v>30</v>
      </c>
      <c r="D17" s="7" t="s">
        <v>27</v>
      </c>
      <c r="E17" s="8">
        <f>'[2]Results - full'!BE151</f>
        <v>44.983047861999999</v>
      </c>
      <c r="F17" s="8">
        <f>'[3]Results - full'!AU136</f>
        <v>44.989549314000001</v>
      </c>
      <c r="G17" s="8">
        <f>'[4]Results - full'!AU136</f>
        <v>44.989549314000001</v>
      </c>
      <c r="H17" s="8">
        <f>'[5]Results - full'!BI171</f>
        <v>44.989549314000001</v>
      </c>
      <c r="I17" s="8">
        <f>'[6]Results - full'!BI170</f>
        <v>44.989549314000001</v>
      </c>
      <c r="J17" s="8">
        <f>'[7]Results - full'!BZ199</f>
        <v>44.983319528999992</v>
      </c>
      <c r="K17" s="8">
        <f>'[8]Results - full'!BU181</f>
        <v>44.983319528999992</v>
      </c>
      <c r="L17" s="8">
        <f>'[9]Results - full'!BU176</f>
        <v>44.983319528999992</v>
      </c>
    </row>
    <row r="18" spans="2:30" x14ac:dyDescent="0.25">
      <c r="B18" s="7"/>
      <c r="C18" s="7"/>
      <c r="D18" s="7" t="s">
        <v>28</v>
      </c>
      <c r="E18" s="8">
        <f>'[2]Results - full'!BE152</f>
        <v>18.288019048618665</v>
      </c>
      <c r="F18" s="8">
        <f>'[3]Results - full'!AU137</f>
        <v>18.2923734347014</v>
      </c>
      <c r="G18" s="8">
        <f>'[4]Results - full'!AU137</f>
        <v>18.2923734347014</v>
      </c>
      <c r="H18" s="8">
        <f>'[5]Results - full'!BI172</f>
        <v>18.2923734347014</v>
      </c>
      <c r="I18" s="8">
        <f>'[6]Results - full'!BI171</f>
        <v>18.2923734347014</v>
      </c>
      <c r="J18" s="8">
        <f>'[7]Results - full'!BZ200</f>
        <v>18.288023575225175</v>
      </c>
      <c r="K18" s="8">
        <f>'[8]Results - full'!BU182</f>
        <v>18.288023575225175</v>
      </c>
      <c r="L18" s="8">
        <f>'[9]Results - full'!BU177</f>
        <v>18.288023575225175</v>
      </c>
      <c r="Z18">
        <v>10462.5</v>
      </c>
      <c r="AD18">
        <f>Z18/1000</f>
        <v>10.4625</v>
      </c>
    </row>
    <row r="19" spans="2:30" x14ac:dyDescent="0.25">
      <c r="B19" s="7"/>
      <c r="C19" s="7"/>
      <c r="D19" s="7" t="s">
        <v>29</v>
      </c>
      <c r="E19" s="8">
        <f>'[2]Results - full'!BE153</f>
        <v>6.9533724076727008</v>
      </c>
      <c r="F19" s="8">
        <f>'[3]Results - full'!AU138</f>
        <v>70.337743126116067</v>
      </c>
      <c r="G19" s="8">
        <f>'[4]Results - full'!AU138</f>
        <v>6.8635479016587562</v>
      </c>
      <c r="H19" s="8">
        <f>'[5]Results - full'!BI173</f>
        <v>6.8537296838093837</v>
      </c>
      <c r="I19" s="8">
        <f>'[6]Results - full'!BI172</f>
        <v>6.8360527693150619</v>
      </c>
      <c r="J19" s="8">
        <f>'[7]Results - full'!BZ201</f>
        <v>6.1233186355030513</v>
      </c>
      <c r="K19" s="8">
        <f>'[8]Results - full'!BU183</f>
        <v>5.9593972687125323</v>
      </c>
      <c r="L19" s="8">
        <f>'[9]Results - full'!BU178</f>
        <v>6.327369915645086</v>
      </c>
    </row>
    <row r="20" spans="2:30" x14ac:dyDescent="0.25">
      <c r="B20" s="7"/>
      <c r="C20" s="7"/>
      <c r="D20" s="7" t="s">
        <v>19</v>
      </c>
      <c r="E20" s="8">
        <f>'[2]Results - full'!BE154</f>
        <v>70.22443931829136</v>
      </c>
      <c r="F20" s="8">
        <f>'[3]Results - full'!AU139</f>
        <v>133.61966587481749</v>
      </c>
      <c r="G20" s="8">
        <f>'[4]Results - full'!AU139</f>
        <v>70.145470650360167</v>
      </c>
      <c r="H20" s="8">
        <f>'[5]Results - full'!BI174</f>
        <v>70.135652432510796</v>
      </c>
      <c r="I20" s="8">
        <f>'[6]Results - full'!BI173</f>
        <v>70.117975518016465</v>
      </c>
      <c r="J20" s="8">
        <f>'[7]Results - full'!BZ202</f>
        <v>69.394661739728221</v>
      </c>
      <c r="K20" s="8">
        <f>'[8]Results - full'!BU184</f>
        <v>69.230740372937703</v>
      </c>
      <c r="L20" s="8">
        <f>'[9]Results - full'!BU179</f>
        <v>69.598713019870246</v>
      </c>
    </row>
    <row r="21" spans="2:30" x14ac:dyDescent="0.25">
      <c r="B21" s="7"/>
      <c r="C21" s="7"/>
      <c r="D21" s="7" t="s">
        <v>53</v>
      </c>
      <c r="E21" s="8">
        <f>'[2]Results - full'!BE155</f>
        <v>640.58202400000005</v>
      </c>
      <c r="F21" s="8">
        <f>'[3]Results - full'!AU140</f>
        <v>649.00186199999996</v>
      </c>
      <c r="G21" s="8">
        <f>'[4]Results - full'!AU140</f>
        <v>614.02088600000002</v>
      </c>
      <c r="H21" s="8">
        <f>'[5]Results - full'!BI175</f>
        <v>500.992341995</v>
      </c>
      <c r="I21" s="8">
        <f>'[6]Results - full'!BI174</f>
        <v>480.16772809499997</v>
      </c>
      <c r="J21" s="8">
        <f>'[7]Results - full'!BZ203</f>
        <v>550.22937200000001</v>
      </c>
      <c r="K21" s="8">
        <f>'[8]Results - full'!BU185</f>
        <v>550.22937200000001</v>
      </c>
      <c r="L21" s="8">
        <f>'[9]Results - full'!BU180</f>
        <v>550.22937200000001</v>
      </c>
    </row>
    <row r="22" spans="2:30" x14ac:dyDescent="0.25">
      <c r="B22" s="7"/>
      <c r="C22" s="7"/>
      <c r="D22" s="7"/>
      <c r="E22" s="8" t="str">
        <f>'[2]Results - full'!BE156</f>
        <v>-</v>
      </c>
      <c r="F22" s="8" t="str">
        <f>'[3]Results - full'!AU141</f>
        <v>-</v>
      </c>
      <c r="G22" s="8" t="str">
        <f>'[4]Results - full'!AU141</f>
        <v>-</v>
      </c>
      <c r="H22" s="8">
        <f>'[5]Results - full'!BI176</f>
        <v>47.705970341999986</v>
      </c>
      <c r="I22" s="8">
        <f>'[6]Results - full'!BI175</f>
        <v>38.100781158499998</v>
      </c>
      <c r="J22" s="8">
        <f>'[7]Results - full'!BZ204</f>
        <v>45.215611899999999</v>
      </c>
      <c r="K22" s="8">
        <f>'[8]Results - full'!BU186</f>
        <v>32.272309700000001</v>
      </c>
      <c r="L22" s="8">
        <f>'[9]Results - full'!BU181</f>
        <v>50.873874000000001</v>
      </c>
    </row>
    <row r="23" spans="2:30" x14ac:dyDescent="0.25">
      <c r="B23" s="7"/>
      <c r="C23" s="7"/>
      <c r="D23" s="7" t="s">
        <v>21</v>
      </c>
      <c r="E23" s="8">
        <f>'[2]Results - full'!BE157</f>
        <v>565.63856170417409</v>
      </c>
      <c r="F23" s="8">
        <f>'[3]Results - full'!AU142</f>
        <v>515.38219612518253</v>
      </c>
      <c r="G23" s="8">
        <f>'[4]Results - full'!AU142</f>
        <v>543.87541534963987</v>
      </c>
      <c r="H23" s="8">
        <f>'[5]Results - full'!BI177</f>
        <v>478.56265956748922</v>
      </c>
      <c r="I23" s="8">
        <f>'[6]Results - full'!BI176</f>
        <v>448.15053348198353</v>
      </c>
      <c r="J23" s="8">
        <f>'[7]Results - full'!BZ205</f>
        <v>526.05032216027178</v>
      </c>
      <c r="K23" s="8">
        <f>'[8]Results - full'!BU187</f>
        <v>513.27094132706236</v>
      </c>
      <c r="L23" s="8">
        <f>'[9]Results - full'!BU182</f>
        <v>531.50453298012974</v>
      </c>
    </row>
    <row r="24" spans="2:30" x14ac:dyDescent="0.25">
      <c r="B24" s="7"/>
      <c r="C24" s="7"/>
      <c r="D24" s="7" t="s">
        <v>18</v>
      </c>
      <c r="E24" s="8">
        <f>'[2]Results - full'!BE158</f>
        <v>38.94141399825768</v>
      </c>
      <c r="F24" s="8">
        <f>'[3]Results - full'!AU143</f>
        <v>35.481512091706222</v>
      </c>
      <c r="G24" s="8">
        <f>'[4]Results - full'!AU143</f>
        <v>37.443129140267715</v>
      </c>
      <c r="H24" s="8">
        <f>'[5]Results - full'!BI178</f>
        <v>32.946669325687402</v>
      </c>
      <c r="I24" s="8">
        <f>'[6]Results - full'!BI177</f>
        <v>30.852945041941929</v>
      </c>
      <c r="J24" s="8">
        <f>'[7]Results - full'!BZ206</f>
        <v>36.215959741927193</v>
      </c>
      <c r="K24" s="8">
        <f>'[8]Results - full'!BU188</f>
        <v>35.336162653539027</v>
      </c>
      <c r="L24" s="8">
        <f>'[9]Results - full'!BU183</f>
        <v>36.59145514826929</v>
      </c>
      <c r="V24">
        <v>1200</v>
      </c>
      <c r="X24">
        <f>$F$29*1000000</f>
        <v>1323899891.475961</v>
      </c>
      <c r="Z24">
        <f>$X$24/V24</f>
        <v>1103249.9095633009</v>
      </c>
      <c r="AB24">
        <f>Z24/$Z$18</f>
        <v>105.44802002994513</v>
      </c>
      <c r="AD24">
        <f t="shared" ref="AD24" si="0">Z24/1000</f>
        <v>1103.2499095633009</v>
      </c>
    </row>
    <row r="25" spans="2:30" x14ac:dyDescent="0.25">
      <c r="B25" s="7"/>
      <c r="C25" s="7"/>
      <c r="D25" s="7" t="s">
        <v>20</v>
      </c>
      <c r="E25" s="8">
        <f>'[2]Results - full'!BE159</f>
        <v>91.530664440831941</v>
      </c>
      <c r="F25" s="8">
        <f>'[3]Results - full'!AU144</f>
        <v>100.50198932373908</v>
      </c>
      <c r="G25" s="8">
        <f>'[4]Results - full'!AU144</f>
        <v>95.236766565960195</v>
      </c>
      <c r="H25" s="8">
        <f>'[5]Results - full'!BI179</f>
        <v>108.23438673512646</v>
      </c>
      <c r="I25" s="8">
        <f>'[6]Results - full'!BI178</f>
        <v>115.57932458581047</v>
      </c>
      <c r="J25" s="8">
        <f>'[7]Results - full'!BZ207</f>
        <v>98.413974855651503</v>
      </c>
      <c r="K25" s="8">
        <f>'[8]Results - full'!BU189</f>
        <v>100.86427851153071</v>
      </c>
      <c r="L25" s="8">
        <f>'[9]Results - full'!BU184</f>
        <v>97.404067069026866</v>
      </c>
      <c r="M25" s="20">
        <v>796.8</v>
      </c>
      <c r="V25">
        <v>2000</v>
      </c>
      <c r="Z25">
        <f>$X$24/V25</f>
        <v>661949.94573798054</v>
      </c>
      <c r="AB25">
        <f>Z25/$Z$18</f>
        <v>63.268812017967079</v>
      </c>
    </row>
    <row r="26" spans="2:30" x14ac:dyDescent="0.25">
      <c r="B26" s="7" t="s">
        <v>31</v>
      </c>
      <c r="C26" s="7" t="s">
        <v>32</v>
      </c>
      <c r="D26" s="7" t="str">
        <f>D17</f>
        <v>of CCT</v>
      </c>
      <c r="E26" s="10">
        <f>'[2]Results - full'!BE160</f>
        <v>22.610549807703162</v>
      </c>
      <c r="F26" s="10">
        <f>'[3]Results - full'!AU145</f>
        <v>22.613399631935227</v>
      </c>
      <c r="G26" s="10">
        <f>'[4]Results - full'!AU145</f>
        <v>22.613399631935227</v>
      </c>
      <c r="H26" s="10">
        <f>'[5]Results - full'!BI180</f>
        <v>22.613399631935227</v>
      </c>
      <c r="I26" s="10">
        <f>'[6]Results - full'!BI179</f>
        <v>22.613399631935227</v>
      </c>
      <c r="J26" s="8">
        <f>'[7]Results - full'!BZ208</f>
        <v>22.611544234084747</v>
      </c>
      <c r="K26" s="10">
        <f>'[8]Results - full'!BU190</f>
        <v>22.611544234084747</v>
      </c>
      <c r="L26" s="10">
        <f>'[9]Results - full'!BU185</f>
        <v>22.611544234084747</v>
      </c>
    </row>
    <row r="27" spans="2:30" x14ac:dyDescent="0.25">
      <c r="B27" s="7"/>
      <c r="C27" s="7"/>
      <c r="D27" s="7" t="str">
        <f>D18</f>
        <v>of CaLC</v>
      </c>
      <c r="E27" s="10">
        <f>'[2]Results - full'!BE161</f>
        <v>395.59445451175753</v>
      </c>
      <c r="F27" s="10">
        <f>'[3]Results - full'!AU146</f>
        <v>394.03767149062492</v>
      </c>
      <c r="G27" s="10">
        <f>'[4]Results - full'!AU146</f>
        <v>392.18212822014505</v>
      </c>
      <c r="H27" s="10">
        <f>'[5]Results - full'!BI181</f>
        <v>381.63070716278958</v>
      </c>
      <c r="I27" s="10">
        <f>'[6]Results - full'!BI180</f>
        <v>377.16070412751918</v>
      </c>
      <c r="J27" s="8">
        <f>'[7]Results - full'!BZ209</f>
        <v>379.7400030567743</v>
      </c>
      <c r="K27" s="10">
        <f>'[8]Results - full'!BU191</f>
        <v>377.67458701685172</v>
      </c>
      <c r="L27" s="10">
        <f>'[9]Results - full'!BU186</f>
        <v>383.85629431275578</v>
      </c>
    </row>
    <row r="28" spans="2:30" x14ac:dyDescent="0.25">
      <c r="B28" s="7"/>
      <c r="C28" s="7"/>
      <c r="D28" s="7" t="str">
        <f>D19</f>
        <v>of s-CO2 cycle</v>
      </c>
      <c r="E28" s="10">
        <f>'[2]Results - full'!BE162</f>
        <v>164.67725272731644</v>
      </c>
      <c r="F28" s="10">
        <f>'[3]Results - full'!AU147</f>
        <v>107.44270586344601</v>
      </c>
      <c r="G28" s="10">
        <f>'[4]Results - full'!AU147</f>
        <v>123.56234514555004</v>
      </c>
      <c r="H28" s="10">
        <f>'[5]Results - full'!BI182</f>
        <v>158.71775523648802</v>
      </c>
      <c r="I28" s="10">
        <f>'[6]Results - full'!BI181</f>
        <v>159.47947142000865</v>
      </c>
      <c r="J28" s="8">
        <f>'[7]Results - full'!BZ210</f>
        <v>157.52470492753449</v>
      </c>
      <c r="K28" s="10">
        <f>'[8]Results - full'!BU192</f>
        <v>146.73884755957826</v>
      </c>
      <c r="L28" s="10">
        <f>'[9]Results - full'!BU187</f>
        <v>159.45939859928819</v>
      </c>
    </row>
    <row r="29" spans="2:30" x14ac:dyDescent="0.25">
      <c r="B29" s="7"/>
      <c r="C29" s="7"/>
      <c r="D29" s="7" t="s">
        <v>33</v>
      </c>
      <c r="E29" s="10">
        <f>'[2]Results - full'!BE163</f>
        <v>1447.0982455390131</v>
      </c>
      <c r="F29" s="10">
        <f>'[3]Results - full'!AU148</f>
        <v>1323.8998914759609</v>
      </c>
      <c r="G29" s="10">
        <f>'[4]Results - full'!AU148</f>
        <v>1353.792025938578</v>
      </c>
      <c r="H29" s="10">
        <f>'[5]Results - full'!BI183</f>
        <v>1405.3526539593972</v>
      </c>
      <c r="I29" s="10">
        <f>'[6]Results - full'!BI182</f>
        <v>1397.5814913769157</v>
      </c>
      <c r="J29" s="8">
        <f>'[7]Results - full'!BZ211</f>
        <v>1398.8863862513838</v>
      </c>
      <c r="K29" s="10">
        <f>'[8]Results - full'!BU193</f>
        <v>1371.9549920423776</v>
      </c>
      <c r="L29" s="10">
        <f>'[9]Results - full'!BU188</f>
        <v>1411.5669553490493</v>
      </c>
    </row>
    <row r="30" spans="2:30" x14ac:dyDescent="0.25">
      <c r="B30" s="7"/>
      <c r="C30" s="7"/>
      <c r="D30" s="7"/>
      <c r="E30" s="10">
        <f>'[2]Results - full'!BE164</f>
        <v>2558.3443978415276</v>
      </c>
      <c r="F30" s="10">
        <f>'[3]Results - full'!AU149</f>
        <v>2568.773041501021</v>
      </c>
      <c r="G30" s="10">
        <f>'[4]Results - full'!AU149</f>
        <v>2489.1583398162406</v>
      </c>
      <c r="H30" s="10">
        <f>'[5]Results - full'!BI184</f>
        <v>2936.6115927839278</v>
      </c>
      <c r="I30" s="10">
        <f>'[6]Results - full'!BI183</f>
        <v>3118.5536710581669</v>
      </c>
      <c r="J30" s="8">
        <f>'[7]Results - full'!BZ212</f>
        <v>2659.2254149883115</v>
      </c>
      <c r="K30" s="10">
        <f>'[8]Results - full'!BU194</f>
        <v>2672.9644746596937</v>
      </c>
      <c r="L30" s="10">
        <f>'[9]Results - full'!BU189</f>
        <v>2655.7947632815781</v>
      </c>
    </row>
    <row r="31" spans="2:30" x14ac:dyDescent="0.25">
      <c r="B31" s="7"/>
      <c r="C31" s="7"/>
      <c r="D31" s="7" t="s">
        <v>34</v>
      </c>
      <c r="E31" s="8">
        <f>'[2]Results - full'!BE165</f>
        <v>71.146496397070891</v>
      </c>
      <c r="F31" s="8">
        <f>'[3]Results - full'!AU150</f>
        <v>75.032731456213526</v>
      </c>
      <c r="G31" s="8">
        <f>'[4]Results - full'!AU150</f>
        <v>71.736129846608293</v>
      </c>
      <c r="H31" s="8">
        <f>'[5]Results - full'!BI185</f>
        <v>82.787748920497563</v>
      </c>
      <c r="I31" s="8">
        <f>'[6]Results - full'!BI184</f>
        <v>88.069610777888116</v>
      </c>
      <c r="J31" s="8">
        <f>'[7]Results - full'!BZ213</f>
        <v>75.215472919380531</v>
      </c>
      <c r="K31" s="8">
        <f>'[8]Results - full'!BU195</f>
        <v>76.380558528394872</v>
      </c>
      <c r="L31" s="8">
        <f>'[9]Results - full'!BU190</f>
        <v>74.764410005787198</v>
      </c>
      <c r="M31" s="20">
        <v>59.63</v>
      </c>
      <c r="O31" s="4">
        <f>F31-$E$31</f>
        <v>3.8862350591426349</v>
      </c>
      <c r="P31" s="4">
        <f t="shared" ref="P31:Q31" si="1">G31-$E$31</f>
        <v>0.58963344953740204</v>
      </c>
      <c r="Q31" s="4">
        <f t="shared" si="1"/>
        <v>11.641252523426672</v>
      </c>
    </row>
    <row r="32" spans="2:30" x14ac:dyDescent="0.25">
      <c r="D32" t="s">
        <v>71</v>
      </c>
      <c r="E32" s="22">
        <f>(E31-$M$31)*1000/($M$25-E25)</f>
        <v>16.32921752927215</v>
      </c>
      <c r="F32" s="22">
        <f t="shared" ref="F32:L32" si="2">(F31-$M$31)*1000/($M$25-F25)</f>
        <v>22.120889647888021</v>
      </c>
      <c r="G32" s="22">
        <f t="shared" si="2"/>
        <v>17.255935416328366</v>
      </c>
      <c r="H32" s="22">
        <f t="shared" si="2"/>
        <v>33.631869605996968</v>
      </c>
      <c r="I32" s="22">
        <f t="shared" si="2"/>
        <v>41.748014709912503</v>
      </c>
      <c r="J32" s="22">
        <f t="shared" si="2"/>
        <v>22.316415790478036</v>
      </c>
      <c r="K32" s="22">
        <f t="shared" si="2"/>
        <v>24.069117321020293</v>
      </c>
      <c r="L32" s="22">
        <f t="shared" si="2"/>
        <v>21.639259385400067</v>
      </c>
    </row>
    <row r="33" spans="2:21" x14ac:dyDescent="0.25">
      <c r="E33" s="4">
        <f>E31-M31</f>
        <v>11.516496397070888</v>
      </c>
    </row>
    <row r="34" spans="2:21" x14ac:dyDescent="0.25">
      <c r="B34" s="7"/>
      <c r="C34" s="7"/>
      <c r="D34" s="7" t="s">
        <v>22</v>
      </c>
      <c r="E34" s="7" t="s">
        <v>16</v>
      </c>
      <c r="F34" s="7"/>
      <c r="G34" s="7"/>
      <c r="J34" s="4">
        <f>L24-J24</f>
        <v>0.37549540634209677</v>
      </c>
      <c r="M34">
        <f>E31/M31</f>
        <v>1.1931325909285744</v>
      </c>
    </row>
    <row r="35" spans="2:21" x14ac:dyDescent="0.25">
      <c r="B35" s="7"/>
      <c r="C35" s="7"/>
      <c r="D35" s="7"/>
      <c r="E35" s="7"/>
      <c r="F35" s="7"/>
      <c r="G35" s="7"/>
      <c r="J35" s="4">
        <f>J31-L31</f>
        <v>0.45106291359333284</v>
      </c>
    </row>
    <row r="36" spans="2:21" x14ac:dyDescent="0.25">
      <c r="B36" s="7" t="s">
        <v>24</v>
      </c>
      <c r="C36" s="7"/>
      <c r="D36" s="7"/>
      <c r="E36" s="7" t="s">
        <v>15</v>
      </c>
      <c r="F36" s="7"/>
      <c r="G36" s="7"/>
    </row>
    <row r="37" spans="2:21" x14ac:dyDescent="0.25">
      <c r="B37" s="7"/>
      <c r="C37" s="7"/>
      <c r="D37" s="7"/>
      <c r="E37" s="7" t="s">
        <v>44</v>
      </c>
      <c r="F37" s="7" t="s">
        <v>39</v>
      </c>
      <c r="G37" s="7" t="s">
        <v>46</v>
      </c>
      <c r="H37" s="7" t="s">
        <v>40</v>
      </c>
      <c r="I37" s="7" t="s">
        <v>41</v>
      </c>
      <c r="J37" s="7" t="s">
        <v>45</v>
      </c>
      <c r="K37" s="11" t="s">
        <v>56</v>
      </c>
      <c r="L37" s="11" t="s">
        <v>57</v>
      </c>
    </row>
    <row r="38" spans="2:21" x14ac:dyDescent="0.25">
      <c r="B38" s="7" t="s">
        <v>26</v>
      </c>
      <c r="C38" s="7" t="s">
        <v>30</v>
      </c>
      <c r="D38" s="7" t="s">
        <v>27</v>
      </c>
      <c r="E38" s="8">
        <f>'[2]Results - full'!L154</f>
        <v>44.993329046999996</v>
      </c>
      <c r="F38" s="8">
        <f>'[3]Results - full'!L136</f>
        <v>44.991680015</v>
      </c>
      <c r="G38" s="8">
        <f>'[4]Results - full'!L136</f>
        <v>44.991680015</v>
      </c>
      <c r="H38" s="8">
        <f>'[5]Results - full'!L171</f>
        <v>44.991680015</v>
      </c>
      <c r="I38" s="8">
        <f>'[6]Results - full'!L170</f>
        <v>44.991680015</v>
      </c>
      <c r="J38" s="8">
        <f>'[7]Results - full'!L199</f>
        <v>44.993329046999996</v>
      </c>
      <c r="K38" s="8">
        <f>'[8]Results - full'!L181</f>
        <v>44.993329046999996</v>
      </c>
      <c r="L38" s="8">
        <f>'[9]Results - full'!L176</f>
        <v>44.993329046999996</v>
      </c>
    </row>
    <row r="39" spans="2:21" x14ac:dyDescent="0.25">
      <c r="B39" s="7"/>
      <c r="C39" s="7"/>
      <c r="D39" s="7" t="s">
        <v>28</v>
      </c>
      <c r="E39" s="8">
        <f>'[2]Results - full'!L155</f>
        <v>18.889389223040407</v>
      </c>
      <c r="F39" s="8">
        <f>'[3]Results - full'!L137</f>
        <v>18.886773490840163</v>
      </c>
      <c r="G39" s="8">
        <f>'[4]Results - full'!L137</f>
        <v>18.886773490840163</v>
      </c>
      <c r="H39" s="8">
        <f>'[5]Results - full'!L172</f>
        <v>18.886773490840163</v>
      </c>
      <c r="I39" s="8">
        <f>'[6]Results - full'!L171</f>
        <v>18.886773490840163</v>
      </c>
      <c r="J39" s="8">
        <f>'[7]Results - full'!L200</f>
        <v>18.889389223040407</v>
      </c>
      <c r="K39" s="8">
        <f>'[8]Results - full'!L182</f>
        <v>18.889389223040407</v>
      </c>
      <c r="L39" s="8">
        <f>'[9]Results - full'!L177</f>
        <v>18.889389223040407</v>
      </c>
    </row>
    <row r="40" spans="2:21" x14ac:dyDescent="0.25">
      <c r="B40" s="7"/>
      <c r="C40" s="7"/>
      <c r="D40" s="7" t="s">
        <v>29</v>
      </c>
      <c r="E40" s="8">
        <f>'[2]Results - full'!L156</f>
        <v>7.6290397806644101</v>
      </c>
      <c r="F40" s="8">
        <f>'[3]Results - full'!L138</f>
        <v>77.773691718312278</v>
      </c>
      <c r="G40" s="8">
        <f>'[4]Results - full'!L138</f>
        <v>7.2512738584836294</v>
      </c>
      <c r="H40" s="8">
        <f>'[5]Results - full'!L173</f>
        <v>7.2601242628830711</v>
      </c>
      <c r="I40" s="8">
        <f>'[6]Results - full'!L172</f>
        <v>6.9122914981317169</v>
      </c>
      <c r="J40" s="8">
        <f>'[7]Results - full'!L201</f>
        <v>6.6102923400709237</v>
      </c>
      <c r="K40" s="8">
        <f>'[8]Results - full'!L183</f>
        <v>6.4896846997079143</v>
      </c>
      <c r="L40" s="8">
        <f>'[9]Results - full'!L178</f>
        <v>6.8737581059322235</v>
      </c>
    </row>
    <row r="41" spans="2:21" x14ac:dyDescent="0.25">
      <c r="B41" s="7"/>
      <c r="C41" s="7"/>
      <c r="D41" s="7" t="s">
        <v>19</v>
      </c>
      <c r="E41" s="8">
        <f>'[2]Results - full'!L157</f>
        <v>71.511758050704813</v>
      </c>
      <c r="F41" s="8">
        <f>'[3]Results - full'!L139</f>
        <v>141.65214522415243</v>
      </c>
      <c r="G41" s="8">
        <f>'[4]Results - full'!L139</f>
        <v>71.129727364323799</v>
      </c>
      <c r="H41" s="8">
        <f>'[5]Results - full'!L174</f>
        <v>71.138577768723238</v>
      </c>
      <c r="I41" s="8">
        <f>'[6]Results - full'!L173</f>
        <v>70.790745003971878</v>
      </c>
      <c r="J41" s="8">
        <f>'[7]Results - full'!L202</f>
        <v>70.493010610111327</v>
      </c>
      <c r="K41" s="8">
        <f>'[8]Results - full'!L184</f>
        <v>70.372402969748308</v>
      </c>
      <c r="L41" s="8">
        <f>'[9]Results - full'!L179</f>
        <v>70.756476375972625</v>
      </c>
      <c r="N41" s="4">
        <f>F41-G41</f>
        <v>70.522417859828636</v>
      </c>
    </row>
    <row r="42" spans="2:21" x14ac:dyDescent="0.25">
      <c r="B42" s="7"/>
      <c r="C42" s="7"/>
      <c r="D42" s="7" t="s">
        <v>54</v>
      </c>
      <c r="E42" s="8">
        <f>'[2]Results - full'!L158</f>
        <v>584.05054700000005</v>
      </c>
      <c r="F42" s="8">
        <f>'[3]Results - full'!L140</f>
        <v>598.20373300000006</v>
      </c>
      <c r="G42" s="8">
        <f>'[4]Results - full'!L140</f>
        <v>581.49325299999998</v>
      </c>
      <c r="H42" s="8">
        <f>'[5]Results - full'!L175</f>
        <v>471.08550308999992</v>
      </c>
      <c r="I42" s="8">
        <f>'[6]Results - full'!L174</f>
        <v>450.71294903</v>
      </c>
      <c r="J42" s="8">
        <f>'[7]Results - full'!L203</f>
        <v>501.64783799999998</v>
      </c>
      <c r="K42" s="8">
        <f>'[8]Results - full'!L185</f>
        <v>501.64779600000003</v>
      </c>
      <c r="L42" s="8">
        <f>'[9]Results - full'!L180</f>
        <v>501.64779600000003</v>
      </c>
      <c r="N42" s="4"/>
    </row>
    <row r="43" spans="2:21" x14ac:dyDescent="0.25">
      <c r="B43" s="7"/>
      <c r="C43" s="7"/>
      <c r="D43" s="7" t="s">
        <v>55</v>
      </c>
      <c r="E43" s="8" t="str">
        <f>'[2]Results - full'!L159</f>
        <v>-</v>
      </c>
      <c r="F43" s="8" t="str">
        <f>'[3]Results - full'!L141</f>
        <v>-</v>
      </c>
      <c r="G43" s="8" t="str">
        <f>'[4]Results - full'!L141</f>
        <v>-</v>
      </c>
      <c r="H43" s="8">
        <f>'[5]Results - full'!L176</f>
        <v>33.086283762999997</v>
      </c>
      <c r="I43" s="8">
        <f>'[6]Results - full'!L175</f>
        <v>27.717213257999994</v>
      </c>
      <c r="J43" s="8">
        <f>'[7]Results - full'!L204</f>
        <v>35.294321700000005</v>
      </c>
      <c r="K43" s="8">
        <f>'[8]Results - full'!L186</f>
        <v>27.936537600000001</v>
      </c>
      <c r="L43" s="8">
        <f>'[9]Results - full'!L181</f>
        <v>48.126962599999999</v>
      </c>
      <c r="N43" s="4"/>
    </row>
    <row r="44" spans="2:21" x14ac:dyDescent="0.25">
      <c r="B44" s="7"/>
      <c r="C44" s="7"/>
      <c r="D44" s="7" t="s">
        <v>21</v>
      </c>
      <c r="E44" s="8">
        <f>'[2]Results - full'!L160</f>
        <v>507.91185953016236</v>
      </c>
      <c r="F44" s="8">
        <f>'[3]Results - full'!L142</f>
        <v>456.55158777584762</v>
      </c>
      <c r="G44" s="8">
        <f>'[4]Results - full'!L142</f>
        <v>510.36352563567618</v>
      </c>
      <c r="H44" s="8">
        <f>'[5]Results - full'!L177</f>
        <v>433.03320923127677</v>
      </c>
      <c r="I44" s="8">
        <f>'[6]Results - full'!L176</f>
        <v>407.6394169960281</v>
      </c>
      <c r="J44" s="8">
        <f>'[7]Results - full'!L205</f>
        <v>466.44914908988858</v>
      </c>
      <c r="K44" s="8">
        <f>'[8]Results - full'!L187</f>
        <v>459.21193063025174</v>
      </c>
      <c r="L44" s="8">
        <f>'[9]Results - full'!L182</f>
        <v>479.01828222402742</v>
      </c>
      <c r="N44" s="4">
        <f>G44-$F$44</f>
        <v>53.811937859828561</v>
      </c>
      <c r="O44" s="4">
        <f>H44-$F$44</f>
        <v>-23.518378544570851</v>
      </c>
      <c r="R44" s="4">
        <f>$F$44-G44</f>
        <v>-53.811937859828561</v>
      </c>
      <c r="S44" s="4">
        <f>$F$44-H44</f>
        <v>23.518378544570851</v>
      </c>
      <c r="U44" s="4">
        <f>H48-F48</f>
        <v>-9.7072629126752759</v>
      </c>
    </row>
    <row r="45" spans="2:21" x14ac:dyDescent="0.25">
      <c r="B45" s="7"/>
      <c r="C45" s="7"/>
      <c r="D45" s="7" t="s">
        <v>18</v>
      </c>
      <c r="E45" s="8">
        <f>'[2]Results - full'!L161</f>
        <v>34.967216409359942</v>
      </c>
      <c r="F45" s="8">
        <f>'[3]Results - full'!L143</f>
        <v>31.431316029049949</v>
      </c>
      <c r="G45" s="8">
        <f>'[4]Results - full'!L143</f>
        <v>35.136001480364776</v>
      </c>
      <c r="H45" s="8">
        <f>'[5]Results - full'!L178</f>
        <v>29.812192126477594</v>
      </c>
      <c r="I45" s="8">
        <f>'[6]Results - full'!L177</f>
        <v>28.063955278128251</v>
      </c>
      <c r="J45" s="8">
        <f>'[7]Results - full'!L206</f>
        <v>32.112714113971855</v>
      </c>
      <c r="K45" s="8">
        <f>'[8]Results - full'!L188</f>
        <v>31.61446746087336</v>
      </c>
      <c r="L45" s="8">
        <f>'[9]Results - full'!L183</f>
        <v>32.978036689400696</v>
      </c>
      <c r="R45">
        <f>R44*100/G44</f>
        <v>-10.543844761007136</v>
      </c>
      <c r="S45">
        <f>S44*100/H44</f>
        <v>5.4310796592993</v>
      </c>
    </row>
    <row r="46" spans="2:21" x14ac:dyDescent="0.25">
      <c r="B46" s="7"/>
      <c r="C46" s="7"/>
      <c r="D46" s="7" t="s">
        <v>20</v>
      </c>
      <c r="E46" s="8">
        <f>'[2]Results - full'!L162</f>
        <v>101.98070236771643</v>
      </c>
      <c r="F46" s="8">
        <f>'[3]Results - full'!L144</f>
        <v>113.37159463617323</v>
      </c>
      <c r="G46" s="8">
        <f>'[4]Results - full'!L144</f>
        <v>101.41786969465683</v>
      </c>
      <c r="H46" s="8">
        <f>'[5]Results - full'!L179</f>
        <v>119.52889625188169</v>
      </c>
      <c r="I46" s="8">
        <f>'[6]Results - full'!L178</f>
        <v>126.9749179832847</v>
      </c>
      <c r="J46" s="8">
        <f>'[7]Results - full'!L207</f>
        <v>111.0457769659199</v>
      </c>
      <c r="K46" s="8">
        <f>'[8]Results - full'!L189</f>
        <v>112.79586770467634</v>
      </c>
      <c r="L46" s="8">
        <f>'[9]Results - full'!L184</f>
        <v>108.13200685220266</v>
      </c>
    </row>
    <row r="47" spans="2:21" x14ac:dyDescent="0.25">
      <c r="B47" s="7" t="s">
        <v>31</v>
      </c>
      <c r="C47" s="7" t="s">
        <v>32</v>
      </c>
      <c r="D47" s="7" t="str">
        <f>D38</f>
        <v>of CCT</v>
      </c>
      <c r="E47" s="10">
        <f>'[2]Results - full'!L163</f>
        <v>22.615082813523966</v>
      </c>
      <c r="F47" s="10">
        <f>'[3]Results - full'!L145</f>
        <v>22.614336844331593</v>
      </c>
      <c r="G47" s="10">
        <f>'[4]Results - full'!L145</f>
        <v>22.614336844331593</v>
      </c>
      <c r="H47" s="10">
        <f>'[5]Results - full'!L180</f>
        <v>22.614336844331593</v>
      </c>
      <c r="I47" s="10">
        <f>'[6]Results - full'!L179</f>
        <v>22.614336844331593</v>
      </c>
      <c r="J47" s="8">
        <f>'[7]Results - full'!L208</f>
        <v>22.615962372958336</v>
      </c>
      <c r="K47" s="10">
        <f>'[8]Results - full'!L190</f>
        <v>22.615962372958336</v>
      </c>
      <c r="L47" s="10">
        <f>'[9]Results - full'!L185</f>
        <v>22.615962372958336</v>
      </c>
    </row>
    <row r="48" spans="2:21" x14ac:dyDescent="0.25">
      <c r="B48" s="7"/>
      <c r="C48" s="7"/>
      <c r="D48" s="7" t="str">
        <f>D39</f>
        <v>of CaLC</v>
      </c>
      <c r="E48" s="10">
        <f>'[2]Results - full'!L164</f>
        <v>395.79817704365666</v>
      </c>
      <c r="F48" s="10">
        <f>'[3]Results - full'!L146</f>
        <v>394.10184034528658</v>
      </c>
      <c r="G48" s="10">
        <f>'[4]Results - full'!L146</f>
        <v>392.12571466566044</v>
      </c>
      <c r="H48" s="10">
        <f>'[5]Results - full'!L181</f>
        <v>384.3945774326113</v>
      </c>
      <c r="I48" s="10">
        <f>'[6]Results - full'!L180</f>
        <v>377.66793922300855</v>
      </c>
      <c r="J48" s="8">
        <f>'[7]Results - full'!L209</f>
        <v>380.28555602660157</v>
      </c>
      <c r="K48" s="10">
        <f>'[8]Results - full'!L191</f>
        <v>378.19310780939242</v>
      </c>
      <c r="L48" s="10">
        <f>'[9]Results - full'!L186</f>
        <v>384.41407694264365</v>
      </c>
    </row>
    <row r="49" spans="2:20" x14ac:dyDescent="0.25">
      <c r="B49" s="7"/>
      <c r="C49" s="7"/>
      <c r="D49" s="7" t="str">
        <f>D40</f>
        <v>of s-CO2 cycle</v>
      </c>
      <c r="E49" s="10">
        <f>'[2]Results - full'!L165</f>
        <v>150.08618169760689</v>
      </c>
      <c r="F49" s="10">
        <f>'[3]Results - full'!L147</f>
        <v>106.66778851059566</v>
      </c>
      <c r="G49" s="10">
        <f>'[4]Results - full'!L147</f>
        <v>121.00450692132213</v>
      </c>
      <c r="H49" s="10">
        <f>'[5]Results - full'!L182</f>
        <v>170.39760338017464</v>
      </c>
      <c r="I49" s="10">
        <f>'[6]Results - full'!L181</f>
        <v>172.88355165595183</v>
      </c>
      <c r="J49" s="8">
        <f>'[7]Results - full'!L210</f>
        <v>144.13332290329379</v>
      </c>
      <c r="K49" s="10">
        <f>'[8]Results - full'!L192</f>
        <v>139.53702189052402</v>
      </c>
      <c r="L49" s="10">
        <f>'[9]Results - full'!L187</f>
        <v>151.80108266684158</v>
      </c>
    </row>
    <row r="50" spans="2:20" x14ac:dyDescent="0.25">
      <c r="B50" s="7"/>
      <c r="C50" s="7"/>
      <c r="D50" s="7" t="s">
        <v>33</v>
      </c>
      <c r="E50" s="10">
        <f>'[2]Results - full'!L166</f>
        <v>1416.9573200792292</v>
      </c>
      <c r="F50" s="10">
        <f>'[3]Results - full'!L148</f>
        <v>1322.412396272571</v>
      </c>
      <c r="G50" s="10">
        <f>'[4]Results - full'!L148</f>
        <v>1348.3155099122012</v>
      </c>
      <c r="H50" s="10">
        <f>'[5]Results - full'!L183</f>
        <v>1435.6231728821435</v>
      </c>
      <c r="I50" s="10">
        <f>'[6]Results - full'!L182</f>
        <v>1426.7362953952788</v>
      </c>
      <c r="J50" s="8">
        <f>'[7]Results - full'!L211</f>
        <v>1371.9756600851961</v>
      </c>
      <c r="K50" s="10">
        <f>'[8]Results - full'!L193</f>
        <v>1357.9585789321861</v>
      </c>
      <c r="L50" s="10">
        <f>'[9]Results - full'!L188</f>
        <v>1396.6961897244885</v>
      </c>
    </row>
    <row r="51" spans="2:20" x14ac:dyDescent="0.25">
      <c r="B51" s="7"/>
      <c r="C51" s="7"/>
      <c r="D51" s="7"/>
      <c r="E51" s="10">
        <f>'[2]Results - full'!L167</f>
        <v>2789.7701018242974</v>
      </c>
      <c r="F51" s="10">
        <f>'[3]Results - full'!L149</f>
        <v>2896.5234853631341</v>
      </c>
      <c r="G51" s="10">
        <f>'[4]Results - full'!L149</f>
        <v>2641.8727871135102</v>
      </c>
      <c r="H51" s="10">
        <f>'[5]Results - full'!L184</f>
        <v>3315.2726910498868</v>
      </c>
      <c r="I51" s="10">
        <f>'[6]Results - full'!L183</f>
        <v>3499.9959177382016</v>
      </c>
      <c r="J51" s="8">
        <f>'[7]Results - full'!L212</f>
        <v>2941.3188184866967</v>
      </c>
      <c r="K51" s="10">
        <f>'[8]Results - full'!L194</f>
        <v>2957.1500397832374</v>
      </c>
      <c r="L51" s="10">
        <f>'[9]Results - full'!L189</f>
        <v>2915.7471469351585</v>
      </c>
    </row>
    <row r="52" spans="2:20" x14ac:dyDescent="0.25">
      <c r="B52" s="7"/>
      <c r="C52" s="7"/>
      <c r="D52" s="7" t="s">
        <v>34</v>
      </c>
      <c r="E52" s="8">
        <f>'[2]Results - full'!L168</f>
        <v>78.352235530811697</v>
      </c>
      <c r="F52" s="8">
        <f>'[3]Results - full'!L150</f>
        <v>84.515480294099973</v>
      </c>
      <c r="G52" s="8">
        <f>'[4]Results - full'!L150</f>
        <v>76.22145696650162</v>
      </c>
      <c r="H52" s="8">
        <f>'[5]Results - full'!L185</f>
        <v>92.227443526407427</v>
      </c>
      <c r="I52" s="8">
        <f>'[6]Results - full'!L184</f>
        <v>97.616653378626012</v>
      </c>
      <c r="J52" s="8">
        <f>'[7]Results - full'!L213</f>
        <v>83.952047384065594</v>
      </c>
      <c r="K52" s="8">
        <f>'[8]Results - full'!L195</f>
        <v>84.861888651409075</v>
      </c>
      <c r="L52" s="8">
        <f>'[9]Results - full'!L190</f>
        <v>82.447519285196819</v>
      </c>
      <c r="N52" s="4">
        <f>E52-$G$52</f>
        <v>2.1307785643100772</v>
      </c>
      <c r="O52" s="4">
        <f t="shared" ref="O52:R52" si="3">F52-$G$52</f>
        <v>8.294023327598353</v>
      </c>
      <c r="P52" s="4">
        <f t="shared" si="3"/>
        <v>0</v>
      </c>
      <c r="Q52" s="4">
        <f t="shared" si="3"/>
        <v>16.005986559905807</v>
      </c>
      <c r="R52" s="4">
        <f t="shared" si="3"/>
        <v>21.395196412124392</v>
      </c>
      <c r="S52" s="4">
        <f>J52-$G$52</f>
        <v>7.7305904175639739</v>
      </c>
      <c r="T52" s="4">
        <f t="shared" ref="T52" si="4">K52-$G$52</f>
        <v>8.6404316849074547</v>
      </c>
    </row>
    <row r="55" spans="2:20" x14ac:dyDescent="0.25">
      <c r="E55" s="4">
        <f>E45-E24</f>
        <v>-3.9741975888977379</v>
      </c>
      <c r="F55" s="4">
        <f t="shared" ref="F55:L55" si="5">F45-F24</f>
        <v>-4.0501960626562727</v>
      </c>
      <c r="G55" s="4">
        <f>G45-G24</f>
        <v>-2.3071276599029389</v>
      </c>
      <c r="H55" s="4">
        <f t="shared" si="5"/>
        <v>-3.1344771992098082</v>
      </c>
      <c r="I55" s="4">
        <f t="shared" si="5"/>
        <v>-2.788989763813678</v>
      </c>
      <c r="J55" s="4">
        <f t="shared" si="5"/>
        <v>-4.1032456279553386</v>
      </c>
      <c r="K55" s="4">
        <f t="shared" si="5"/>
        <v>-3.721695192665667</v>
      </c>
      <c r="L55" s="4">
        <f t="shared" si="5"/>
        <v>-3.613418458868594</v>
      </c>
    </row>
    <row r="58" spans="2:20" x14ac:dyDescent="0.25">
      <c r="E58" s="4">
        <f>E52-E31</f>
        <v>7.2057391337408063</v>
      </c>
      <c r="F58" s="4"/>
      <c r="G58" s="4">
        <f t="shared" ref="G58:H58" si="6">G52-G31</f>
        <v>4.4853271198933271</v>
      </c>
      <c r="H58" s="4">
        <f t="shared" si="6"/>
        <v>9.4396946059098639</v>
      </c>
      <c r="I58" s="4"/>
      <c r="J58" s="4"/>
      <c r="K58" s="4"/>
      <c r="L58" s="4"/>
    </row>
    <row r="61" spans="2:20" x14ac:dyDescent="0.25">
      <c r="B61" s="7"/>
      <c r="C61" s="7"/>
      <c r="D61" s="7"/>
      <c r="E61" s="10"/>
      <c r="F61" s="10"/>
      <c r="G61" s="10"/>
      <c r="H61" s="10"/>
      <c r="I61" s="10"/>
      <c r="J61" s="10"/>
      <c r="K61" s="10"/>
      <c r="L61" s="10"/>
    </row>
    <row r="63" spans="2:20" x14ac:dyDescent="0.25">
      <c r="F63" s="4">
        <f>$F$44-H44</f>
        <v>23.518378544570851</v>
      </c>
      <c r="G63" s="4">
        <f>$F$44-I44</f>
        <v>48.912170779819519</v>
      </c>
      <c r="H63" s="4">
        <f>$F$44-J44</f>
        <v>-9.8975613140409564</v>
      </c>
    </row>
    <row r="64" spans="2:20" x14ac:dyDescent="0.25">
      <c r="F64">
        <f>F63/H44</f>
        <v>5.4310796592992996E-2</v>
      </c>
      <c r="G64">
        <f t="shared" ref="G64:H64" si="7">G63/I44</f>
        <v>0.11998881545916866</v>
      </c>
      <c r="H64">
        <f t="shared" si="7"/>
        <v>-2.1218950304341996E-2</v>
      </c>
    </row>
    <row r="67" spans="5:12" x14ac:dyDescent="0.25">
      <c r="J67">
        <v>1200</v>
      </c>
      <c r="L67" t="s">
        <v>72</v>
      </c>
    </row>
    <row r="68" spans="5:12" x14ac:dyDescent="0.25">
      <c r="J68">
        <f>J67*1000</f>
        <v>1200000</v>
      </c>
      <c r="L68" t="s">
        <v>73</v>
      </c>
    </row>
    <row r="69" spans="5:12" x14ac:dyDescent="0.25">
      <c r="J69">
        <f>F50*1000000/J68</f>
        <v>1102.0103302271423</v>
      </c>
    </row>
    <row r="74" spans="5:12" x14ac:dyDescent="0.25">
      <c r="E74" s="4">
        <f>E24-E45</f>
        <v>3.9741975888977379</v>
      </c>
      <c r="F74" s="4">
        <f t="shared" ref="F74:L74" si="8">F24-F45</f>
        <v>4.0501960626562727</v>
      </c>
      <c r="G74" s="4">
        <f t="shared" si="8"/>
        <v>2.3071276599029389</v>
      </c>
      <c r="H74" s="4">
        <f t="shared" si="8"/>
        <v>3.1344771992098082</v>
      </c>
      <c r="I74" s="4">
        <f t="shared" si="8"/>
        <v>2.788989763813678</v>
      </c>
      <c r="J74" s="4">
        <f t="shared" si="8"/>
        <v>4.1032456279553386</v>
      </c>
      <c r="K74" s="4">
        <f t="shared" si="8"/>
        <v>3.721695192665667</v>
      </c>
      <c r="L74" s="4">
        <f t="shared" si="8"/>
        <v>3.613418458868594</v>
      </c>
    </row>
    <row r="76" spans="5:12" x14ac:dyDescent="0.25">
      <c r="E76" s="4">
        <f>E52-E31</f>
        <v>7.2057391337408063</v>
      </c>
      <c r="F76" s="4">
        <f t="shared" ref="F76:L76" si="9">F52-F31</f>
        <v>9.4827488378864473</v>
      </c>
      <c r="G76" s="4">
        <f t="shared" si="9"/>
        <v>4.4853271198933271</v>
      </c>
      <c r="H76" s="4">
        <f t="shared" si="9"/>
        <v>9.4396946059098639</v>
      </c>
      <c r="I76" s="4">
        <f t="shared" si="9"/>
        <v>9.5470426007378961</v>
      </c>
      <c r="J76" s="4">
        <f t="shared" si="9"/>
        <v>8.7365744646850629</v>
      </c>
      <c r="K76" s="4">
        <f t="shared" si="9"/>
        <v>8.4813301230142031</v>
      </c>
      <c r="L76" s="4">
        <f t="shared" si="9"/>
        <v>7.6831092794096207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42"/>
  <sheetViews>
    <sheetView zoomScale="70" zoomScaleNormal="70" workbookViewId="0">
      <selection activeCell="D51" sqref="D51:E51"/>
    </sheetView>
  </sheetViews>
  <sheetFormatPr defaultRowHeight="15" x14ac:dyDescent="0.25"/>
  <cols>
    <col min="1" max="2" width="36" customWidth="1"/>
    <col min="3" max="3" width="11.85546875" customWidth="1"/>
  </cols>
  <sheetData>
    <row r="1" spans="1:19" x14ac:dyDescent="0.25">
      <c r="D1" s="1"/>
    </row>
    <row r="2" spans="1:19" x14ac:dyDescent="0.25">
      <c r="D2" t="s">
        <v>1</v>
      </c>
      <c r="E2" t="s">
        <v>2</v>
      </c>
    </row>
    <row r="3" spans="1:19" x14ac:dyDescent="0.25">
      <c r="A3" t="str">
        <f>[2]Graphs!A3</f>
        <v>Molar oxygen content in flue gas</v>
      </c>
      <c r="B3" s="6"/>
      <c r="C3" t="s">
        <v>11</v>
      </c>
      <c r="D3" s="2">
        <f>[2]Graphs!C3</f>
        <v>3.5000000000000003E-2</v>
      </c>
      <c r="E3" s="2">
        <f>[2]Graphs!D3</f>
        <v>0.03</v>
      </c>
      <c r="F3" s="2">
        <f>[2]Graphs!E3</f>
        <v>2.5000000000000001E-2</v>
      </c>
      <c r="G3" s="2">
        <f>[2]Graphs!F3</f>
        <v>0.02</v>
      </c>
      <c r="H3" s="2">
        <f>[2]Graphs!G3</f>
        <v>1.4999999999999999E-2</v>
      </c>
      <c r="I3" s="2">
        <f>[2]Graphs!H3</f>
        <v>0.01</v>
      </c>
      <c r="J3" s="2">
        <f>[2]Graphs!I3</f>
        <v>0.02</v>
      </c>
      <c r="K3" s="2">
        <f>[2]Graphs!J3</f>
        <v>0.02</v>
      </c>
      <c r="L3" s="2">
        <f>[2]Graphs!K3</f>
        <v>0.02</v>
      </c>
      <c r="M3" s="2">
        <f>[2]Graphs!L3</f>
        <v>0.02</v>
      </c>
      <c r="N3" s="2">
        <f>[2]Graphs!M3</f>
        <v>0.02</v>
      </c>
      <c r="O3" s="2"/>
      <c r="P3" s="2"/>
      <c r="Q3" s="2"/>
      <c r="R3" s="2"/>
    </row>
    <row r="4" spans="1:19" x14ac:dyDescent="0.25">
      <c r="A4" t="str">
        <f>[2]Graphs!A4</f>
        <v>Percentage of sorbent make up</v>
      </c>
      <c r="B4" s="6"/>
      <c r="C4" t="s">
        <v>11</v>
      </c>
      <c r="D4" s="2">
        <f>[2]Graphs!C4</f>
        <v>0.03</v>
      </c>
      <c r="E4" s="2">
        <f>[2]Graphs!D4</f>
        <v>0.03</v>
      </c>
      <c r="F4" s="2">
        <f>[2]Graphs!E4</f>
        <v>0.03</v>
      </c>
      <c r="G4" s="2">
        <f>[2]Graphs!F4</f>
        <v>0.03</v>
      </c>
      <c r="H4" s="2">
        <f>[2]Graphs!G4</f>
        <v>0.03</v>
      </c>
      <c r="I4" s="2">
        <f>[2]Graphs!H4</f>
        <v>0.03</v>
      </c>
      <c r="J4" s="2">
        <f>[2]Graphs!I4</f>
        <v>0.03</v>
      </c>
      <c r="K4" s="2">
        <f>[2]Graphs!J4</f>
        <v>0.04</v>
      </c>
      <c r="L4" s="2">
        <f>[2]Graphs!K4</f>
        <v>0.05</v>
      </c>
      <c r="M4" s="2">
        <f>[2]Graphs!L4</f>
        <v>0.06</v>
      </c>
      <c r="N4" s="2">
        <f>[2]Graphs!M4</f>
        <v>7.0000000000000007E-2</v>
      </c>
      <c r="O4" s="2"/>
      <c r="P4" s="2"/>
      <c r="Q4" s="2"/>
      <c r="R4" s="2"/>
    </row>
    <row r="5" spans="1:19" x14ac:dyDescent="0.25">
      <c r="A5" t="str">
        <f>[2]Graphs!A5</f>
        <v>Net efficiency</v>
      </c>
      <c r="B5" s="6" t="s">
        <v>61</v>
      </c>
      <c r="C5" t="s">
        <v>11</v>
      </c>
      <c r="D5" s="12">
        <f>[2]Graphs!C5</f>
        <v>34.699521462230457</v>
      </c>
      <c r="E5" s="12">
        <f>[2]Graphs!D5</f>
        <v>34.792258313025179</v>
      </c>
      <c r="F5" s="12">
        <f>[2]Graphs!E5</f>
        <v>34.887279172526945</v>
      </c>
      <c r="G5" s="12">
        <f>[2]Graphs!F5</f>
        <v>34.972996789412207</v>
      </c>
      <c r="H5" s="12">
        <f>[2]Graphs!G5</f>
        <v>35.048903207335449</v>
      </c>
      <c r="I5" s="12">
        <f>[2]Graphs!H5</f>
        <v>35.128555009269668</v>
      </c>
      <c r="J5" s="12">
        <f>[2]Graphs!I5</f>
        <v>34.967216409359942</v>
      </c>
      <c r="K5" s="12">
        <f>[2]Graphs!J5</f>
        <v>34.352620913064499</v>
      </c>
      <c r="L5" s="12">
        <f>[2]Graphs!K5</f>
        <v>33.72709576435404</v>
      </c>
      <c r="M5" s="12">
        <f>[2]Graphs!L5</f>
        <v>33.156932688489313</v>
      </c>
      <c r="N5" s="12">
        <f>[2]Graphs!M5</f>
        <v>32.623485781811411</v>
      </c>
      <c r="P5" s="12">
        <f>MAX(E5:I5)-MIN(E5:I5)</f>
        <v>0.33629669624448866</v>
      </c>
      <c r="Q5" s="12">
        <f>MAX(J5:N5)-MIN(J5:N5)</f>
        <v>2.3437306275485312</v>
      </c>
      <c r="S5">
        <f>Q5/P5</f>
        <v>6.9692347671611747</v>
      </c>
    </row>
    <row r="6" spans="1:19" x14ac:dyDescent="0.25">
      <c r="B6" s="6" t="s">
        <v>36</v>
      </c>
      <c r="C6" t="s">
        <v>11</v>
      </c>
      <c r="D6">
        <f>[3]Graphs!C5</f>
        <v>31.30066305236819</v>
      </c>
      <c r="E6">
        <f>[3]Graphs!D5</f>
        <v>31.348244805318355</v>
      </c>
      <c r="F6">
        <f>[3]Graphs!E5</f>
        <v>31.393574021897276</v>
      </c>
      <c r="G6">
        <f>[3]Graphs!F5</f>
        <v>31.437034809684047</v>
      </c>
      <c r="H6">
        <f>[3]Graphs!G5</f>
        <v>31.477562921233787</v>
      </c>
      <c r="I6">
        <f>[3]Graphs!H5</f>
        <v>31.508382341753279</v>
      </c>
      <c r="J6">
        <f>[3]Graphs!I5</f>
        <v>31.431316029049949</v>
      </c>
      <c r="K6">
        <f>[3]Graphs!J5</f>
        <v>30.868402477007166</v>
      </c>
      <c r="L6">
        <f>[3]Graphs!K5</f>
        <v>30.310166569438554</v>
      </c>
      <c r="M6">
        <f>[3]Graphs!L5</f>
        <v>29.800398118568491</v>
      </c>
      <c r="N6">
        <f>[3]Graphs!M5</f>
        <v>29.308509820956665</v>
      </c>
      <c r="P6" s="12">
        <f t="shared" ref="P6:P17" si="0">MAX(E6:I6)-MIN(E6:I6)</f>
        <v>0.16013753643492379</v>
      </c>
      <c r="Q6" s="12">
        <f t="shared" ref="Q6:Q17" si="1">MAX(J6:N6)-MIN(J6:N6)</f>
        <v>2.1228062080932837</v>
      </c>
      <c r="S6">
        <f t="shared" ref="S6:S17" si="2">Q6/P6</f>
        <v>13.256143783353027</v>
      </c>
    </row>
    <row r="7" spans="1:19" x14ac:dyDescent="0.25">
      <c r="B7" s="6" t="s">
        <v>59</v>
      </c>
      <c r="C7" t="s">
        <v>11</v>
      </c>
      <c r="D7">
        <f>[4]Graphs!C5</f>
        <v>34.856704599141288</v>
      </c>
      <c r="E7">
        <f>[4]Graphs!D5</f>
        <v>34.926906274727983</v>
      </c>
      <c r="F7">
        <f>[4]Graphs!E5</f>
        <v>34.996161242551288</v>
      </c>
      <c r="G7">
        <f>[4]Graphs!F5</f>
        <v>35.0634092616422</v>
      </c>
      <c r="H7">
        <f>[4]Graphs!G5</f>
        <v>35.125705471976154</v>
      </c>
      <c r="I7">
        <f>[4]Graphs!H5</f>
        <v>35.176925136756239</v>
      </c>
      <c r="J7">
        <f>[4]Graphs!I5</f>
        <v>35.136001480364776</v>
      </c>
      <c r="K7">
        <f>[4]Graphs!J5</f>
        <v>34.444256365398395</v>
      </c>
      <c r="L7">
        <f>[4]Graphs!K5</f>
        <v>33.834152797132468</v>
      </c>
      <c r="M7">
        <f>[4]Graphs!L5</f>
        <v>33.277166110916717</v>
      </c>
      <c r="N7">
        <f>[4]Graphs!M5</f>
        <v>32.739661486387185</v>
      </c>
      <c r="P7" s="12">
        <f t="shared" si="0"/>
        <v>0.25001886202825574</v>
      </c>
      <c r="Q7" s="12">
        <f t="shared" si="1"/>
        <v>2.3963399939775911</v>
      </c>
      <c r="S7">
        <f t="shared" si="2"/>
        <v>9.5846368331472931</v>
      </c>
    </row>
    <row r="8" spans="1:19" x14ac:dyDescent="0.25">
      <c r="B8" s="6" t="s">
        <v>38</v>
      </c>
      <c r="C8" t="s">
        <v>11</v>
      </c>
      <c r="D8">
        <f>[5]Graphs!C5</f>
        <v>29.307613370628125</v>
      </c>
      <c r="E8">
        <f>[5]Graphs!D5</f>
        <v>29.485388443150804</v>
      </c>
      <c r="F8">
        <f>[5]Graphs!E5</f>
        <v>29.655679175304307</v>
      </c>
      <c r="G8">
        <f>[5]Graphs!F5</f>
        <v>29.817577927966134</v>
      </c>
      <c r="H8">
        <f>[5]Graphs!G5</f>
        <v>29.971765225486148</v>
      </c>
      <c r="I8">
        <f>[5]Graphs!H5</f>
        <v>30.107689736567412</v>
      </c>
      <c r="J8">
        <f>[5]Graphs!I5</f>
        <v>29.812192126477594</v>
      </c>
      <c r="K8">
        <f>[5]Graphs!J5</f>
        <v>29.224259450231788</v>
      </c>
      <c r="L8">
        <f>[5]Graphs!K5</f>
        <v>28.640133365053192</v>
      </c>
      <c r="M8">
        <f>[5]Graphs!L5</f>
        <v>28.106801662515032</v>
      </c>
      <c r="N8">
        <f>[5]Graphs!M5</f>
        <v>27.592278434575757</v>
      </c>
      <c r="P8" s="12">
        <f t="shared" si="0"/>
        <v>0.62230129341660856</v>
      </c>
      <c r="Q8" s="12">
        <f t="shared" si="1"/>
        <v>2.2199136919018372</v>
      </c>
      <c r="S8">
        <f t="shared" si="2"/>
        <v>3.567265109982158</v>
      </c>
    </row>
    <row r="9" spans="1:19" x14ac:dyDescent="0.25">
      <c r="B9" s="6" t="s">
        <v>37</v>
      </c>
      <c r="C9" t="s">
        <v>11</v>
      </c>
      <c r="D9">
        <f>[6]Graphs!C5</f>
        <v>27.465870477854381</v>
      </c>
      <c r="E9">
        <f>[6]Graphs!D5</f>
        <v>27.676457503373161</v>
      </c>
      <c r="F9">
        <f>[6]Graphs!E5</f>
        <v>27.877692112306118</v>
      </c>
      <c r="G9">
        <f>[6]Graphs!F5</f>
        <v>28.068909383002357</v>
      </c>
      <c r="H9">
        <f>[6]Graphs!G5</f>
        <v>28.249919248865474</v>
      </c>
      <c r="I9">
        <f>[6]Graphs!H5</f>
        <v>28.413370412069028</v>
      </c>
      <c r="J9">
        <f>[6]Graphs!I5</f>
        <v>28.063955278128251</v>
      </c>
      <c r="K9">
        <f>[6]Graphs!J5</f>
        <v>27.485275754601318</v>
      </c>
      <c r="L9">
        <f>[6]Graphs!K5</f>
        <v>26.911905747993142</v>
      </c>
      <c r="M9">
        <f>[6]Graphs!L5</f>
        <v>26.386346342013859</v>
      </c>
      <c r="N9">
        <f>[6]Graphs!M5</f>
        <v>25.881102584755247</v>
      </c>
      <c r="P9" s="12">
        <f t="shared" si="0"/>
        <v>0.73691290869586723</v>
      </c>
      <c r="Q9" s="12">
        <f t="shared" si="1"/>
        <v>2.1828526933730039</v>
      </c>
      <c r="S9">
        <f t="shared" si="2"/>
        <v>2.9621583061098109</v>
      </c>
    </row>
    <row r="10" spans="1:19" x14ac:dyDescent="0.25">
      <c r="B10" s="6" t="s">
        <v>60</v>
      </c>
      <c r="C10" t="s">
        <v>11</v>
      </c>
      <c r="D10">
        <f>[10]Graphs!C5</f>
        <v>31.547363556256066</v>
      </c>
      <c r="E10">
        <f>[10]Graphs!D5</f>
        <v>31.745616930883177</v>
      </c>
      <c r="F10">
        <f>[10]Graphs!E5</f>
        <v>31.938430652812741</v>
      </c>
      <c r="G10">
        <f>[10]Graphs!F5</f>
        <v>32.119857143613551</v>
      </c>
      <c r="H10">
        <f>[10]Graphs!G5</f>
        <v>32.294288690314367</v>
      </c>
      <c r="I10">
        <f>[10]Graphs!H5</f>
        <v>32.458034905722549</v>
      </c>
      <c r="J10">
        <f>[10]Graphs!I5</f>
        <v>32.112714113971855</v>
      </c>
      <c r="K10">
        <f>[10]Graphs!J5</f>
        <v>31.48425415696266</v>
      </c>
      <c r="L10">
        <f>[10]Graphs!K5</f>
        <v>30.863120933472743</v>
      </c>
      <c r="M10">
        <f>[10]Graphs!L5</f>
        <v>30.287495090023455</v>
      </c>
      <c r="N10">
        <f>[10]Graphs!M5</f>
        <v>29.766074055291298</v>
      </c>
      <c r="P10" s="12">
        <f t="shared" si="0"/>
        <v>0.71241797483937219</v>
      </c>
      <c r="Q10" s="12">
        <f t="shared" si="1"/>
        <v>2.3466400586805563</v>
      </c>
      <c r="S10">
        <f t="shared" si="2"/>
        <v>3.2939091117256689</v>
      </c>
    </row>
    <row r="11" spans="1:19" x14ac:dyDescent="0.25">
      <c r="B11" s="6"/>
      <c r="P11" s="12"/>
      <c r="Q11" s="12"/>
    </row>
    <row r="12" spans="1:19" x14ac:dyDescent="0.25">
      <c r="A12" t="str">
        <f>[2]Graphs!$A$6</f>
        <v>Break-even price of electricity</v>
      </c>
      <c r="B12" s="6" t="s">
        <v>61</v>
      </c>
      <c r="C12" t="s">
        <v>0</v>
      </c>
      <c r="D12">
        <f>[2]Graphs!C6</f>
        <v>78.932956401414359</v>
      </c>
      <c r="E12">
        <f>[2]Graphs!D6</f>
        <v>78.717693626489918</v>
      </c>
      <c r="F12">
        <f>[2]Graphs!E6</f>
        <v>78.500739341397889</v>
      </c>
      <c r="G12">
        <f>[2]Graphs!F6</f>
        <v>78.305549521636252</v>
      </c>
      <c r="H12">
        <f>[2]Graphs!G6</f>
        <v>78.131734595371185</v>
      </c>
      <c r="I12">
        <f>[2]Graphs!H6</f>
        <v>77.957876676290837</v>
      </c>
      <c r="J12">
        <f>[2]Graphs!I6</f>
        <v>78.352235530811697</v>
      </c>
      <c r="K12">
        <f>[2]Graphs!J6</f>
        <v>82.330202696890225</v>
      </c>
      <c r="L12">
        <f>[2]Graphs!K6</f>
        <v>86.237753956637619</v>
      </c>
      <c r="M12">
        <f>[2]Graphs!L6</f>
        <v>90.031690354419823</v>
      </c>
      <c r="N12">
        <f>[2]Graphs!M6</f>
        <v>93.715716540255187</v>
      </c>
      <c r="P12" s="12">
        <f>MAX(E12:I12)-MIN(E12:I12)</f>
        <v>0.75981695019908102</v>
      </c>
      <c r="Q12" s="12">
        <f t="shared" si="1"/>
        <v>15.36348100944349</v>
      </c>
      <c r="S12">
        <f t="shared" si="2"/>
        <v>20.219976673879248</v>
      </c>
    </row>
    <row r="13" spans="1:19" x14ac:dyDescent="0.25">
      <c r="B13" s="6" t="s">
        <v>36</v>
      </c>
      <c r="C13" t="s">
        <v>0</v>
      </c>
      <c r="D13">
        <f>[3]Graphs!C6</f>
        <v>84.837549213589753</v>
      </c>
      <c r="E13">
        <f>[3]Graphs!D6</f>
        <v>84.710172627932209</v>
      </c>
      <c r="F13">
        <f>[3]Graphs!E6</f>
        <v>84.592276806787837</v>
      </c>
      <c r="G13">
        <f>[3]Graphs!F6</f>
        <v>84.477453180418962</v>
      </c>
      <c r="H13">
        <f>[3]Graphs!G6</f>
        <v>84.370785105629793</v>
      </c>
      <c r="I13">
        <f>[3]Graphs!H6</f>
        <v>84.327856113602763</v>
      </c>
      <c r="J13">
        <f>[3]Graphs!I6</f>
        <v>84.515480294099973</v>
      </c>
      <c r="K13">
        <f>[3]Graphs!J6</f>
        <v>88.985731379996352</v>
      </c>
      <c r="L13">
        <f>[3]Graphs!K6</f>
        <v>93.29432590211303</v>
      </c>
      <c r="M13">
        <f>[3]Graphs!L6</f>
        <v>97.430038504121896</v>
      </c>
      <c r="N13">
        <f>[3]Graphs!M6</f>
        <v>101.59519089823952</v>
      </c>
      <c r="P13" s="12"/>
      <c r="Q13" s="12"/>
    </row>
    <row r="14" spans="1:19" x14ac:dyDescent="0.25">
      <c r="B14" s="6" t="s">
        <v>59</v>
      </c>
      <c r="C14" t="s">
        <v>0</v>
      </c>
      <c r="D14">
        <f>[4]Graphs!C6</f>
        <v>76.772106167855114</v>
      </c>
      <c r="E14">
        <f>[4]Graphs!D6</f>
        <v>76.624550529770005</v>
      </c>
      <c r="F14">
        <f>[4]Graphs!E6</f>
        <v>76.476105022926646</v>
      </c>
      <c r="G14">
        <f>[4]Graphs!F6</f>
        <v>76.33105105152363</v>
      </c>
      <c r="H14">
        <f>[4]Graphs!G6</f>
        <v>76.197669457028809</v>
      </c>
      <c r="I14">
        <f>[4]Graphs!H6</f>
        <v>76.122413116376748</v>
      </c>
      <c r="J14">
        <f>[4]Graphs!I6</f>
        <v>76.22145696650162</v>
      </c>
      <c r="K14">
        <f>[4]Graphs!J6</f>
        <v>80.339484034280389</v>
      </c>
      <c r="L14">
        <f>[4]Graphs!K6</f>
        <v>84.170159088506097</v>
      </c>
      <c r="M14">
        <f>[4]Graphs!L6</f>
        <v>87.84451851825348</v>
      </c>
      <c r="N14">
        <f>[4]Graphs!M6</f>
        <v>91.542933809840449</v>
      </c>
      <c r="P14" s="12">
        <f t="shared" si="0"/>
        <v>0.50213741339325679</v>
      </c>
      <c r="Q14" s="12">
        <f t="shared" si="1"/>
        <v>15.321476843338829</v>
      </c>
      <c r="S14">
        <f t="shared" si="2"/>
        <v>30.512517957588582</v>
      </c>
    </row>
    <row r="15" spans="1:19" x14ac:dyDescent="0.25">
      <c r="B15" s="6" t="s">
        <v>38</v>
      </c>
      <c r="C15" t="s">
        <v>0</v>
      </c>
      <c r="D15">
        <f>[5]Graphs!C6</f>
        <v>93.63637258105112</v>
      </c>
      <c r="E15">
        <f>[5]Graphs!D6</f>
        <v>93.124735644388693</v>
      </c>
      <c r="F15">
        <f>[5]Graphs!E6</f>
        <v>92.643014902698894</v>
      </c>
      <c r="G15">
        <f>[5]Graphs!F6</f>
        <v>92.1873185124511</v>
      </c>
      <c r="H15">
        <f>[5]Graphs!G6</f>
        <v>91.757353820468424</v>
      </c>
      <c r="I15">
        <f>[5]Graphs!H6</f>
        <v>91.423123776504099</v>
      </c>
      <c r="J15">
        <f>[5]Graphs!I6</f>
        <v>92.227443526407427</v>
      </c>
      <c r="K15">
        <f>[5]Graphs!J6</f>
        <v>97.130249272293412</v>
      </c>
      <c r="L15">
        <f>[5]Graphs!K6</f>
        <v>101.88739773939002</v>
      </c>
      <c r="M15">
        <f>[5]Graphs!L6</f>
        <v>106.46764492538567</v>
      </c>
      <c r="N15">
        <f>[5]Graphs!M6</f>
        <v>111.09501598741552</v>
      </c>
      <c r="P15" s="12">
        <f t="shared" si="0"/>
        <v>1.7016118678845942</v>
      </c>
      <c r="Q15" s="12">
        <f t="shared" si="1"/>
        <v>18.867572461008095</v>
      </c>
      <c r="S15">
        <f t="shared" si="2"/>
        <v>11.08805880888915</v>
      </c>
    </row>
    <row r="16" spans="1:19" x14ac:dyDescent="0.25">
      <c r="B16" s="6" t="s">
        <v>37</v>
      </c>
      <c r="C16" t="s">
        <v>0</v>
      </c>
      <c r="D16">
        <f>[6]Graphs!C6</f>
        <v>99.452195125493759</v>
      </c>
      <c r="E16">
        <f>[6]Graphs!D6</f>
        <v>98.786160462075912</v>
      </c>
      <c r="F16">
        <f>[6]Graphs!E6</f>
        <v>98.162178707893517</v>
      </c>
      <c r="G16">
        <f>[6]Graphs!F6</f>
        <v>97.574411132533285</v>
      </c>
      <c r="H16">
        <f>[6]Graphs!G6</f>
        <v>97.024990372947855</v>
      </c>
      <c r="I16">
        <f>[6]Graphs!H6</f>
        <v>96.578666671984976</v>
      </c>
      <c r="J16">
        <f>[6]Graphs!I6</f>
        <v>97.616653378626012</v>
      </c>
      <c r="K16">
        <f>[6]Graphs!J6</f>
        <v>102.90749635791798</v>
      </c>
      <c r="L16">
        <f>[6]Graphs!K6</f>
        <v>108.0499862944629</v>
      </c>
      <c r="M16">
        <f>[6]Graphs!L6</f>
        <v>113.01662599341446</v>
      </c>
      <c r="N16">
        <f>[6]Graphs!M6</f>
        <v>118.0352746643424</v>
      </c>
      <c r="P16" s="12">
        <f t="shared" si="0"/>
        <v>2.2074937900909362</v>
      </c>
      <c r="Q16" s="12">
        <f t="shared" si="1"/>
        <v>20.418621285716384</v>
      </c>
      <c r="S16">
        <f t="shared" si="2"/>
        <v>9.2496845868251576</v>
      </c>
    </row>
    <row r="17" spans="2:19" x14ac:dyDescent="0.25">
      <c r="B17" s="6" t="s">
        <v>60</v>
      </c>
      <c r="C17" t="s">
        <v>0</v>
      </c>
      <c r="D17">
        <f>[10]Graphs!C6</f>
        <v>85.243445581449024</v>
      </c>
      <c r="E17">
        <f>[10]Graphs!D6</f>
        <v>84.771852732019909</v>
      </c>
      <c r="F17">
        <f>[10]Graphs!E6</f>
        <v>84.31926889907632</v>
      </c>
      <c r="G17">
        <f>[10]Graphs!F6</f>
        <v>83.897466188874589</v>
      </c>
      <c r="H17">
        <f>[10]Graphs!G6</f>
        <v>83.496438105312791</v>
      </c>
      <c r="I17">
        <f>[10]Graphs!H6</f>
        <v>83.126350899582462</v>
      </c>
      <c r="J17">
        <f>[10]Graphs!I6</f>
        <v>83.952047384065594</v>
      </c>
      <c r="K17">
        <f>[10]Graphs!J6</f>
        <v>88.427654304128637</v>
      </c>
      <c r="L17">
        <f>[10]Graphs!K6</f>
        <v>92.799529077118891</v>
      </c>
      <c r="M17">
        <f>[10]Graphs!L6</f>
        <v>97.08152074039738</v>
      </c>
      <c r="N17">
        <f>[10]Graphs!M6</f>
        <v>101.19968738514702</v>
      </c>
      <c r="P17" s="12">
        <f t="shared" si="0"/>
        <v>1.6455018324374464</v>
      </c>
      <c r="Q17" s="12">
        <f t="shared" si="1"/>
        <v>17.247640001081422</v>
      </c>
      <c r="S17">
        <f t="shared" si="2"/>
        <v>10.481689938644957</v>
      </c>
    </row>
    <row r="19" spans="2:19" x14ac:dyDescent="0.25">
      <c r="D19">
        <f>I5-E5</f>
        <v>0.33629669624448866</v>
      </c>
      <c r="F19">
        <f>J19/D19</f>
        <v>6.9692347671611747</v>
      </c>
      <c r="J19">
        <f>J5-N5</f>
        <v>2.3437306275485312</v>
      </c>
    </row>
    <row r="20" spans="2:19" x14ac:dyDescent="0.25">
      <c r="D20">
        <f>I12-E12</f>
        <v>-0.75981695019908102</v>
      </c>
      <c r="F20">
        <f>J20/D20</f>
        <v>20.219976673879248</v>
      </c>
      <c r="J20">
        <f>J12-N12</f>
        <v>-15.36348100944349</v>
      </c>
    </row>
    <row r="25" spans="2:19" x14ac:dyDescent="0.25">
      <c r="B25" t="s">
        <v>81</v>
      </c>
    </row>
    <row r="42" spans="2:2" x14ac:dyDescent="0.25">
      <c r="B42" t="s">
        <v>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C20"/>
  <sheetViews>
    <sheetView zoomScale="85" zoomScaleNormal="85" workbookViewId="0">
      <selection activeCell="D21" sqref="D21"/>
    </sheetView>
  </sheetViews>
  <sheetFormatPr defaultRowHeight="15" x14ac:dyDescent="0.25"/>
  <cols>
    <col min="2" max="2" width="18.5703125" customWidth="1"/>
    <col min="3" max="3" width="30.85546875" customWidth="1"/>
    <col min="4" max="4" width="13.140625" customWidth="1"/>
  </cols>
  <sheetData>
    <row r="2" spans="2:29" x14ac:dyDescent="0.25">
      <c r="B2" t="s">
        <v>62</v>
      </c>
      <c r="C2" t="str">
        <f>[2]Graphs!A22</f>
        <v>Live temperature</v>
      </c>
      <c r="D2" t="str">
        <f>[2]Graphs!B22</f>
        <v>deg C</v>
      </c>
      <c r="E2">
        <f>[2]Graphs!C22</f>
        <v>500</v>
      </c>
      <c r="F2">
        <f>[2]Graphs!D22</f>
        <v>500</v>
      </c>
      <c r="G2">
        <f>[2]Graphs!E22</f>
        <v>500</v>
      </c>
      <c r="H2">
        <f>[2]Graphs!F22</f>
        <v>500</v>
      </c>
      <c r="I2">
        <f>[2]Graphs!G22</f>
        <v>500</v>
      </c>
      <c r="J2">
        <f>[2]Graphs!H22</f>
        <v>550</v>
      </c>
      <c r="K2">
        <f>[2]Graphs!I22</f>
        <v>550</v>
      </c>
      <c r="L2">
        <f>[2]Graphs!J22</f>
        <v>550</v>
      </c>
      <c r="M2">
        <f>[2]Graphs!K22</f>
        <v>550</v>
      </c>
      <c r="N2">
        <f>[2]Graphs!L22</f>
        <v>550</v>
      </c>
      <c r="O2">
        <f>[2]Graphs!M22</f>
        <v>600</v>
      </c>
      <c r="P2">
        <f>[2]Graphs!N22</f>
        <v>600</v>
      </c>
      <c r="Q2">
        <f>[2]Graphs!O22</f>
        <v>600</v>
      </c>
      <c r="R2">
        <f>[2]Graphs!P22</f>
        <v>600</v>
      </c>
      <c r="S2">
        <f>[2]Graphs!Q22</f>
        <v>600</v>
      </c>
      <c r="T2">
        <f>[2]Graphs!R22</f>
        <v>650</v>
      </c>
      <c r="U2">
        <f>[2]Graphs!S22</f>
        <v>650</v>
      </c>
      <c r="V2">
        <f>[2]Graphs!T22</f>
        <v>650</v>
      </c>
      <c r="W2">
        <f>[2]Graphs!U22</f>
        <v>650</v>
      </c>
      <c r="X2">
        <f>[2]Graphs!V22</f>
        <v>650</v>
      </c>
      <c r="Y2">
        <f>[2]Graphs!W22</f>
        <v>660</v>
      </c>
      <c r="Z2">
        <f>[2]Graphs!X22</f>
        <v>660</v>
      </c>
      <c r="AA2">
        <f>[2]Graphs!Y22</f>
        <v>660</v>
      </c>
      <c r="AB2">
        <f>[2]Graphs!Z22</f>
        <v>660</v>
      </c>
      <c r="AC2">
        <f>[2]Graphs!AA22</f>
        <v>660</v>
      </c>
    </row>
    <row r="3" spans="2:29" x14ac:dyDescent="0.25">
      <c r="C3" t="str">
        <f>[2]Graphs!A23</f>
        <v>Live pressure</v>
      </c>
      <c r="D3" t="str">
        <f>[2]Graphs!B23</f>
        <v>Mpa</v>
      </c>
      <c r="E3">
        <f>[2]Graphs!C23</f>
        <v>18</v>
      </c>
      <c r="F3">
        <f>[2]Graphs!D23</f>
        <v>21</v>
      </c>
      <c r="G3">
        <f>[2]Graphs!E23</f>
        <v>24</v>
      </c>
      <c r="H3">
        <f>[2]Graphs!F23</f>
        <v>27</v>
      </c>
      <c r="I3">
        <f>[2]Graphs!G23</f>
        <v>30</v>
      </c>
      <c r="J3">
        <f>[2]Graphs!H23</f>
        <v>30</v>
      </c>
      <c r="K3">
        <f>[2]Graphs!I23</f>
        <v>27</v>
      </c>
      <c r="L3">
        <f>[2]Graphs!J23</f>
        <v>24</v>
      </c>
      <c r="M3">
        <f>[2]Graphs!K23</f>
        <v>21</v>
      </c>
      <c r="N3">
        <f>[2]Graphs!L23</f>
        <v>18</v>
      </c>
      <c r="O3">
        <f>[2]Graphs!M23</f>
        <v>18</v>
      </c>
      <c r="P3">
        <f>[2]Graphs!N23</f>
        <v>21</v>
      </c>
      <c r="Q3">
        <f>[2]Graphs!O23</f>
        <v>24</v>
      </c>
      <c r="R3">
        <f>[2]Graphs!P23</f>
        <v>27</v>
      </c>
      <c r="S3">
        <f>[2]Graphs!Q23</f>
        <v>30</v>
      </c>
      <c r="T3">
        <f>[2]Graphs!R23</f>
        <v>30</v>
      </c>
      <c r="U3">
        <f>[2]Graphs!S23</f>
        <v>27</v>
      </c>
      <c r="V3">
        <f>[2]Graphs!T23</f>
        <v>24</v>
      </c>
      <c r="W3">
        <f>[2]Graphs!U23</f>
        <v>21</v>
      </c>
      <c r="X3">
        <f>[2]Graphs!V23</f>
        <v>18</v>
      </c>
      <c r="Y3">
        <f>[2]Graphs!W23</f>
        <v>18</v>
      </c>
      <c r="Z3">
        <f>[2]Graphs!X23</f>
        <v>21</v>
      </c>
      <c r="AA3">
        <f>[2]Graphs!Y23</f>
        <v>24</v>
      </c>
      <c r="AB3">
        <f>[2]Graphs!Z23</f>
        <v>27</v>
      </c>
      <c r="AC3">
        <f>[2]Graphs!AA23</f>
        <v>30</v>
      </c>
    </row>
    <row r="4" spans="2:29" x14ac:dyDescent="0.25">
      <c r="C4" t="str">
        <f>[2]Graphs!A24</f>
        <v>Net efficiency</v>
      </c>
      <c r="D4" t="str">
        <f>[2]Graphs!B24</f>
        <v>%</v>
      </c>
      <c r="E4">
        <f>[2]Graphs!C24</f>
        <v>30.707123392430102</v>
      </c>
      <c r="F4">
        <f>[2]Graphs!D24</f>
        <v>31.761745728211476</v>
      </c>
      <c r="G4">
        <f>[2]Graphs!E24</f>
        <v>32.388285523674234</v>
      </c>
      <c r="H4">
        <f>[2]Graphs!F24</f>
        <v>32.762935729487673</v>
      </c>
      <c r="I4">
        <f>[2]Graphs!G24</f>
        <v>32.979097159588704</v>
      </c>
      <c r="J4">
        <f>[2]Graphs!H24</f>
        <v>34.936128408810312</v>
      </c>
      <c r="K4">
        <f>[2]Graphs!I24</f>
        <v>34.682622008450103</v>
      </c>
      <c r="L4">
        <f>[2]Graphs!J24</f>
        <v>34.268370065452444</v>
      </c>
      <c r="M4">
        <f>[2]Graphs!K24</f>
        <v>33.609376878241747</v>
      </c>
      <c r="N4">
        <f>[2]Graphs!L24</f>
        <v>32.516101511982406</v>
      </c>
      <c r="O4">
        <f>[2]Graphs!M24</f>
        <v>34.163538111262916</v>
      </c>
      <c r="P4">
        <f>[2]Graphs!N24</f>
        <v>35.282206897732685</v>
      </c>
      <c r="Q4">
        <f>[2]Graphs!O24</f>
        <v>35.969776504745148</v>
      </c>
      <c r="R4">
        <f>[2]Graphs!P24</f>
        <v>36.410290340672667</v>
      </c>
      <c r="S4">
        <f>[2]Graphs!Q24</f>
        <v>36.689045844533759</v>
      </c>
      <c r="T4">
        <f>[2]Graphs!R24</f>
        <v>38.263655844122781</v>
      </c>
      <c r="U4">
        <f>[2]Graphs!S24</f>
        <v>37.966693051902425</v>
      </c>
      <c r="V4">
        <f>[2]Graphs!T24</f>
        <v>37.511850413844826</v>
      </c>
      <c r="W4">
        <f>[2]Graphs!U24</f>
        <v>36.804933774132863</v>
      </c>
      <c r="X4">
        <f>[2]Graphs!V24</f>
        <v>35.672116114470292</v>
      </c>
      <c r="Y4">
        <f>[2]Graphs!W24</f>
        <v>35.962918665646697</v>
      </c>
      <c r="Z4">
        <f>[2]Graphs!X24</f>
        <v>37.103270981430718</v>
      </c>
      <c r="AA4">
        <f>[2]Graphs!Y24</f>
        <v>37.801811388708664</v>
      </c>
      <c r="AB4">
        <f>[2]Graphs!Z24</f>
        <v>38.26192485831492</v>
      </c>
      <c r="AC4">
        <f>[2]Graphs!AA24</f>
        <v>38.556315519277341</v>
      </c>
    </row>
    <row r="5" spans="2:29" x14ac:dyDescent="0.25">
      <c r="C5" t="str">
        <f>[2]Graphs!A25</f>
        <v>Break-even price of electricity</v>
      </c>
      <c r="D5" t="str">
        <f>[2]Graphs!B25</f>
        <v>EUR/MWh</v>
      </c>
      <c r="E5">
        <f>[2]Graphs!C25</f>
        <v>88.913174756365763</v>
      </c>
      <c r="F5">
        <f>[2]Graphs!D25</f>
        <v>86.192127254830112</v>
      </c>
      <c r="G5">
        <f>[2]Graphs!E25</f>
        <v>84.777017613258764</v>
      </c>
      <c r="H5">
        <f>[2]Graphs!F25</f>
        <v>84.05074971609514</v>
      </c>
      <c r="I5">
        <f>[2]Graphs!G25</f>
        <v>83.73302176178278</v>
      </c>
      <c r="J5">
        <f>[2]Graphs!H25</f>
        <v>79.039913890619715</v>
      </c>
      <c r="K5">
        <f>[2]Graphs!I25</f>
        <v>79.407390799551493</v>
      </c>
      <c r="L5">
        <f>[2]Graphs!J25</f>
        <v>80.149131868464124</v>
      </c>
      <c r="M5">
        <f>[2]Graphs!K25</f>
        <v>81.500743069982335</v>
      </c>
      <c r="N5">
        <f>[2]Graphs!L25</f>
        <v>84.037376502307382</v>
      </c>
      <c r="O5">
        <f>[2]Graphs!M25</f>
        <v>80.066772441093036</v>
      </c>
      <c r="P5">
        <f>[2]Graphs!N25</f>
        <v>77.69981154487661</v>
      </c>
      <c r="Q5">
        <f>[2]Graphs!O25</f>
        <v>76.402774543038277</v>
      </c>
      <c r="R5">
        <f>[2]Graphs!P25</f>
        <v>75.668041220063955</v>
      </c>
      <c r="S5">
        <f>[2]Graphs!Q25</f>
        <v>75.276695663516506</v>
      </c>
      <c r="T5">
        <f>[2]Graphs!R25</f>
        <v>72.221609159261448</v>
      </c>
      <c r="U5">
        <f>[2]Graphs!S25</f>
        <v>72.618251863398456</v>
      </c>
      <c r="V5">
        <f>[2]Graphs!T25</f>
        <v>73.330162372321993</v>
      </c>
      <c r="W5">
        <f>[2]Graphs!U25</f>
        <v>74.569116007935676</v>
      </c>
      <c r="X5">
        <f>[2]Graphs!V25</f>
        <v>76.783995355291836</v>
      </c>
      <c r="Y5">
        <f>[2]Graphs!W25</f>
        <v>76.189137745672028</v>
      </c>
      <c r="Z5">
        <f>[2]Graphs!X25</f>
        <v>74.003400486211817</v>
      </c>
      <c r="AA5">
        <f>[2]Graphs!Y25</f>
        <v>72.783409526250693</v>
      </c>
      <c r="AB5">
        <f>[2]Graphs!Z25</f>
        <v>72.073956773739454</v>
      </c>
      <c r="AC5">
        <f>[2]Graphs!AA25</f>
        <v>71.684337995324938</v>
      </c>
    </row>
    <row r="7" spans="2:29" x14ac:dyDescent="0.25">
      <c r="B7" t="s">
        <v>39</v>
      </c>
      <c r="C7" t="str">
        <f>[3]Graphs!A22</f>
        <v>Live temperature</v>
      </c>
      <c r="D7" t="str">
        <f>[3]Graphs!B22</f>
        <v>deg C</v>
      </c>
      <c r="E7">
        <f>[3]Graphs!C22</f>
        <v>500</v>
      </c>
      <c r="F7">
        <f>[3]Graphs!D22</f>
        <v>500</v>
      </c>
      <c r="G7">
        <f>[3]Graphs!E22</f>
        <v>500</v>
      </c>
      <c r="H7">
        <f>[3]Graphs!F22</f>
        <v>500</v>
      </c>
      <c r="I7">
        <f>[3]Graphs!G22</f>
        <v>500</v>
      </c>
      <c r="J7">
        <f>[3]Graphs!H22</f>
        <v>550</v>
      </c>
      <c r="K7">
        <f>[3]Graphs!I22</f>
        <v>550</v>
      </c>
      <c r="L7">
        <f>[3]Graphs!J22</f>
        <v>550</v>
      </c>
      <c r="M7">
        <f>[3]Graphs!K22</f>
        <v>550</v>
      </c>
      <c r="N7">
        <f>[3]Graphs!L22</f>
        <v>550</v>
      </c>
      <c r="O7">
        <f>[3]Graphs!M22</f>
        <v>600</v>
      </c>
      <c r="P7">
        <f>[3]Graphs!N22</f>
        <v>600</v>
      </c>
      <c r="Q7">
        <f>[3]Graphs!O22</f>
        <v>600</v>
      </c>
      <c r="R7">
        <f>[3]Graphs!P22</f>
        <v>600</v>
      </c>
      <c r="S7">
        <f>[3]Graphs!Q22</f>
        <v>600</v>
      </c>
      <c r="T7">
        <f>[3]Graphs!R22</f>
        <v>650</v>
      </c>
      <c r="U7">
        <f>[3]Graphs!S22</f>
        <v>650</v>
      </c>
      <c r="V7">
        <f>[3]Graphs!T22</f>
        <v>650</v>
      </c>
      <c r="W7">
        <f>[3]Graphs!U22</f>
        <v>650</v>
      </c>
      <c r="X7">
        <f>[3]Graphs!V22</f>
        <v>650</v>
      </c>
      <c r="Y7">
        <f>[3]Graphs!W22</f>
        <v>700</v>
      </c>
      <c r="Z7">
        <f>[3]Graphs!X22</f>
        <v>700</v>
      </c>
      <c r="AA7">
        <f>[3]Graphs!Y22</f>
        <v>700</v>
      </c>
      <c r="AB7">
        <f>[3]Graphs!Z22</f>
        <v>700</v>
      </c>
      <c r="AC7">
        <f>[3]Graphs!AA22</f>
        <v>700</v>
      </c>
    </row>
    <row r="8" spans="2:29" x14ac:dyDescent="0.25">
      <c r="C8" t="str">
        <f>[3]Graphs!A23</f>
        <v>Live pressure</v>
      </c>
      <c r="D8" t="str">
        <f>[3]Graphs!B23</f>
        <v>Mpa</v>
      </c>
      <c r="E8">
        <f>[3]Graphs!C23</f>
        <v>28</v>
      </c>
      <c r="F8">
        <f>[3]Graphs!D23</f>
        <v>31</v>
      </c>
      <c r="G8">
        <f>[3]Graphs!E23</f>
        <v>34</v>
      </c>
      <c r="H8">
        <f>[3]Graphs!F23</f>
        <v>37</v>
      </c>
      <c r="I8">
        <f>[3]Graphs!G23</f>
        <v>40</v>
      </c>
      <c r="J8">
        <f>[3]Graphs!H23</f>
        <v>40</v>
      </c>
      <c r="K8">
        <f>[3]Graphs!I23</f>
        <v>37</v>
      </c>
      <c r="L8">
        <f>[3]Graphs!J23</f>
        <v>34</v>
      </c>
      <c r="M8">
        <f>[3]Graphs!K23</f>
        <v>31</v>
      </c>
      <c r="N8">
        <f>[3]Graphs!L23</f>
        <v>28</v>
      </c>
      <c r="O8">
        <f>[3]Graphs!M23</f>
        <v>28</v>
      </c>
      <c r="P8">
        <f>[3]Graphs!N23</f>
        <v>31</v>
      </c>
      <c r="Q8">
        <f>[3]Graphs!O23</f>
        <v>34</v>
      </c>
      <c r="R8">
        <f>[3]Graphs!P23</f>
        <v>37</v>
      </c>
      <c r="S8">
        <f>[3]Graphs!Q23</f>
        <v>40</v>
      </c>
      <c r="T8">
        <f>[3]Graphs!R23</f>
        <v>40</v>
      </c>
      <c r="U8">
        <f>[3]Graphs!S23</f>
        <v>37</v>
      </c>
      <c r="V8">
        <f>[3]Graphs!T23</f>
        <v>34</v>
      </c>
      <c r="W8">
        <f>[3]Graphs!U23</f>
        <v>31</v>
      </c>
      <c r="X8">
        <f>[3]Graphs!V23</f>
        <v>28</v>
      </c>
      <c r="Y8">
        <f>[3]Graphs!W23</f>
        <v>28</v>
      </c>
      <c r="Z8">
        <f>[3]Graphs!X23</f>
        <v>31</v>
      </c>
      <c r="AA8">
        <f>[3]Graphs!Y23</f>
        <v>34</v>
      </c>
      <c r="AB8">
        <f>[3]Graphs!Z23</f>
        <v>37</v>
      </c>
      <c r="AC8">
        <f>[3]Graphs!AA23</f>
        <v>40</v>
      </c>
    </row>
    <row r="9" spans="2:29" x14ac:dyDescent="0.25">
      <c r="C9" t="str">
        <f>[3]Graphs!A24</f>
        <v>Net efficiency</v>
      </c>
      <c r="D9" t="str">
        <f>[3]Graphs!B24</f>
        <v>%</v>
      </c>
      <c r="E9">
        <f>[3]Graphs!C24</f>
        <v>27.092160921116054</v>
      </c>
      <c r="F9">
        <f>[3]Graphs!D24</f>
        <v>27.062721980354752</v>
      </c>
      <c r="G9">
        <f>[3]Graphs!E24</f>
        <v>26.902045400804671</v>
      </c>
      <c r="H9">
        <f>[3]Graphs!F24</f>
        <v>26.64545618141927</v>
      </c>
      <c r="I9">
        <f>[3]Graphs!G24</f>
        <v>26.316630966776106</v>
      </c>
      <c r="J9">
        <f>[3]Graphs!H24</f>
        <v>28.772287214989426</v>
      </c>
      <c r="K9">
        <f>[3]Graphs!I24</f>
        <v>29.050031684895078</v>
      </c>
      <c r="L9">
        <f>[3]Graphs!J24</f>
        <v>29.254176807765305</v>
      </c>
      <c r="M9">
        <f>[3]Graphs!K24</f>
        <v>29.360661925568756</v>
      </c>
      <c r="N9">
        <f>[3]Graphs!L24</f>
        <v>29.332950855796021</v>
      </c>
      <c r="O9">
        <f>[3]Graphs!M24</f>
        <v>31.361662040508403</v>
      </c>
      <c r="P9">
        <f>[3]Graphs!N24</f>
        <v>31.434038536121413</v>
      </c>
      <c r="Q9">
        <f>[3]Graphs!O24</f>
        <v>31.372135301355723</v>
      </c>
      <c r="R9">
        <f>[3]Graphs!P24</f>
        <v>31.211185078816492</v>
      </c>
      <c r="S9">
        <f>[3]Graphs!Q24</f>
        <v>30.975409242999945</v>
      </c>
      <c r="T9">
        <f>[3]Graphs!R24</f>
        <v>32.967652964558106</v>
      </c>
      <c r="U9">
        <f>[3]Graphs!S24</f>
        <v>33.168596829275778</v>
      </c>
      <c r="V9">
        <f>[3]Graphs!T24</f>
        <v>33.29433344593177</v>
      </c>
      <c r="W9">
        <f>[3]Graphs!U24</f>
        <v>33.320477573524052</v>
      </c>
      <c r="X9">
        <f>[3]Graphs!V24</f>
        <v>33.21156266691078</v>
      </c>
      <c r="Y9">
        <f>[3]Graphs!W24</f>
        <v>34.908851069696659</v>
      </c>
      <c r="Z9">
        <f>[3]Graphs!X24</f>
        <v>35.046722146902155</v>
      </c>
      <c r="AA9">
        <f>[3]Graphs!Y24</f>
        <v>35.049845533455319</v>
      </c>
      <c r="AB9">
        <f>[3]Graphs!Z24</f>
        <v>34.953356318043092</v>
      </c>
      <c r="AC9">
        <f>[3]Graphs!AA24</f>
        <v>34.781340849388876</v>
      </c>
    </row>
    <row r="10" spans="2:29" x14ac:dyDescent="0.25">
      <c r="C10" t="str">
        <f>[3]Graphs!A25</f>
        <v>Break-even price of electricity</v>
      </c>
      <c r="D10" t="str">
        <f>[3]Graphs!B25</f>
        <v>EUR/MWh</v>
      </c>
      <c r="E10">
        <f>[3]Graphs!C25</f>
        <v>97.869345116341123</v>
      </c>
      <c r="F10">
        <f>[3]Graphs!D25</f>
        <v>98.126918644262929</v>
      </c>
      <c r="G10">
        <f>[3]Graphs!E25</f>
        <v>98.844500630760948</v>
      </c>
      <c r="H10">
        <f>[3]Graphs!F25</f>
        <v>99.91134492497406</v>
      </c>
      <c r="I10">
        <f>[3]Graphs!G25</f>
        <v>101.26003138862747</v>
      </c>
      <c r="J10">
        <f>[3]Graphs!H25</f>
        <v>92.683874909807443</v>
      </c>
      <c r="K10">
        <f>[3]Graphs!I25</f>
        <v>91.700650275446151</v>
      </c>
      <c r="L10">
        <f>[3]Graphs!J25</f>
        <v>90.951793553919913</v>
      </c>
      <c r="M10">
        <f>[3]Graphs!K25</f>
        <v>90.499130979167361</v>
      </c>
      <c r="N10">
        <f>[3]Graphs!L25</f>
        <v>90.444962296955453</v>
      </c>
      <c r="O10">
        <f>[3]Graphs!M25</f>
        <v>84.638394755807909</v>
      </c>
      <c r="P10">
        <f>[3]Graphs!N25</f>
        <v>84.572674445216563</v>
      </c>
      <c r="Q10">
        <f>[3]Graphs!O25</f>
        <v>84.854706316019218</v>
      </c>
      <c r="R10">
        <f>[3]Graphs!P25</f>
        <v>85.396142115852399</v>
      </c>
      <c r="S10">
        <f>[3]Graphs!Q25</f>
        <v>86.140477651455669</v>
      </c>
      <c r="T10">
        <f>[3]Graphs!R25</f>
        <v>80.977802054143893</v>
      </c>
      <c r="U10">
        <f>[3]Graphs!S25</f>
        <v>80.397063920691465</v>
      </c>
      <c r="V10">
        <f>[3]Graphs!T25</f>
        <v>79.995224613009455</v>
      </c>
      <c r="W10">
        <f>[3]Graphs!U25</f>
        <v>79.824558359512949</v>
      </c>
      <c r="X10">
        <f>[3]Graphs!V25</f>
        <v>79.966440609944144</v>
      </c>
      <c r="Y10">
        <f>[3]Graphs!W25</f>
        <v>76.123297340700134</v>
      </c>
      <c r="Z10">
        <f>[3]Graphs!X25</f>
        <v>75.935945228979591</v>
      </c>
      <c r="AA10">
        <f>[3]Graphs!Y25</f>
        <v>76.03105981654285</v>
      </c>
      <c r="AB10">
        <f>[3]Graphs!Z25</f>
        <v>76.335001629972751</v>
      </c>
      <c r="AC10">
        <f>[3]Graphs!AA25</f>
        <v>76.800389298040116</v>
      </c>
    </row>
    <row r="12" spans="2:29" x14ac:dyDescent="0.25">
      <c r="B12" t="s">
        <v>59</v>
      </c>
      <c r="C12" t="str">
        <f>[4]Graphs!A22</f>
        <v>Live temperature</v>
      </c>
      <c r="D12" t="str">
        <f>[4]Graphs!B22</f>
        <v>deg C</v>
      </c>
      <c r="E12">
        <f>[4]Graphs!C22</f>
        <v>500</v>
      </c>
      <c r="F12">
        <f>[4]Graphs!D22</f>
        <v>500</v>
      </c>
      <c r="G12">
        <f>[4]Graphs!E22</f>
        <v>500</v>
      </c>
      <c r="H12">
        <f>[4]Graphs!F22</f>
        <v>500</v>
      </c>
      <c r="I12">
        <f>[4]Graphs!G22</f>
        <v>500</v>
      </c>
      <c r="J12">
        <f>[4]Graphs!H22</f>
        <v>550</v>
      </c>
      <c r="K12">
        <f>[4]Graphs!I22</f>
        <v>550</v>
      </c>
      <c r="L12">
        <f>[4]Graphs!J22</f>
        <v>550</v>
      </c>
      <c r="M12">
        <f>[4]Graphs!K22</f>
        <v>550</v>
      </c>
      <c r="N12">
        <f>[4]Graphs!L22</f>
        <v>550</v>
      </c>
      <c r="O12">
        <f>[4]Graphs!M22</f>
        <v>600</v>
      </c>
      <c r="P12">
        <f>[4]Graphs!N22</f>
        <v>600</v>
      </c>
      <c r="Q12">
        <f>[4]Graphs!O22</f>
        <v>600</v>
      </c>
      <c r="R12">
        <f>[4]Graphs!P22</f>
        <v>600</v>
      </c>
      <c r="S12">
        <f>[4]Graphs!Q22</f>
        <v>600</v>
      </c>
      <c r="T12">
        <f>[4]Graphs!R22</f>
        <v>650</v>
      </c>
      <c r="U12">
        <f>[4]Graphs!S22</f>
        <v>650</v>
      </c>
      <c r="V12">
        <f>[4]Graphs!T22</f>
        <v>650</v>
      </c>
      <c r="W12">
        <f>[4]Graphs!U22</f>
        <v>650</v>
      </c>
      <c r="X12">
        <f>[4]Graphs!V22</f>
        <v>650</v>
      </c>
      <c r="Y12">
        <f>[4]Graphs!W22</f>
        <v>665</v>
      </c>
      <c r="Z12">
        <f>[4]Graphs!X22</f>
        <v>665</v>
      </c>
      <c r="AA12">
        <f>[4]Graphs!Y22</f>
        <v>665</v>
      </c>
      <c r="AB12">
        <f>[4]Graphs!Z22</f>
        <v>665</v>
      </c>
      <c r="AC12">
        <f>[4]Graphs!AA22</f>
        <v>665</v>
      </c>
    </row>
    <row r="13" spans="2:29" x14ac:dyDescent="0.25">
      <c r="C13" t="str">
        <f>[4]Graphs!A23</f>
        <v>Live pressure</v>
      </c>
      <c r="D13" t="str">
        <f>[4]Graphs!B23</f>
        <v>Mpa</v>
      </c>
      <c r="E13">
        <f>[4]Graphs!C23</f>
        <v>28</v>
      </c>
      <c r="F13">
        <f>[4]Graphs!D23</f>
        <v>31</v>
      </c>
      <c r="G13">
        <f>[4]Graphs!E23</f>
        <v>34</v>
      </c>
      <c r="H13">
        <f>[4]Graphs!F23</f>
        <v>37</v>
      </c>
      <c r="I13">
        <f>[4]Graphs!G23</f>
        <v>40</v>
      </c>
      <c r="J13">
        <f>[4]Graphs!H23</f>
        <v>40</v>
      </c>
      <c r="K13">
        <f>[4]Graphs!I23</f>
        <v>37</v>
      </c>
      <c r="L13">
        <f>[4]Graphs!J23</f>
        <v>34</v>
      </c>
      <c r="M13">
        <f>[4]Graphs!K23</f>
        <v>31</v>
      </c>
      <c r="N13">
        <f>[4]Graphs!L23</f>
        <v>28</v>
      </c>
      <c r="O13">
        <f>[4]Graphs!M23</f>
        <v>28</v>
      </c>
      <c r="P13">
        <f>[4]Graphs!N23</f>
        <v>31</v>
      </c>
      <c r="Q13">
        <f>[4]Graphs!O23</f>
        <v>34</v>
      </c>
      <c r="R13">
        <f>[4]Graphs!P23</f>
        <v>37</v>
      </c>
      <c r="S13">
        <f>[4]Graphs!Q23</f>
        <v>40</v>
      </c>
      <c r="T13">
        <f>[4]Graphs!R23</f>
        <v>40</v>
      </c>
      <c r="U13">
        <f>[4]Graphs!S23</f>
        <v>37</v>
      </c>
      <c r="V13">
        <f>[4]Graphs!T23</f>
        <v>34</v>
      </c>
      <c r="W13">
        <f>[4]Graphs!U23</f>
        <v>31</v>
      </c>
      <c r="X13">
        <f>[4]Graphs!V23</f>
        <v>28</v>
      </c>
      <c r="Y13">
        <f>[4]Graphs!W23</f>
        <v>28</v>
      </c>
      <c r="Z13">
        <f>[4]Graphs!X23</f>
        <v>31</v>
      </c>
      <c r="AA13">
        <f>[4]Graphs!Y23</f>
        <v>34</v>
      </c>
      <c r="AB13">
        <f>[4]Graphs!Z23</f>
        <v>37</v>
      </c>
      <c r="AC13">
        <f>[4]Graphs!AA23</f>
        <v>40</v>
      </c>
    </row>
    <row r="14" spans="2:29" x14ac:dyDescent="0.25">
      <c r="C14" t="str">
        <f>[4]Graphs!A24</f>
        <v>Net efficiency</v>
      </c>
      <c r="D14" t="str">
        <f>[4]Graphs!B24</f>
        <v>%</v>
      </c>
      <c r="E14">
        <f>[4]Graphs!C24</f>
        <v>31.298706093994678</v>
      </c>
      <c r="F14">
        <f>[4]Graphs!D24</f>
        <v>31.357924758068595</v>
      </c>
      <c r="G14">
        <f>[4]Graphs!E24</f>
        <v>31.256757538427383</v>
      </c>
      <c r="H14">
        <f>[4]Graphs!F24</f>
        <v>31.094572855984939</v>
      </c>
      <c r="I14">
        <f>[4]Graphs!G24</f>
        <v>30.854842763622852</v>
      </c>
      <c r="J14">
        <f>[4]Graphs!H24</f>
        <v>32.924133813953993</v>
      </c>
      <c r="K14">
        <f>[4]Graphs!I24</f>
        <v>33.134023157899172</v>
      </c>
      <c r="L14">
        <f>[4]Graphs!J24</f>
        <v>33.270983449764898</v>
      </c>
      <c r="M14">
        <f>[4]Graphs!K24</f>
        <v>33.329646925321875</v>
      </c>
      <c r="N14">
        <f>[4]Graphs!L24</f>
        <v>33.262108148413688</v>
      </c>
      <c r="O14">
        <f>[4]Graphs!M24</f>
        <v>34.975651501741787</v>
      </c>
      <c r="P14">
        <f>[4]Graphs!N24</f>
        <v>35.114012010350805</v>
      </c>
      <c r="Q14">
        <f>[4]Graphs!O24</f>
        <v>35.082098585143605</v>
      </c>
      <c r="R14">
        <f>[4]Graphs!P24</f>
        <v>34.949519927830131</v>
      </c>
      <c r="S14">
        <f>[4]Graphs!Q24</f>
        <v>34.794390141693626</v>
      </c>
      <c r="T14">
        <f>[4]Graphs!R24</f>
        <v>36.486117183215335</v>
      </c>
      <c r="U14">
        <f>[4]Graphs!S24</f>
        <v>36.632850533882205</v>
      </c>
      <c r="V14">
        <f>[4]Graphs!T24</f>
        <v>36.702748461592996</v>
      </c>
      <c r="W14">
        <f>[4]Graphs!U24</f>
        <v>36.684330322883511</v>
      </c>
      <c r="X14">
        <f>[4]Graphs!V24</f>
        <v>36.57004559167612</v>
      </c>
      <c r="Y14">
        <f>[4]Graphs!W24</f>
        <v>37.009934864598733</v>
      </c>
      <c r="Z14">
        <f>[4]Graphs!X24</f>
        <v>37.21939828657657</v>
      </c>
      <c r="AA14">
        <f>[4]Graphs!Y24</f>
        <v>37.216684626474034</v>
      </c>
      <c r="AB14">
        <f>[4]Graphs!Z24</f>
        <v>37.137578644596182</v>
      </c>
      <c r="AC14">
        <f>[4]Graphs!AA24</f>
        <v>37.003224832301107</v>
      </c>
    </row>
    <row r="15" spans="2:29" x14ac:dyDescent="0.25">
      <c r="C15" t="str">
        <f>[4]Graphs!A25</f>
        <v>Break-even price of electricity</v>
      </c>
      <c r="D15" t="str">
        <f>[4]Graphs!B25</f>
        <v>EUR/MWh</v>
      </c>
      <c r="E15">
        <f>[4]Graphs!C25</f>
        <v>85.257572472064624</v>
      </c>
      <c r="F15">
        <f>[4]Graphs!D25</f>
        <v>85.297071969250538</v>
      </c>
      <c r="G15">
        <f>[4]Graphs!E25</f>
        <v>85.758278793688703</v>
      </c>
      <c r="H15">
        <f>[4]Graphs!F25</f>
        <v>86.389345259730661</v>
      </c>
      <c r="I15">
        <f>[4]Graphs!G25</f>
        <v>87.236097529289594</v>
      </c>
      <c r="J15">
        <f>[4]Graphs!H25</f>
        <v>81.793396101300374</v>
      </c>
      <c r="K15">
        <f>[4]Graphs!I25</f>
        <v>81.121178545411482</v>
      </c>
      <c r="L15">
        <f>[4]Graphs!J25</f>
        <v>80.627503937314899</v>
      </c>
      <c r="M15">
        <f>[4]Graphs!K25</f>
        <v>80.323094909049601</v>
      </c>
      <c r="N15">
        <f>[4]Graphs!L25</f>
        <v>80.314725388734516</v>
      </c>
      <c r="O15">
        <f>[4]Graphs!M25</f>
        <v>76.463726483306132</v>
      </c>
      <c r="P15">
        <f>[4]Graphs!N25</f>
        <v>76.319877949310225</v>
      </c>
      <c r="Q15">
        <f>[4]Graphs!O25</f>
        <v>76.543161646735314</v>
      </c>
      <c r="R15">
        <f>[4]Graphs!P25</f>
        <v>76.963675147924747</v>
      </c>
      <c r="S15">
        <f>[4]Graphs!Q25</f>
        <v>77.450401726156926</v>
      </c>
      <c r="T15">
        <f>[4]Graphs!R25</f>
        <v>73.932948285210841</v>
      </c>
      <c r="U15">
        <f>[4]Graphs!S25</f>
        <v>73.509832272435304</v>
      </c>
      <c r="V15">
        <f>[4]Graphs!T25</f>
        <v>73.237347306356455</v>
      </c>
      <c r="W15">
        <f>[4]Graphs!U25</f>
        <v>73.139115671125893</v>
      </c>
      <c r="X15">
        <f>[4]Graphs!V25</f>
        <v>73.232097821475335</v>
      </c>
      <c r="Y15">
        <f>[4]Graphs!W25</f>
        <v>72.394840338504707</v>
      </c>
      <c r="Z15">
        <f>[4]Graphs!X25</f>
        <v>72.131468659873732</v>
      </c>
      <c r="AA15">
        <f>[4]Graphs!Y25</f>
        <v>72.264975644029519</v>
      </c>
      <c r="AB15">
        <f>[4]Graphs!Z25</f>
        <v>72.544658471912513</v>
      </c>
      <c r="AC15">
        <f>[4]Graphs!AA25</f>
        <v>72.934122825870091</v>
      </c>
    </row>
    <row r="20" spans="4:4" x14ac:dyDescent="0.25">
      <c r="D20" t="s">
        <v>82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AC21"/>
  <sheetViews>
    <sheetView topLeftCell="I16" zoomScaleNormal="100" workbookViewId="0">
      <selection activeCell="D28" sqref="D28"/>
    </sheetView>
  </sheetViews>
  <sheetFormatPr defaultRowHeight="15" x14ac:dyDescent="0.25"/>
  <cols>
    <col min="2" max="2" width="18.5703125" customWidth="1"/>
    <col min="3" max="3" width="30.85546875" customWidth="1"/>
    <col min="4" max="4" width="13.140625" customWidth="1"/>
  </cols>
  <sheetData>
    <row r="2" spans="2:29" x14ac:dyDescent="0.25">
      <c r="B2" t="s">
        <v>40</v>
      </c>
      <c r="C2" t="str">
        <f>[5]Graphs!A22</f>
        <v>Live temperature</v>
      </c>
      <c r="D2" t="str">
        <f>[5]Graphs!B22</f>
        <v>deg C</v>
      </c>
      <c r="E2">
        <f>[5]Graphs!C22</f>
        <v>500</v>
      </c>
      <c r="F2">
        <f>[5]Graphs!D22</f>
        <v>500</v>
      </c>
      <c r="G2">
        <f>[5]Graphs!E22</f>
        <v>500</v>
      </c>
      <c r="H2">
        <f>[5]Graphs!F22</f>
        <v>500</v>
      </c>
      <c r="I2">
        <f>[5]Graphs!G22</f>
        <v>500</v>
      </c>
      <c r="J2">
        <f>[5]Graphs!H22</f>
        <v>550</v>
      </c>
      <c r="K2">
        <f>[5]Graphs!I22</f>
        <v>550</v>
      </c>
      <c r="L2">
        <f>[5]Graphs!J22</f>
        <v>550</v>
      </c>
      <c r="M2">
        <f>[5]Graphs!K22</f>
        <v>550</v>
      </c>
      <c r="N2">
        <f>[5]Graphs!L22</f>
        <v>550</v>
      </c>
      <c r="O2">
        <f>[5]Graphs!M22</f>
        <v>600</v>
      </c>
      <c r="P2">
        <f>[5]Graphs!N22</f>
        <v>600</v>
      </c>
      <c r="Q2">
        <f>[5]Graphs!O22</f>
        <v>600</v>
      </c>
      <c r="R2">
        <f>[5]Graphs!P22</f>
        <v>600</v>
      </c>
      <c r="S2">
        <f>[5]Graphs!Q22</f>
        <v>600</v>
      </c>
      <c r="T2">
        <f>[5]Graphs!R22</f>
        <v>650</v>
      </c>
      <c r="U2">
        <f>[5]Graphs!S22</f>
        <v>650</v>
      </c>
      <c r="V2">
        <f>[5]Graphs!T22</f>
        <v>650</v>
      </c>
      <c r="W2">
        <f>[5]Graphs!U22</f>
        <v>650</v>
      </c>
      <c r="X2">
        <f>[5]Graphs!V22</f>
        <v>650</v>
      </c>
      <c r="Y2">
        <f>[5]Graphs!W22</f>
        <v>665</v>
      </c>
      <c r="Z2">
        <f>[5]Graphs!X22</f>
        <v>665</v>
      </c>
      <c r="AA2">
        <f>[5]Graphs!Y22</f>
        <v>665</v>
      </c>
      <c r="AB2">
        <f>[5]Graphs!Z22</f>
        <v>665</v>
      </c>
      <c r="AC2">
        <f>[5]Graphs!AA22</f>
        <v>665</v>
      </c>
    </row>
    <row r="3" spans="2:29" x14ac:dyDescent="0.25">
      <c r="C3" t="str">
        <f>[5]Graphs!A23</f>
        <v>Live pressure</v>
      </c>
      <c r="D3" t="str">
        <f>[5]Graphs!B23</f>
        <v>Mpa</v>
      </c>
      <c r="E3">
        <f>[5]Graphs!C23</f>
        <v>7</v>
      </c>
      <c r="F3">
        <f>[5]Graphs!D23</f>
        <v>8</v>
      </c>
      <c r="G3">
        <f>[5]Graphs!E23</f>
        <v>9</v>
      </c>
      <c r="H3">
        <f>[5]Graphs!F23</f>
        <v>10</v>
      </c>
      <c r="I3">
        <f>[5]Graphs!G23</f>
        <v>11</v>
      </c>
      <c r="J3">
        <f>[5]Graphs!H23</f>
        <v>11</v>
      </c>
      <c r="K3">
        <f>[5]Graphs!I23</f>
        <v>10</v>
      </c>
      <c r="L3">
        <f>[5]Graphs!J23</f>
        <v>9</v>
      </c>
      <c r="M3">
        <f>[5]Graphs!K23</f>
        <v>8</v>
      </c>
      <c r="N3">
        <f>[5]Graphs!L23</f>
        <v>7</v>
      </c>
      <c r="O3">
        <f>[5]Graphs!M23</f>
        <v>7</v>
      </c>
      <c r="P3">
        <f>[5]Graphs!N23</f>
        <v>8</v>
      </c>
      <c r="Q3">
        <f>[5]Graphs!O23</f>
        <v>9</v>
      </c>
      <c r="R3">
        <f>[5]Graphs!P23</f>
        <v>10</v>
      </c>
      <c r="S3">
        <f>[5]Graphs!Q23</f>
        <v>11</v>
      </c>
      <c r="T3">
        <f>[5]Graphs!R23</f>
        <v>11</v>
      </c>
      <c r="U3">
        <f>[5]Graphs!S23</f>
        <v>10</v>
      </c>
      <c r="V3">
        <f>[5]Graphs!T23</f>
        <v>9</v>
      </c>
      <c r="W3">
        <f>[5]Graphs!U23</f>
        <v>8</v>
      </c>
      <c r="X3">
        <f>[5]Graphs!V23</f>
        <v>7</v>
      </c>
      <c r="Y3">
        <f>[5]Graphs!W23</f>
        <v>7</v>
      </c>
      <c r="Z3">
        <f>[5]Graphs!X23</f>
        <v>8</v>
      </c>
      <c r="AA3">
        <f>[5]Graphs!Y23</f>
        <v>9</v>
      </c>
      <c r="AB3">
        <f>[5]Graphs!Z23</f>
        <v>10</v>
      </c>
      <c r="AC3">
        <f>[5]Graphs!AA23</f>
        <v>11</v>
      </c>
    </row>
    <row r="4" spans="2:29" x14ac:dyDescent="0.25">
      <c r="C4" t="str">
        <f>[5]Graphs!A24</f>
        <v>Net efficiency</v>
      </c>
      <c r="D4" t="str">
        <f>[5]Graphs!B24</f>
        <v>%</v>
      </c>
      <c r="E4">
        <f>[5]Graphs!C24</f>
        <v>26.156745338886616</v>
      </c>
      <c r="F4">
        <f>[5]Graphs!D24</f>
        <v>25.675328974267259</v>
      </c>
      <c r="G4">
        <f>[5]Graphs!E24</f>
        <v>25.061776435514105</v>
      </c>
      <c r="H4">
        <f>[5]Graphs!F24</f>
        <v>24.399422444717889</v>
      </c>
      <c r="I4">
        <f>[5]Graphs!G24</f>
        <v>23.725919916245346</v>
      </c>
      <c r="J4">
        <f>[5]Graphs!H24</f>
        <v>26.460146959668904</v>
      </c>
      <c r="K4">
        <f>[5]Graphs!I24</f>
        <v>27.057226368704967</v>
      </c>
      <c r="L4">
        <f>[5]Graphs!J24</f>
        <v>27.638301586446126</v>
      </c>
      <c r="M4">
        <f>[5]Graphs!K24</f>
        <v>28.167689657257551</v>
      </c>
      <c r="N4">
        <f>[5]Graphs!L24</f>
        <v>28.571636455914824</v>
      </c>
      <c r="O4">
        <f>[5]Graphs!M24</f>
        <v>30.592847455631698</v>
      </c>
      <c r="P4">
        <f>[5]Graphs!N24</f>
        <v>30.267359580765</v>
      </c>
      <c r="Q4">
        <f>[5]Graphs!O24</f>
        <v>29.807458079750642</v>
      </c>
      <c r="R4">
        <f>[5]Graphs!P24</f>
        <v>29.297533048436257</v>
      </c>
      <c r="S4">
        <f>[5]Graphs!Q24</f>
        <v>28.771144186696773</v>
      </c>
      <c r="T4">
        <f>[5]Graphs!R24</f>
        <v>30.724581879156599</v>
      </c>
      <c r="U4">
        <f>[5]Graphs!S24</f>
        <v>31.188703076220229</v>
      </c>
      <c r="V4">
        <f>[5]Graphs!T24</f>
        <v>31.630297168687363</v>
      </c>
      <c r="W4">
        <f>[5]Graphs!U24</f>
        <v>32.022217967329588</v>
      </c>
      <c r="X4">
        <f>[5]Graphs!V24</f>
        <v>32.27987290307172</v>
      </c>
      <c r="Y4">
        <f>[5]Graphs!W24</f>
        <v>32.730183781819186</v>
      </c>
      <c r="Z4">
        <f>[5]Graphs!X24</f>
        <v>32.488370065262586</v>
      </c>
      <c r="AA4">
        <f>[5]Graphs!Y24</f>
        <v>32.121043394830721</v>
      </c>
      <c r="AB4">
        <f>[5]Graphs!Z24</f>
        <v>31.695131673638688</v>
      </c>
      <c r="AC4">
        <f>[5]Graphs!AA24</f>
        <v>31.249835719538545</v>
      </c>
    </row>
    <row r="5" spans="2:29" x14ac:dyDescent="0.25">
      <c r="C5" t="str">
        <f>[5]Graphs!A25</f>
        <v>Break-even price of electricity</v>
      </c>
      <c r="D5" t="str">
        <f>[5]Graphs!B25</f>
        <v>EUR/MWh</v>
      </c>
      <c r="E5">
        <f>[5]Graphs!C25</f>
        <v>106.00656856417774</v>
      </c>
      <c r="F5">
        <f>[5]Graphs!D25</f>
        <v>107.51440197799401</v>
      </c>
      <c r="G5">
        <f>[5]Graphs!E25</f>
        <v>109.85202481529561</v>
      </c>
      <c r="H5">
        <f>[5]Graphs!F25</f>
        <v>112.6397342946476</v>
      </c>
      <c r="I5">
        <f>[5]Graphs!G25</f>
        <v>115.70963651873636</v>
      </c>
      <c r="J5">
        <f>[5]Graphs!H25</f>
        <v>103.71674183170221</v>
      </c>
      <c r="K5">
        <f>[5]Graphs!I25</f>
        <v>101.53951528447894</v>
      </c>
      <c r="L5">
        <f>[5]Graphs!J25</f>
        <v>99.573847736012411</v>
      </c>
      <c r="M5">
        <f>[5]Graphs!K25</f>
        <v>97.968160129738948</v>
      </c>
      <c r="N5">
        <f>[5]Graphs!L25</f>
        <v>97.016823923918565</v>
      </c>
      <c r="O5">
        <f>[5]Graphs!M25</f>
        <v>90.545740199857775</v>
      </c>
      <c r="P5">
        <f>[5]Graphs!N25</f>
        <v>91.106673202017177</v>
      </c>
      <c r="Q5">
        <f>[5]Graphs!O25</f>
        <v>92.262828922373572</v>
      </c>
      <c r="R5">
        <f>[5]Graphs!P25</f>
        <v>93.712394706530603</v>
      </c>
      <c r="S5">
        <f>[5]Graphs!Q25</f>
        <v>95.322534040182745</v>
      </c>
      <c r="T5">
        <f>[5]Graphs!R25</f>
        <v>89.177941392820244</v>
      </c>
      <c r="U5">
        <f>[5]Graphs!S25</f>
        <v>87.944384683190123</v>
      </c>
      <c r="V5">
        <f>[5]Graphs!T25</f>
        <v>86.862909644631884</v>
      </c>
      <c r="W5">
        <f>[5]Graphs!U25</f>
        <v>86.032701984265032</v>
      </c>
      <c r="X5">
        <f>[5]Graphs!V25</f>
        <v>85.729566660894861</v>
      </c>
      <c r="Y5">
        <f>[5]Graphs!W25</f>
        <v>84.520573070412908</v>
      </c>
      <c r="Z5">
        <f>[5]Graphs!X25</f>
        <v>84.766753926001968</v>
      </c>
      <c r="AA5">
        <f>[5]Graphs!Y25</f>
        <v>85.506798235614667</v>
      </c>
      <c r="AB5">
        <f>[5]Graphs!Z25</f>
        <v>86.512465886950224</v>
      </c>
      <c r="AC5">
        <f>[5]Graphs!AA25</f>
        <v>87.650435905331122</v>
      </c>
    </row>
    <row r="7" spans="2:29" x14ac:dyDescent="0.25">
      <c r="B7" t="s">
        <v>41</v>
      </c>
      <c r="C7" t="str">
        <f>[6]Graphs!A22</f>
        <v>Live temperature</v>
      </c>
      <c r="D7" t="str">
        <f>[6]Graphs!B22</f>
        <v>deg C</v>
      </c>
      <c r="E7">
        <f>[6]Graphs!C22</f>
        <v>500</v>
      </c>
      <c r="F7">
        <f>[6]Graphs!D22</f>
        <v>500</v>
      </c>
      <c r="G7">
        <f>[6]Graphs!E22</f>
        <v>500</v>
      </c>
      <c r="H7">
        <f>[6]Graphs!F22</f>
        <v>500</v>
      </c>
      <c r="I7">
        <f>[6]Graphs!G22</f>
        <v>500</v>
      </c>
      <c r="J7">
        <f>[6]Graphs!H22</f>
        <v>550</v>
      </c>
      <c r="K7">
        <f>[6]Graphs!I22</f>
        <v>550</v>
      </c>
      <c r="L7">
        <f>[6]Graphs!J22</f>
        <v>550</v>
      </c>
      <c r="M7">
        <f>[6]Graphs!K22</f>
        <v>550</v>
      </c>
      <c r="N7">
        <f>[6]Graphs!L22</f>
        <v>550</v>
      </c>
      <c r="O7">
        <f>[6]Graphs!M22</f>
        <v>600</v>
      </c>
      <c r="P7">
        <f>[6]Graphs!N22</f>
        <v>600</v>
      </c>
      <c r="Q7">
        <f>[6]Graphs!O22</f>
        <v>600</v>
      </c>
      <c r="R7">
        <f>[6]Graphs!P22</f>
        <v>600</v>
      </c>
      <c r="S7">
        <f>[6]Graphs!Q22</f>
        <v>600</v>
      </c>
      <c r="T7">
        <f>[6]Graphs!R22</f>
        <v>650</v>
      </c>
      <c r="U7">
        <f>[6]Graphs!S22</f>
        <v>650</v>
      </c>
      <c r="V7">
        <f>[6]Graphs!T22</f>
        <v>650</v>
      </c>
      <c r="W7">
        <f>[6]Graphs!U22</f>
        <v>650</v>
      </c>
      <c r="X7">
        <f>[6]Graphs!V22</f>
        <v>650</v>
      </c>
      <c r="Y7">
        <f>[6]Graphs!W22</f>
        <v>665</v>
      </c>
      <c r="Z7">
        <f>[6]Graphs!X22</f>
        <v>665</v>
      </c>
      <c r="AA7">
        <f>[6]Graphs!Y22</f>
        <v>665</v>
      </c>
      <c r="AB7">
        <f>[6]Graphs!Z22</f>
        <v>665</v>
      </c>
      <c r="AC7">
        <f>[6]Graphs!AA22</f>
        <v>665</v>
      </c>
    </row>
    <row r="8" spans="2:29" x14ac:dyDescent="0.25">
      <c r="C8" t="str">
        <f>[6]Graphs!A23</f>
        <v>Live pressure</v>
      </c>
      <c r="D8" t="str">
        <f>[6]Graphs!B23</f>
        <v>Mpa</v>
      </c>
      <c r="E8">
        <f>[6]Graphs!C23</f>
        <v>18</v>
      </c>
      <c r="F8">
        <f>[6]Graphs!D23</f>
        <v>21</v>
      </c>
      <c r="G8">
        <f>[6]Graphs!E23</f>
        <v>24</v>
      </c>
      <c r="H8">
        <f>[6]Graphs!F23</f>
        <v>27</v>
      </c>
      <c r="I8">
        <f>[6]Graphs!G23</f>
        <v>30</v>
      </c>
      <c r="J8">
        <f>[6]Graphs!H23</f>
        <v>30</v>
      </c>
      <c r="K8">
        <f>[6]Graphs!I23</f>
        <v>27</v>
      </c>
      <c r="L8">
        <f>[6]Graphs!J23</f>
        <v>24</v>
      </c>
      <c r="M8">
        <f>[6]Graphs!K23</f>
        <v>21</v>
      </c>
      <c r="N8">
        <f>[6]Graphs!L23</f>
        <v>18</v>
      </c>
      <c r="O8">
        <f>[6]Graphs!M23</f>
        <v>18</v>
      </c>
      <c r="P8">
        <f>[6]Graphs!N23</f>
        <v>21</v>
      </c>
      <c r="Q8">
        <f>[6]Graphs!O23</f>
        <v>24</v>
      </c>
      <c r="R8">
        <f>[6]Graphs!P23</f>
        <v>27</v>
      </c>
      <c r="S8">
        <f>[6]Graphs!Q23</f>
        <v>30</v>
      </c>
      <c r="T8">
        <f>[6]Graphs!R23</f>
        <v>30</v>
      </c>
      <c r="U8">
        <f>[6]Graphs!S23</f>
        <v>27</v>
      </c>
      <c r="V8">
        <f>[6]Graphs!T23</f>
        <v>24</v>
      </c>
      <c r="W8">
        <f>[6]Graphs!U23</f>
        <v>21</v>
      </c>
      <c r="X8">
        <f>[6]Graphs!V23</f>
        <v>18</v>
      </c>
      <c r="Y8">
        <f>[6]Graphs!W23</f>
        <v>18</v>
      </c>
      <c r="Z8">
        <f>[6]Graphs!X23</f>
        <v>21</v>
      </c>
      <c r="AA8">
        <f>[6]Graphs!Y23</f>
        <v>24</v>
      </c>
      <c r="AB8">
        <f>[6]Graphs!Z23</f>
        <v>27</v>
      </c>
      <c r="AC8">
        <f>[6]Graphs!AA23</f>
        <v>30</v>
      </c>
    </row>
    <row r="9" spans="2:29" x14ac:dyDescent="0.25">
      <c r="C9" t="str">
        <f>[6]Graphs!A24</f>
        <v>Net efficiency</v>
      </c>
      <c r="D9" t="str">
        <f>[6]Graphs!B24</f>
        <v>%</v>
      </c>
      <c r="E9">
        <f>[6]Graphs!C24</f>
        <v>24.138464683880226</v>
      </c>
      <c r="F9">
        <f>[6]Graphs!D24</f>
        <v>24.151721338274545</v>
      </c>
      <c r="G9">
        <f>[6]Graphs!E24</f>
        <v>23.945135665564827</v>
      </c>
      <c r="H9">
        <f>[6]Graphs!F24</f>
        <v>23.645506503629051</v>
      </c>
      <c r="I9">
        <f>[6]Graphs!G24</f>
        <v>23.301068064362919</v>
      </c>
      <c r="J9">
        <f>[6]Graphs!H24</f>
        <v>25.634946005808249</v>
      </c>
      <c r="K9">
        <f>[6]Graphs!I24</f>
        <v>25.919212250000626</v>
      </c>
      <c r="L9">
        <f>[6]Graphs!J24</f>
        <v>26.157615449473681</v>
      </c>
      <c r="M9">
        <f>[6]Graphs!K24</f>
        <v>26.29841736032089</v>
      </c>
      <c r="N9">
        <f>[6]Graphs!L24</f>
        <v>26.224603366274415</v>
      </c>
      <c r="O9">
        <f>[6]Graphs!M24</f>
        <v>27.941346073522485</v>
      </c>
      <c r="P9">
        <f>[6]Graphs!N24</f>
        <v>28.071886531451518</v>
      </c>
      <c r="Q9">
        <f>[6]Graphs!O24</f>
        <v>27.987319003603726</v>
      </c>
      <c r="R9">
        <f>[6]Graphs!P24</f>
        <v>27.801230721344201</v>
      </c>
      <c r="S9">
        <f>[6]Graphs!Q24</f>
        <v>27.573277340029389</v>
      </c>
      <c r="T9">
        <f>[6]Graphs!R24</f>
        <v>29.173500065198269</v>
      </c>
      <c r="U9">
        <f>[6]Graphs!S24</f>
        <v>29.354673442462673</v>
      </c>
      <c r="V9">
        <f>[6]Graphs!T24</f>
        <v>29.484480154800913</v>
      </c>
      <c r="W9">
        <f>[6]Graphs!U24</f>
        <v>29.515866324497502</v>
      </c>
      <c r="X9">
        <f>[6]Graphs!V24</f>
        <v>29.341721205946659</v>
      </c>
      <c r="Y9">
        <f>[6]Graphs!W24</f>
        <v>29.706363216728853</v>
      </c>
      <c r="Z9">
        <f>[6]Graphs!X24</f>
        <v>29.897318202459264</v>
      </c>
      <c r="AA9">
        <f>[6]Graphs!Y24</f>
        <v>29.878526485744171</v>
      </c>
      <c r="AB9">
        <f>[6]Graphs!Z24</f>
        <v>29.760440811001047</v>
      </c>
      <c r="AC9">
        <f>[6]Graphs!AA24</f>
        <v>29.595954378999494</v>
      </c>
    </row>
    <row r="10" spans="2:29" x14ac:dyDescent="0.25">
      <c r="C10" t="str">
        <f>[6]Graphs!A25</f>
        <v>Break-even price of electricity</v>
      </c>
      <c r="D10" t="str">
        <f>[6]Graphs!B25</f>
        <v>EUR/MWh</v>
      </c>
      <c r="E10">
        <f>[6]Graphs!C25</f>
        <v>114.45726587527705</v>
      </c>
      <c r="F10">
        <f>[6]Graphs!D25</f>
        <v>113.55019998026724</v>
      </c>
      <c r="G10">
        <f>[6]Graphs!E25</f>
        <v>114.07819431025155</v>
      </c>
      <c r="H10">
        <f>[6]Graphs!F25</f>
        <v>115.2695373332201</v>
      </c>
      <c r="I10">
        <f>[6]Graphs!G25</f>
        <v>116.8335563902816</v>
      </c>
      <c r="J10">
        <f>[6]Graphs!H25</f>
        <v>106.02038843053009</v>
      </c>
      <c r="K10">
        <f>[6]Graphs!I25</f>
        <v>104.99360789394312</v>
      </c>
      <c r="L10">
        <f>[6]Graphs!J25</f>
        <v>104.27828563820346</v>
      </c>
      <c r="M10">
        <f>[6]Graphs!K25</f>
        <v>104.1467927535415</v>
      </c>
      <c r="N10">
        <f>[6]Graphs!L25</f>
        <v>105.2401043289598</v>
      </c>
      <c r="O10">
        <f>[6]Graphs!M25</f>
        <v>98.635366679408591</v>
      </c>
      <c r="P10">
        <f>[6]Graphs!N25</f>
        <v>97.413364838630869</v>
      </c>
      <c r="Q10">
        <f>[6]Graphs!O25</f>
        <v>97.295678104870333</v>
      </c>
      <c r="R10">
        <f>[6]Graphs!P25</f>
        <v>97.71024809290725</v>
      </c>
      <c r="S10">
        <f>[6]Graphs!Q25</f>
        <v>98.382735272143634</v>
      </c>
      <c r="T10">
        <f>[6]Graphs!R25</f>
        <v>92.794188986276609</v>
      </c>
      <c r="U10">
        <f>[6]Graphs!S25</f>
        <v>92.354680486143451</v>
      </c>
      <c r="V10">
        <f>[6]Graphs!T25</f>
        <v>92.177293180486501</v>
      </c>
      <c r="W10">
        <f>[6]Graphs!U25</f>
        <v>92.47781164617011</v>
      </c>
      <c r="X10">
        <f>[6]Graphs!V25</f>
        <v>93.768748660762242</v>
      </c>
      <c r="Y10">
        <f>[6]Graphs!W25</f>
        <v>92.565512187113342</v>
      </c>
      <c r="Z10">
        <f>[6]Graphs!X25</f>
        <v>91.24412953981863</v>
      </c>
      <c r="AA10">
        <f>[6]Graphs!Y25</f>
        <v>90.905564197919546</v>
      </c>
      <c r="AB10">
        <f>[6]Graphs!Z25</f>
        <v>91.03759798898389</v>
      </c>
      <c r="AC10">
        <f>[6]Graphs!AA25</f>
        <v>91.410179708191464</v>
      </c>
    </row>
    <row r="12" spans="2:29" x14ac:dyDescent="0.25">
      <c r="B12" t="s">
        <v>60</v>
      </c>
      <c r="C12" t="str">
        <f>[10]Graphs!A22</f>
        <v>Live temperature</v>
      </c>
      <c r="D12" t="str">
        <f>[10]Graphs!B22</f>
        <v>deg C</v>
      </c>
      <c r="E12">
        <f>[10]Graphs!C22</f>
        <v>500</v>
      </c>
      <c r="F12">
        <f>[10]Graphs!D22</f>
        <v>500</v>
      </c>
      <c r="G12">
        <f>[10]Graphs!E22</f>
        <v>500</v>
      </c>
      <c r="H12">
        <f>[10]Graphs!F22</f>
        <v>500</v>
      </c>
      <c r="I12">
        <f>[10]Graphs!G22</f>
        <v>500</v>
      </c>
      <c r="J12">
        <f>[10]Graphs!H22</f>
        <v>550</v>
      </c>
      <c r="K12">
        <f>[10]Graphs!I22</f>
        <v>550</v>
      </c>
      <c r="L12">
        <f>[10]Graphs!J22</f>
        <v>550</v>
      </c>
      <c r="M12">
        <f>[10]Graphs!K22</f>
        <v>550</v>
      </c>
      <c r="N12">
        <f>[10]Graphs!L22</f>
        <v>550</v>
      </c>
      <c r="O12">
        <f>[10]Graphs!M22</f>
        <v>600</v>
      </c>
      <c r="P12">
        <f>[10]Graphs!N22</f>
        <v>600</v>
      </c>
      <c r="Q12">
        <f>[10]Graphs!O22</f>
        <v>600</v>
      </c>
      <c r="R12">
        <f>[10]Graphs!P22</f>
        <v>600</v>
      </c>
      <c r="S12">
        <f>[10]Graphs!Q22</f>
        <v>600</v>
      </c>
      <c r="T12">
        <f>[10]Graphs!R22</f>
        <v>650</v>
      </c>
      <c r="U12">
        <f>[10]Graphs!S22</f>
        <v>650</v>
      </c>
      <c r="V12">
        <f>[10]Graphs!T22</f>
        <v>650</v>
      </c>
      <c r="W12">
        <f>[10]Graphs!U22</f>
        <v>650</v>
      </c>
      <c r="X12">
        <f>[10]Graphs!V22</f>
        <v>650</v>
      </c>
      <c r="Y12">
        <f>[10]Graphs!W22</f>
        <v>660</v>
      </c>
      <c r="Z12">
        <f>[10]Graphs!X22</f>
        <v>660</v>
      </c>
      <c r="AA12">
        <f>[10]Graphs!Y22</f>
        <v>660</v>
      </c>
      <c r="AB12">
        <f>[10]Graphs!Z22</f>
        <v>660</v>
      </c>
      <c r="AC12">
        <f>[10]Graphs!AA22</f>
        <v>660</v>
      </c>
    </row>
    <row r="13" spans="2:29" x14ac:dyDescent="0.25">
      <c r="C13" t="str">
        <f>[10]Graphs!A23</f>
        <v>Live pressure</v>
      </c>
      <c r="D13" t="str">
        <f>[10]Graphs!B23</f>
        <v>Mpa</v>
      </c>
      <c r="E13">
        <f>[10]Graphs!C23</f>
        <v>18</v>
      </c>
      <c r="F13">
        <f>[10]Graphs!D23</f>
        <v>21</v>
      </c>
      <c r="G13">
        <f>[10]Graphs!E23</f>
        <v>24</v>
      </c>
      <c r="H13">
        <f>[10]Graphs!F23</f>
        <v>27</v>
      </c>
      <c r="I13">
        <f>[10]Graphs!G23</f>
        <v>30</v>
      </c>
      <c r="J13">
        <f>[10]Graphs!H23</f>
        <v>30</v>
      </c>
      <c r="K13">
        <f>[10]Graphs!I23</f>
        <v>27</v>
      </c>
      <c r="L13">
        <f>[10]Graphs!J23</f>
        <v>24</v>
      </c>
      <c r="M13">
        <f>[10]Graphs!K23</f>
        <v>21</v>
      </c>
      <c r="N13">
        <f>[10]Graphs!L23</f>
        <v>18</v>
      </c>
      <c r="O13">
        <f>[10]Graphs!M23</f>
        <v>18</v>
      </c>
      <c r="P13">
        <f>[10]Graphs!N23</f>
        <v>21</v>
      </c>
      <c r="Q13">
        <f>[10]Graphs!O23</f>
        <v>24</v>
      </c>
      <c r="R13">
        <f>[10]Graphs!P23</f>
        <v>27</v>
      </c>
      <c r="S13">
        <f>[10]Graphs!Q23</f>
        <v>30</v>
      </c>
      <c r="T13">
        <f>[10]Graphs!R23</f>
        <v>30</v>
      </c>
      <c r="U13">
        <f>[10]Graphs!S23</f>
        <v>27</v>
      </c>
      <c r="V13">
        <f>[10]Graphs!T23</f>
        <v>24</v>
      </c>
      <c r="W13">
        <f>[10]Graphs!U23</f>
        <v>21</v>
      </c>
      <c r="X13">
        <f>[10]Graphs!V23</f>
        <v>18</v>
      </c>
      <c r="Y13">
        <f>[10]Graphs!W23</f>
        <v>18</v>
      </c>
      <c r="Z13">
        <f>[10]Graphs!X23</f>
        <v>21</v>
      </c>
      <c r="AA13">
        <f>[10]Graphs!Y23</f>
        <v>24</v>
      </c>
      <c r="AB13">
        <f>[10]Graphs!Z23</f>
        <v>27</v>
      </c>
      <c r="AC13">
        <f>[10]Graphs!AA23</f>
        <v>30</v>
      </c>
    </row>
    <row r="14" spans="2:29" x14ac:dyDescent="0.25">
      <c r="C14" t="str">
        <f>[10]Graphs!A24</f>
        <v>Net efficiency</v>
      </c>
      <c r="D14" t="str">
        <f>[10]Graphs!B24</f>
        <v>%</v>
      </c>
      <c r="E14">
        <f>[10]Graphs!C24</f>
        <v>29.093826237488571</v>
      </c>
      <c r="F14">
        <f>[10]Graphs!D24</f>
        <v>30.149464398642237</v>
      </c>
      <c r="G14">
        <f>[10]Graphs!E24</f>
        <v>30.816408632258913</v>
      </c>
      <c r="H14">
        <f>[10]Graphs!F24</f>
        <v>31.212888724311014</v>
      </c>
      <c r="I14">
        <f>[10]Graphs!G24</f>
        <v>31.508747748043966</v>
      </c>
      <c r="J14">
        <f>[10]Graphs!H24</f>
        <v>32.927702425585323</v>
      </c>
      <c r="K14">
        <f>[10]Graphs!I24</f>
        <v>32.593876656628638</v>
      </c>
      <c r="L14">
        <f>[10]Graphs!J24</f>
        <v>32.114369873505787</v>
      </c>
      <c r="M14">
        <f>[10]Graphs!K24</f>
        <v>31.419304020098259</v>
      </c>
      <c r="N14">
        <f>[10]Graphs!L24</f>
        <v>30.322806314481113</v>
      </c>
      <c r="O14">
        <f>[10]Graphs!M24</f>
        <v>31.315689192337548</v>
      </c>
      <c r="P14">
        <f>[10]Graphs!N24</f>
        <v>32.440889088357508</v>
      </c>
      <c r="Q14">
        <f>[10]Graphs!O24</f>
        <v>33.194167477810907</v>
      </c>
      <c r="R14">
        <f>[10]Graphs!P24</f>
        <v>33.677546930105379</v>
      </c>
      <c r="S14">
        <f>[10]Graphs!Q24</f>
        <v>34.056063580352756</v>
      </c>
      <c r="T14">
        <f>[10]Graphs!R24</f>
        <v>34.91987955646448</v>
      </c>
      <c r="U14">
        <f>[10]Graphs!S24</f>
        <v>34.540025485863559</v>
      </c>
      <c r="V14">
        <f>[10]Graphs!T24</f>
        <v>33.99362992972123</v>
      </c>
      <c r="W14">
        <f>[10]Graphs!U24</f>
        <v>33.22482011892231</v>
      </c>
      <c r="X14">
        <f>[10]Graphs!V24</f>
        <v>32.088122806951056</v>
      </c>
      <c r="Y14">
        <f>[10]Graphs!W24</f>
        <v>32.225626993813691</v>
      </c>
      <c r="Z14">
        <f>[10]Graphs!X24</f>
        <v>33.380716837825133</v>
      </c>
      <c r="AA14">
        <f>[10]Graphs!Y24</f>
        <v>34.15967380858654</v>
      </c>
      <c r="AB14">
        <f>[10]Graphs!Z24</f>
        <v>34.676392133079588</v>
      </c>
      <c r="AC14">
        <f>[10]Graphs!AA24</f>
        <v>35.090032696524723</v>
      </c>
    </row>
    <row r="15" spans="2:29" x14ac:dyDescent="0.25">
      <c r="C15" t="str">
        <f>[10]Graphs!A25</f>
        <v>Break-even price of electricity</v>
      </c>
      <c r="D15" t="str">
        <f>[10]Graphs!B25</f>
        <v>EUR/MWh</v>
      </c>
      <c r="E15">
        <f>[10]Graphs!C25</f>
        <v>92.998027794900509</v>
      </c>
      <c r="F15">
        <f>[10]Graphs!D25</f>
        <v>90.044006645844277</v>
      </c>
      <c r="G15">
        <f>[10]Graphs!E25</f>
        <v>88.406245710264685</v>
      </c>
      <c r="H15">
        <f>[10]Graphs!F25</f>
        <v>87.568990619047412</v>
      </c>
      <c r="I15">
        <f>[10]Graphs!G25</f>
        <v>87.032839054853923</v>
      </c>
      <c r="J15">
        <f>[10]Graphs!H25</f>
        <v>83.001691740265287</v>
      </c>
      <c r="K15">
        <f>[10]Graphs!I25</f>
        <v>83.59086137981501</v>
      </c>
      <c r="L15">
        <f>[10]Graphs!J25</f>
        <v>84.566111982033149</v>
      </c>
      <c r="M15">
        <f>[10]Graphs!K25</f>
        <v>86.150849896431183</v>
      </c>
      <c r="N15">
        <f>[10]Graphs!L25</f>
        <v>88.981251557712767</v>
      </c>
      <c r="O15">
        <f>[10]Graphs!M25</f>
        <v>85.900783307837315</v>
      </c>
      <c r="P15">
        <f>[10]Graphs!N25</f>
        <v>83.174710235864225</v>
      </c>
      <c r="Q15">
        <f>[10]Graphs!O25</f>
        <v>81.547401076463686</v>
      </c>
      <c r="R15">
        <f>[10]Graphs!P25</f>
        <v>80.61749654814129</v>
      </c>
      <c r="S15">
        <f>[10]Graphs!Q25</f>
        <v>79.962635481102623</v>
      </c>
      <c r="T15">
        <f>[10]Graphs!R25</f>
        <v>77.687153432783589</v>
      </c>
      <c r="U15">
        <f>[10]Graphs!S25</f>
        <v>78.321481998757051</v>
      </c>
      <c r="V15">
        <f>[10]Graphs!T25</f>
        <v>79.346702074602632</v>
      </c>
      <c r="W15">
        <f>[10]Graphs!U25</f>
        <v>80.937424479683699</v>
      </c>
      <c r="X15">
        <f>[10]Graphs!V25</f>
        <v>83.562886179423728</v>
      </c>
      <c r="Y15">
        <f>[10]Graphs!W25</f>
        <v>83.15227340575278</v>
      </c>
      <c r="Z15">
        <f>[10]Graphs!X25</f>
        <v>80.519826055859511</v>
      </c>
      <c r="AA15">
        <f>[10]Graphs!Y25</f>
        <v>78.908386775139121</v>
      </c>
      <c r="AB15">
        <f>[10]Graphs!Z25</f>
        <v>77.952690635072386</v>
      </c>
      <c r="AC15">
        <f>[10]Graphs!AA25</f>
        <v>77.255079347448202</v>
      </c>
    </row>
    <row r="21" spans="4:4" x14ac:dyDescent="0.25">
      <c r="D21" t="s">
        <v>83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X51"/>
  <sheetViews>
    <sheetView topLeftCell="A25" zoomScale="70" zoomScaleNormal="70" workbookViewId="0">
      <selection activeCell="A52" sqref="A52"/>
    </sheetView>
  </sheetViews>
  <sheetFormatPr defaultRowHeight="15" x14ac:dyDescent="0.25"/>
  <cols>
    <col min="1" max="2" width="36" customWidth="1"/>
    <col min="3" max="3" width="11.85546875" customWidth="1"/>
  </cols>
  <sheetData>
    <row r="3" spans="1:24" x14ac:dyDescent="0.25">
      <c r="D3" t="s">
        <v>3</v>
      </c>
    </row>
    <row r="4" spans="1:24" x14ac:dyDescent="0.25">
      <c r="A4" t="s">
        <v>63</v>
      </c>
      <c r="B4" s="6"/>
      <c r="C4" t="str">
        <f>'[11]Results - full'!E11</f>
        <v>K</v>
      </c>
      <c r="D4" s="4">
        <f>[2]Graphs!C44</f>
        <v>5</v>
      </c>
      <c r="E4" s="4">
        <f>[2]Graphs!D44</f>
        <v>7.5</v>
      </c>
      <c r="F4" s="4">
        <f>[2]Graphs!E44</f>
        <v>10</v>
      </c>
      <c r="G4" s="4">
        <f>[2]Graphs!F44</f>
        <v>12.5</v>
      </c>
      <c r="H4" s="13">
        <f>[2]Graphs!G44</f>
        <v>15</v>
      </c>
      <c r="I4" s="4"/>
      <c r="J4" s="4"/>
      <c r="K4" s="4"/>
      <c r="L4" s="4"/>
      <c r="M4" s="13"/>
      <c r="N4" s="4"/>
      <c r="O4" s="4"/>
      <c r="P4" s="4"/>
      <c r="Q4" s="4"/>
      <c r="R4" s="4"/>
      <c r="S4" s="4"/>
      <c r="U4" s="3"/>
      <c r="V4" s="3"/>
      <c r="W4" s="3"/>
    </row>
    <row r="5" spans="1:24" x14ac:dyDescent="0.25">
      <c r="A5" t="s">
        <v>64</v>
      </c>
      <c r="B5" s="6"/>
      <c r="C5" t="str">
        <f>'[11]Results - full'!E12</f>
        <v>K</v>
      </c>
      <c r="D5" s="4"/>
      <c r="E5" s="4"/>
      <c r="F5" s="4"/>
      <c r="G5" s="4"/>
      <c r="H5" s="13"/>
      <c r="I5" s="4">
        <f>[2]Graphs!H45</f>
        <v>5</v>
      </c>
      <c r="J5" s="4">
        <f>[2]Graphs!I45</f>
        <v>7.5</v>
      </c>
      <c r="K5" s="4">
        <f>[2]Graphs!J45</f>
        <v>10</v>
      </c>
      <c r="L5" s="4">
        <f>[2]Graphs!K45</f>
        <v>12.5</v>
      </c>
      <c r="M5" s="13">
        <f>[2]Graphs!L45</f>
        <v>15</v>
      </c>
      <c r="N5" s="4"/>
      <c r="O5" s="4"/>
      <c r="P5" s="4"/>
      <c r="Q5" s="4"/>
      <c r="R5" s="4"/>
      <c r="S5" s="4"/>
      <c r="U5" s="3"/>
      <c r="V5" s="3"/>
      <c r="W5" s="3"/>
    </row>
    <row r="6" spans="1:24" x14ac:dyDescent="0.25">
      <c r="A6" t="s">
        <v>65</v>
      </c>
      <c r="B6" s="6"/>
      <c r="C6" s="15" t="str">
        <f>'[11]Results - full'!E13</f>
        <v>K</v>
      </c>
      <c r="D6" s="17"/>
      <c r="E6" s="17"/>
      <c r="F6" s="17"/>
      <c r="G6" s="17"/>
      <c r="H6" s="18"/>
      <c r="I6" s="17"/>
      <c r="J6" s="17"/>
      <c r="K6" s="17"/>
      <c r="L6" s="17"/>
      <c r="M6" s="18"/>
      <c r="N6" s="17">
        <f>[2]Graphs!M46</f>
        <v>5</v>
      </c>
      <c r="O6" s="17">
        <f>[2]Graphs!N46</f>
        <v>7.5</v>
      </c>
      <c r="P6" s="17">
        <f>[2]Graphs!O46</f>
        <v>10</v>
      </c>
      <c r="Q6" s="17">
        <f>[2]Graphs!P46</f>
        <v>12.5</v>
      </c>
      <c r="R6" s="17">
        <f>[2]Graphs!Q46</f>
        <v>15</v>
      </c>
      <c r="U6" s="3"/>
      <c r="V6" s="3"/>
      <c r="W6" s="3"/>
    </row>
    <row r="7" spans="1:24" x14ac:dyDescent="0.25">
      <c r="A7" t="e">
        <f>#REF!</f>
        <v>#REF!</v>
      </c>
      <c r="B7" s="6" t="s">
        <v>61</v>
      </c>
      <c r="C7" t="s">
        <v>11</v>
      </c>
      <c r="D7">
        <f>[2]Graphs!C47</f>
        <v>35.089764706201827</v>
      </c>
      <c r="E7">
        <f>[2]Graphs!D47</f>
        <v>35.04101234912202</v>
      </c>
      <c r="F7">
        <f>[2]Graphs!E47</f>
        <v>34.964371065044283</v>
      </c>
      <c r="G7">
        <f>[2]Graphs!F47</f>
        <v>34.876080933974443</v>
      </c>
      <c r="H7" s="14">
        <f>[2]Graphs!G47</f>
        <v>34.775517715553541</v>
      </c>
      <c r="I7">
        <f>[2]Graphs!H47</f>
        <v>34.97021001997431</v>
      </c>
      <c r="J7">
        <f>[2]Graphs!I47</f>
        <v>34.772590207992764</v>
      </c>
      <c r="K7">
        <f>[2]Graphs!J47</f>
        <v>34.590153049413992</v>
      </c>
      <c r="L7">
        <f>[2]Graphs!K47</f>
        <v>34.407360303098258</v>
      </c>
      <c r="M7" s="14">
        <f>[2]Graphs!L47</f>
        <v>34.222531388610633</v>
      </c>
      <c r="N7">
        <f>[2]Graphs!M47</f>
        <v>34.964750817788214</v>
      </c>
      <c r="O7">
        <f>[2]Graphs!N47</f>
        <v>34.681805367726696</v>
      </c>
      <c r="P7">
        <f>[2]Graphs!O47</f>
        <v>34.317922407522055</v>
      </c>
      <c r="Q7">
        <f>[2]Graphs!P47</f>
        <v>33.842687185080564</v>
      </c>
      <c r="R7">
        <f>[2]Graphs!Q47</f>
        <v>33.040630648584994</v>
      </c>
      <c r="X7">
        <f>D7-H7</f>
        <v>0.31424699064828587</v>
      </c>
    </row>
    <row r="8" spans="1:24" x14ac:dyDescent="0.25">
      <c r="B8" s="6" t="s">
        <v>36</v>
      </c>
      <c r="C8" t="s">
        <v>11</v>
      </c>
      <c r="D8">
        <f>[3]Graphs!C45</f>
        <v>31.427087461732615</v>
      </c>
      <c r="E8">
        <f>[3]Graphs!D45</f>
        <v>31.247028913476438</v>
      </c>
      <c r="F8">
        <f>[3]Graphs!E45</f>
        <v>31.070837367680017</v>
      </c>
      <c r="G8">
        <f>[3]Graphs!F45</f>
        <v>30.89830464306921</v>
      </c>
      <c r="H8" s="19">
        <f>[3]Graphs!G45</f>
        <v>30.74894927030569</v>
      </c>
      <c r="M8" s="14"/>
      <c r="X8">
        <f>D8-H8</f>
        <v>0.67813819142692466</v>
      </c>
    </row>
    <row r="9" spans="1:24" x14ac:dyDescent="0.25">
      <c r="B9" s="6" t="s">
        <v>59</v>
      </c>
      <c r="C9" t="s">
        <v>11</v>
      </c>
      <c r="D9">
        <f>[4]Graphs!C45</f>
        <v>35.053977693164327</v>
      </c>
      <c r="E9">
        <f>[4]Graphs!D45</f>
        <v>34.684930799428493</v>
      </c>
      <c r="F9">
        <f>[4]Graphs!E45</f>
        <v>34.326657481456252</v>
      </c>
      <c r="G9">
        <f>[4]Graphs!F45</f>
        <v>33.976580107785153</v>
      </c>
      <c r="H9" s="14">
        <f>[4]Graphs!G45</f>
        <v>33.634341667064319</v>
      </c>
      <c r="M9" s="14"/>
      <c r="X9" t="e">
        <f>#REF!-H9</f>
        <v>#REF!</v>
      </c>
    </row>
    <row r="10" spans="1:24" x14ac:dyDescent="0.25">
      <c r="B10" s="6" t="s">
        <v>38</v>
      </c>
      <c r="C10" t="s">
        <v>11</v>
      </c>
      <c r="D10">
        <f>[5]Graphs!C45</f>
        <v>29.807428929357695</v>
      </c>
      <c r="E10">
        <f>[5]Graphs!D45</f>
        <v>29.522964097656008</v>
      </c>
      <c r="F10">
        <f>[5]Graphs!E45</f>
        <v>29.24320512425474</v>
      </c>
      <c r="G10">
        <f>[5]Graphs!F45</f>
        <v>28.967968002002639</v>
      </c>
      <c r="H10" s="14">
        <f>[5]Graphs!G45</f>
        <v>28.697133531155973</v>
      </c>
      <c r="M10" s="14"/>
      <c r="X10">
        <f>D10-H10</f>
        <v>1.1102953982017212</v>
      </c>
    </row>
    <row r="11" spans="1:24" x14ac:dyDescent="0.25">
      <c r="B11" s="6" t="s">
        <v>37</v>
      </c>
      <c r="C11" t="s">
        <v>11</v>
      </c>
      <c r="D11">
        <f>[6]Graphs!C45</f>
        <v>28.059822227121909</v>
      </c>
      <c r="E11">
        <f>[6]Graphs!D45</f>
        <v>27.626080982143932</v>
      </c>
      <c r="F11">
        <f>[6]Graphs!E45</f>
        <v>27.205795802060283</v>
      </c>
      <c r="G11">
        <f>[6]Graphs!F45</f>
        <v>26.797217708254752</v>
      </c>
      <c r="H11" s="14">
        <f>[6]Graphs!G45</f>
        <v>26.400240817095266</v>
      </c>
      <c r="M11" s="14"/>
    </row>
    <row r="12" spans="1:24" x14ac:dyDescent="0.25">
      <c r="B12" s="6" t="s">
        <v>60</v>
      </c>
      <c r="C12" s="15" t="s">
        <v>11</v>
      </c>
      <c r="D12" s="15">
        <f>[10]Graphs!C47</f>
        <v>32.200902490691298</v>
      </c>
      <c r="E12" s="15">
        <f>[10]Graphs!D47</f>
        <v>32.178612798448022</v>
      </c>
      <c r="F12" s="15">
        <f>[10]Graphs!E47</f>
        <v>32.107115867573711</v>
      </c>
      <c r="G12" s="15">
        <f>[10]Graphs!F47</f>
        <v>32.07449959672158</v>
      </c>
      <c r="H12" s="16">
        <f>[10]Graphs!G47</f>
        <v>31.974063393869173</v>
      </c>
      <c r="I12" s="15">
        <f>[10]Graphs!H47</f>
        <v>32.11702816779048</v>
      </c>
      <c r="J12" s="15">
        <f>[10]Graphs!I47</f>
        <v>31.962126996961583</v>
      </c>
      <c r="K12" s="15">
        <f>[10]Graphs!J47</f>
        <v>31.813787668974335</v>
      </c>
      <c r="L12" s="15">
        <f>[10]Graphs!K47</f>
        <v>31.667808307986583</v>
      </c>
      <c r="M12" s="16">
        <f>[10]Graphs!L47</f>
        <v>31.522657273235666</v>
      </c>
      <c r="N12" s="15">
        <f>[10]Graphs!M47</f>
        <v>32.117973844731821</v>
      </c>
      <c r="O12" s="15">
        <f>[10]Graphs!N47</f>
        <v>31.872110710999902</v>
      </c>
      <c r="P12" s="15">
        <f>[10]Graphs!O47</f>
        <v>31.57889790778755</v>
      </c>
      <c r="Q12" s="15">
        <f>[10]Graphs!P47</f>
        <v>31.21215692081239</v>
      </c>
      <c r="R12" s="15">
        <f>[10]Graphs!Q47</f>
        <v>30.67779943996403</v>
      </c>
    </row>
    <row r="13" spans="1:24" x14ac:dyDescent="0.25">
      <c r="A13" t="e">
        <f>#REF!</f>
        <v>#REF!</v>
      </c>
      <c r="B13" s="6" t="s">
        <v>61</v>
      </c>
      <c r="C13" t="s">
        <v>67</v>
      </c>
      <c r="D13">
        <f>[2]Graphs!C48</f>
        <v>78.283135925264801</v>
      </c>
      <c r="E13">
        <f>[2]Graphs!D48</f>
        <v>78.255556554197412</v>
      </c>
      <c r="F13">
        <f>[2]Graphs!E48</f>
        <v>78.340245328142089</v>
      </c>
      <c r="G13">
        <f>[2]Graphs!F48</f>
        <v>78.476698841938244</v>
      </c>
      <c r="H13" s="14">
        <f>[2]Graphs!G48</f>
        <v>78.659957519931837</v>
      </c>
      <c r="I13">
        <f>[2]Graphs!H48</f>
        <v>78.329283429612886</v>
      </c>
      <c r="J13">
        <f>[2]Graphs!I48</f>
        <v>78.557323456212472</v>
      </c>
      <c r="K13">
        <f>[2]Graphs!J48</f>
        <v>78.839048852767064</v>
      </c>
      <c r="L13">
        <f>[2]Graphs!K48</f>
        <v>79.168052634969115</v>
      </c>
      <c r="M13" s="14">
        <f>[2]Graphs!L48</f>
        <v>79.52845176818964</v>
      </c>
      <c r="N13">
        <f>[2]Graphs!M48</f>
        <v>78.338619852828558</v>
      </c>
      <c r="O13">
        <f>[2]Graphs!N48</f>
        <v>78.642305274779176</v>
      </c>
      <c r="P13">
        <f>[2]Graphs!O48</f>
        <v>79.200417266932931</v>
      </c>
      <c r="Q13">
        <f>[2]Graphs!P48</f>
        <v>80.0504970274241</v>
      </c>
      <c r="R13">
        <f>[2]Graphs!Q48</f>
        <v>81.655055053819268</v>
      </c>
    </row>
    <row r="14" spans="1:24" x14ac:dyDescent="0.25">
      <c r="B14" s="6" t="s">
        <v>36</v>
      </c>
      <c r="C14" t="s">
        <v>67</v>
      </c>
      <c r="D14">
        <f>[3]Graphs!C46</f>
        <v>84.549908050940005</v>
      </c>
      <c r="E14">
        <f>[3]Graphs!D46</f>
        <v>84.919197660572493</v>
      </c>
      <c r="F14">
        <f>[3]Graphs!E46</f>
        <v>85.309643479685462</v>
      </c>
      <c r="G14">
        <f>[3]Graphs!F46</f>
        <v>85.710262278776398</v>
      </c>
      <c r="H14" s="14">
        <f>[3]Graphs!G46</f>
        <v>86.099224148276406</v>
      </c>
      <c r="M14" s="14"/>
    </row>
    <row r="15" spans="1:24" x14ac:dyDescent="0.25">
      <c r="B15" s="6" t="s">
        <v>59</v>
      </c>
      <c r="C15" t="s">
        <v>67</v>
      </c>
      <c r="D15">
        <f>[4]Graphs!C46</f>
        <v>76.4055583563092</v>
      </c>
      <c r="E15">
        <f>[4]Graphs!D46</f>
        <v>77.025203318233011</v>
      </c>
      <c r="F15">
        <f>[4]Graphs!E46</f>
        <v>77.688668153971776</v>
      </c>
      <c r="G15">
        <f>[4]Graphs!F46</f>
        <v>78.371203455206711</v>
      </c>
      <c r="H15" s="14">
        <f>[4]Graphs!G46</f>
        <v>79.065479453893118</v>
      </c>
      <c r="M15" s="14"/>
    </row>
    <row r="16" spans="1:24" x14ac:dyDescent="0.25">
      <c r="B16" s="6" t="s">
        <v>38</v>
      </c>
      <c r="C16" t="s">
        <v>67</v>
      </c>
      <c r="D16">
        <f>[5]Graphs!C46</f>
        <v>92.265961900915585</v>
      </c>
      <c r="E16">
        <f>[5]Graphs!D46</f>
        <v>92.109314248723166</v>
      </c>
      <c r="F16">
        <f>[5]Graphs!E46</f>
        <v>92.379497765256289</v>
      </c>
      <c r="G16">
        <f>[5]Graphs!F46</f>
        <v>92.842449819850714</v>
      </c>
      <c r="H16" s="14">
        <f>[5]Graphs!G46</f>
        <v>93.411098133049435</v>
      </c>
      <c r="M16" s="14"/>
    </row>
    <row r="17" spans="1:24" x14ac:dyDescent="0.25">
      <c r="B17" s="6" t="s">
        <v>37</v>
      </c>
      <c r="C17" t="s">
        <v>67</v>
      </c>
      <c r="D17">
        <f>[6]Graphs!C46</f>
        <v>97.656481553112826</v>
      </c>
      <c r="E17">
        <f>[6]Graphs!D46</f>
        <v>98.271617587674299</v>
      </c>
      <c r="F17">
        <f>[6]Graphs!E46</f>
        <v>99.147289428816748</v>
      </c>
      <c r="G17">
        <f>[6]Graphs!F46</f>
        <v>100.16793406817976</v>
      </c>
      <c r="H17" s="14">
        <f>[6]Graphs!G46</f>
        <v>101.27840833837163</v>
      </c>
      <c r="M17" s="14"/>
    </row>
    <row r="18" spans="1:24" x14ac:dyDescent="0.25">
      <c r="B18" s="6" t="s">
        <v>60</v>
      </c>
      <c r="C18" t="s">
        <v>67</v>
      </c>
      <c r="D18">
        <f>[10]Graphs!C48</f>
        <v>83.823961037791094</v>
      </c>
      <c r="E18">
        <f>[10]Graphs!D48</f>
        <v>83.808726288099749</v>
      </c>
      <c r="F18">
        <f>[10]Graphs!E48</f>
        <v>83.946854937638165</v>
      </c>
      <c r="G18">
        <f>[10]Graphs!F48</f>
        <v>84.011708469482642</v>
      </c>
      <c r="H18" s="14">
        <f>[10]Graphs!G48</f>
        <v>84.252214954704883</v>
      </c>
      <c r="I18">
        <f>[10]Graphs!H48</f>
        <v>83.923106593541931</v>
      </c>
      <c r="J18">
        <f>[10]Graphs!I48</f>
        <v>84.116940485708028</v>
      </c>
      <c r="K18">
        <f>[10]Graphs!J48</f>
        <v>84.373531423802518</v>
      </c>
      <c r="L18">
        <f>[10]Graphs!K48</f>
        <v>84.666634676737587</v>
      </c>
      <c r="M18" s="14">
        <f>[10]Graphs!L48</f>
        <v>84.985929126040446</v>
      </c>
      <c r="N18">
        <f>[10]Graphs!M48</f>
        <v>83.920798015645758</v>
      </c>
      <c r="O18">
        <f>[10]Graphs!N48</f>
        <v>84.263603925761856</v>
      </c>
      <c r="P18">
        <f>[10]Graphs!O48</f>
        <v>84.810949053357859</v>
      </c>
      <c r="Q18">
        <f>[10]Graphs!P48</f>
        <v>85.598090733688906</v>
      </c>
      <c r="R18">
        <f>[10]Graphs!Q48</f>
        <v>86.863072166867667</v>
      </c>
    </row>
    <row r="19" spans="1:24" x14ac:dyDescent="0.25">
      <c r="H19" s="14"/>
      <c r="M19" s="14"/>
    </row>
    <row r="24" spans="1:24" x14ac:dyDescent="0.25">
      <c r="A24">
        <f>E13-D13</f>
        <v>-2.7579371067389502E-2</v>
      </c>
    </row>
    <row r="25" spans="1:24" x14ac:dyDescent="0.25">
      <c r="X25" t="s">
        <v>13</v>
      </c>
    </row>
    <row r="27" spans="1:24" x14ac:dyDescent="0.25">
      <c r="D27" t="s">
        <v>8</v>
      </c>
      <c r="N27" t="s">
        <v>9</v>
      </c>
      <c r="X27" t="s">
        <v>10</v>
      </c>
    </row>
    <row r="31" spans="1:24" x14ac:dyDescent="0.25">
      <c r="A31" t="s">
        <v>4</v>
      </c>
    </row>
    <row r="51" spans="1:1" x14ac:dyDescent="0.25">
      <c r="A51" t="s">
        <v>12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X74"/>
  <sheetViews>
    <sheetView topLeftCell="A19" zoomScale="70" zoomScaleNormal="70" workbookViewId="0">
      <selection activeCell="J69" sqref="J69"/>
    </sheetView>
  </sheetViews>
  <sheetFormatPr defaultRowHeight="15" x14ac:dyDescent="0.25"/>
  <cols>
    <col min="2" max="2" width="18.5703125" customWidth="1"/>
    <col min="3" max="3" width="30.85546875" customWidth="1"/>
    <col min="4" max="4" width="13.140625" customWidth="1"/>
  </cols>
  <sheetData>
    <row r="2" spans="2:12" x14ac:dyDescent="0.25">
      <c r="B2" t="s">
        <v>40</v>
      </c>
    </row>
    <row r="3" spans="2:12" x14ac:dyDescent="0.25">
      <c r="C3" t="str">
        <f>[5]Graphs!AD23</f>
        <v>Live pressure</v>
      </c>
      <c r="D3" t="str">
        <f>[5]Graphs!AE23</f>
        <v>Mpa</v>
      </c>
      <c r="E3">
        <f>[5]Graphs!AF23</f>
        <v>9</v>
      </c>
      <c r="F3">
        <f>[5]Graphs!AG23</f>
        <v>10</v>
      </c>
      <c r="G3">
        <f>[5]Graphs!AH23</f>
        <v>11</v>
      </c>
      <c r="H3">
        <f>[5]Graphs!AI23</f>
        <v>11.5</v>
      </c>
      <c r="I3">
        <f>[5]Graphs!AJ23</f>
        <v>12</v>
      </c>
      <c r="J3">
        <f>[5]Graphs!AK23</f>
        <v>12.5</v>
      </c>
      <c r="K3">
        <f>[5]Graphs!AL23</f>
        <v>13</v>
      </c>
      <c r="L3">
        <f>[5]Graphs!AM23</f>
        <v>14</v>
      </c>
    </row>
    <row r="4" spans="2:12" x14ac:dyDescent="0.25">
      <c r="C4" t="str">
        <f>[5]Graphs!AD24</f>
        <v>Net efficiency</v>
      </c>
      <c r="D4" t="str">
        <f>[5]Graphs!AE24</f>
        <v>%</v>
      </c>
      <c r="E4">
        <f>[5]Graphs!AF24</f>
        <v>32.732373667354409</v>
      </c>
      <c r="F4">
        <f>[5]Graphs!AG24</f>
        <v>32.849567958541783</v>
      </c>
      <c r="G4">
        <f>[5]Graphs!AH24</f>
        <v>32.921666417588888</v>
      </c>
      <c r="H4">
        <f>[5]Graphs!AI24</f>
        <v>32.940850419496158</v>
      </c>
      <c r="I4">
        <f>[5]Graphs!AJ24</f>
        <v>32.953135833700578</v>
      </c>
      <c r="J4">
        <f>[5]Graphs!AK24</f>
        <v>32.958184634961356</v>
      </c>
      <c r="K4">
        <f>[5]Graphs!AL24</f>
        <v>32.957097161778115</v>
      </c>
      <c r="L4">
        <f>[5]Graphs!AM24</f>
        <v>32.93962265200485</v>
      </c>
    </row>
    <row r="5" spans="2:12" x14ac:dyDescent="0.25">
      <c r="C5" t="str">
        <f>[5]Graphs!AD25</f>
        <v>Break-even price of electricity</v>
      </c>
      <c r="D5" t="str">
        <f>[5]Graphs!AE25</f>
        <v>EUR/MWh</v>
      </c>
      <c r="E5">
        <f>[5]Graphs!AF25</f>
        <v>83.406459511758598</v>
      </c>
      <c r="F5">
        <f>[5]Graphs!AG25</f>
        <v>83.175689539583828</v>
      </c>
      <c r="G5">
        <f>[5]Graphs!AH25</f>
        <v>83.059136051490142</v>
      </c>
      <c r="H5">
        <f>[5]Graphs!AI25</f>
        <v>83.042645646025562</v>
      </c>
      <c r="I5">
        <f>[5]Graphs!AJ25</f>
        <v>83.043560103929991</v>
      </c>
      <c r="J5">
        <f>[5]Graphs!AK25</f>
        <v>83.062690513329059</v>
      </c>
      <c r="K5">
        <f>[5]Graphs!AL25</f>
        <v>83.096761889476923</v>
      </c>
      <c r="L5">
        <f>[5]Graphs!AM25</f>
        <v>83.202420901176041</v>
      </c>
    </row>
    <row r="7" spans="2:12" x14ac:dyDescent="0.25">
      <c r="B7" t="s">
        <v>41</v>
      </c>
    </row>
    <row r="8" spans="2:12" x14ac:dyDescent="0.25">
      <c r="C8" t="str">
        <f>[6]Graphs!AD23</f>
        <v>Live pressure</v>
      </c>
      <c r="D8" t="str">
        <f>[6]Graphs!AE23</f>
        <v>Mpa</v>
      </c>
      <c r="E8">
        <f>[6]Graphs!AF23</f>
        <v>15</v>
      </c>
      <c r="F8">
        <f>[6]Graphs!AG23</f>
        <v>18</v>
      </c>
      <c r="G8">
        <f>[6]Graphs!AH23</f>
        <v>21</v>
      </c>
      <c r="H8">
        <f>[6]Graphs!AI23</f>
        <v>24</v>
      </c>
      <c r="I8">
        <f>[6]Graphs!AJ23</f>
        <v>27</v>
      </c>
      <c r="J8">
        <f>[6]Graphs!AK23</f>
        <v>30</v>
      </c>
      <c r="K8">
        <f>[6]Graphs!AL23</f>
        <v>33</v>
      </c>
      <c r="L8">
        <f>[6]Graphs!AM23</f>
        <v>36</v>
      </c>
    </row>
    <row r="9" spans="2:12" x14ac:dyDescent="0.25">
      <c r="C9" t="str">
        <f>[6]Graphs!AD24</f>
        <v>Net efficiency</v>
      </c>
      <c r="D9" t="str">
        <f>[6]Graphs!AE24</f>
        <v>%</v>
      </c>
      <c r="E9">
        <f>[6]Graphs!AF24</f>
        <v>29.597287382946298</v>
      </c>
      <c r="F9">
        <f>[6]Graphs!AG24</f>
        <v>30.031714044870832</v>
      </c>
      <c r="G9">
        <f>[6]Graphs!AH24</f>
        <v>30.345101393919187</v>
      </c>
      <c r="H9">
        <f>[6]Graphs!AI24</f>
        <v>30.570757779900621</v>
      </c>
      <c r="I9">
        <f>[6]Graphs!AJ24</f>
        <v>30.737597496425771</v>
      </c>
      <c r="J9">
        <f>[6]Graphs!AK24</f>
        <v>30.860046803867149</v>
      </c>
      <c r="K9">
        <f>[6]Graphs!AL24</f>
        <v>30.949517794813918</v>
      </c>
      <c r="L9">
        <f>[6]Graphs!AM24</f>
        <v>31.013307316526458</v>
      </c>
    </row>
    <row r="10" spans="2:12" x14ac:dyDescent="0.25">
      <c r="C10" t="str">
        <f>[6]Graphs!AD25</f>
        <v>Break-even price of electricity</v>
      </c>
      <c r="D10" t="str">
        <f>[6]Graphs!AE25</f>
        <v>EUR/MWh</v>
      </c>
      <c r="E10">
        <f>[6]Graphs!AF25</f>
        <v>91.74390500593492</v>
      </c>
      <c r="F10">
        <f>[6]Graphs!AG25</f>
        <v>90.452511715966395</v>
      </c>
      <c r="G10">
        <f>[6]Graphs!AH25</f>
        <v>89.571969818203129</v>
      </c>
      <c r="H10">
        <f>[6]Graphs!AI25</f>
        <v>88.972728330045655</v>
      </c>
      <c r="I10">
        <f>[6]Graphs!AJ25</f>
        <v>88.55727721793059</v>
      </c>
      <c r="J10">
        <f>[6]Graphs!AK25</f>
        <v>88.276960077755618</v>
      </c>
      <c r="K10">
        <f>[6]Graphs!AL25</f>
        <v>88.095495110820707</v>
      </c>
      <c r="L10">
        <f>[6]Graphs!AM25</f>
        <v>87.990233927692287</v>
      </c>
    </row>
    <row r="12" spans="2:12" x14ac:dyDescent="0.25">
      <c r="B12" t="s">
        <v>60</v>
      </c>
    </row>
    <row r="13" spans="2:12" x14ac:dyDescent="0.25">
      <c r="C13" t="str">
        <f>[10]Graphs!A23</f>
        <v>Live pressure</v>
      </c>
      <c r="D13" t="str">
        <f>[10]Graphs!B23</f>
        <v>Mpa</v>
      </c>
      <c r="F13">
        <f>[10]Graphs!AF23</f>
        <v>18</v>
      </c>
      <c r="G13">
        <f>[10]Graphs!AG23</f>
        <v>21</v>
      </c>
      <c r="H13">
        <f>[10]Graphs!AH23</f>
        <v>24</v>
      </c>
      <c r="I13">
        <f>[10]Graphs!AI23</f>
        <v>27</v>
      </c>
      <c r="J13">
        <f>[10]Graphs!AJ23</f>
        <v>30</v>
      </c>
    </row>
    <row r="14" spans="2:12" x14ac:dyDescent="0.25">
      <c r="C14" t="str">
        <f>[10]Graphs!A24</f>
        <v>Net efficiency</v>
      </c>
      <c r="D14" t="str">
        <f>[10]Graphs!B24</f>
        <v>%</v>
      </c>
      <c r="F14">
        <f>[10]Graphs!AF24</f>
        <v>35.378747171850215</v>
      </c>
      <c r="G14">
        <f>[10]Graphs!AG24</f>
        <v>35.670331244934339</v>
      </c>
      <c r="H14">
        <f>[10]Graphs!AH24</f>
        <v>35.886984275463824</v>
      </c>
      <c r="I14">
        <f>[10]Graphs!AI24</f>
        <v>36.050020191497786</v>
      </c>
      <c r="J14">
        <f>[10]Graphs!AJ24</f>
        <v>36.173619879589538</v>
      </c>
    </row>
    <row r="15" spans="2:12" x14ac:dyDescent="0.25">
      <c r="C15" t="str">
        <f>[10]Graphs!A25</f>
        <v>Break-even price of electricity</v>
      </c>
      <c r="D15" t="str">
        <f>[10]Graphs!B25</f>
        <v>EUR/MWh</v>
      </c>
      <c r="F15">
        <f>[10]Graphs!AF25</f>
        <v>76.645348144876294</v>
      </c>
      <c r="G15">
        <f>[10]Graphs!AG25</f>
        <v>76.145457188706601</v>
      </c>
      <c r="H15">
        <f>[10]Graphs!AH25</f>
        <v>75.807516098616475</v>
      </c>
      <c r="I15">
        <f>[10]Graphs!AI25</f>
        <v>75.582952502656426</v>
      </c>
      <c r="J15">
        <f>[10]Graphs!AJ25</f>
        <v>75.440588230195885</v>
      </c>
    </row>
    <row r="17" spans="2:9" x14ac:dyDescent="0.25">
      <c r="B17" t="s">
        <v>68</v>
      </c>
    </row>
    <row r="18" spans="2:9" x14ac:dyDescent="0.25">
      <c r="C18" t="str">
        <f>C13</f>
        <v>Live pressure</v>
      </c>
      <c r="D18" t="str">
        <f>D13</f>
        <v>Mpa</v>
      </c>
      <c r="E18">
        <f>[8]Graphs!AF23</f>
        <v>28</v>
      </c>
      <c r="F18">
        <f>[8]Graphs!AG23</f>
        <v>31</v>
      </c>
      <c r="G18">
        <f>[8]Graphs!AH23</f>
        <v>34</v>
      </c>
      <c r="H18">
        <f>[8]Graphs!AI23</f>
        <v>37</v>
      </c>
      <c r="I18">
        <f>[8]Graphs!AJ23</f>
        <v>40</v>
      </c>
    </row>
    <row r="19" spans="2:9" x14ac:dyDescent="0.25">
      <c r="C19" t="str">
        <f t="shared" ref="C19:D20" si="0">C14</f>
        <v>Net efficiency</v>
      </c>
      <c r="D19" t="str">
        <f t="shared" si="0"/>
        <v>%</v>
      </c>
      <c r="E19">
        <f>[8]Graphs!AF24</f>
        <v>35.012310777161424</v>
      </c>
      <c r="F19">
        <f>[8]Graphs!AG24</f>
        <v>35.093880718176699</v>
      </c>
      <c r="G19">
        <f>[8]Graphs!AH24</f>
        <v>35.158662828045358</v>
      </c>
      <c r="H19">
        <f>[8]Graphs!AI24</f>
        <v>35.209964527826266</v>
      </c>
      <c r="I19">
        <f>[8]Graphs!AJ24</f>
        <v>35.250289296176099</v>
      </c>
    </row>
    <row r="20" spans="2:9" x14ac:dyDescent="0.25">
      <c r="C20" t="str">
        <f t="shared" si="0"/>
        <v>Break-even price of electricity</v>
      </c>
      <c r="D20" t="str">
        <f t="shared" si="0"/>
        <v>EUR/MWh</v>
      </c>
      <c r="E20">
        <f>[8]Graphs!AF25</f>
        <v>77.173612266634123</v>
      </c>
      <c r="F20">
        <f>[8]Graphs!AG25</f>
        <v>77.017284621631191</v>
      </c>
      <c r="G20">
        <f>[8]Graphs!AH25</f>
        <v>76.896449252440178</v>
      </c>
      <c r="H20">
        <f>[8]Graphs!AI25</f>
        <v>76.803770830308892</v>
      </c>
      <c r="I20">
        <f>[8]Graphs!AJ25</f>
        <v>76.734021478541578</v>
      </c>
    </row>
    <row r="22" spans="2:9" x14ac:dyDescent="0.25">
      <c r="B22" t="s">
        <v>69</v>
      </c>
    </row>
    <row r="23" spans="2:9" x14ac:dyDescent="0.25">
      <c r="C23" t="str">
        <f>C13</f>
        <v>Live pressure</v>
      </c>
      <c r="D23" t="str">
        <f>D13</f>
        <v>Mpa</v>
      </c>
      <c r="E23">
        <f>[9]Graphs!AF23</f>
        <v>28</v>
      </c>
      <c r="F23">
        <f>[9]Graphs!AG23</f>
        <v>31</v>
      </c>
      <c r="G23">
        <f>[9]Graphs!AH23</f>
        <v>34</v>
      </c>
      <c r="H23">
        <f>[9]Graphs!AI23</f>
        <v>37</v>
      </c>
      <c r="I23">
        <f>[9]Graphs!AJ23</f>
        <v>40</v>
      </c>
    </row>
    <row r="24" spans="2:9" x14ac:dyDescent="0.25">
      <c r="C24" t="str">
        <f t="shared" ref="C24:D25" si="1">C14</f>
        <v>Net efficiency</v>
      </c>
      <c r="D24" t="str">
        <f t="shared" si="1"/>
        <v>%</v>
      </c>
      <c r="E24">
        <f>[9]Graphs!AF24</f>
        <v>36.417715793625092</v>
      </c>
      <c r="F24">
        <f>[9]Graphs!AG24</f>
        <v>36.521122396831906</v>
      </c>
      <c r="G24">
        <f>[9]Graphs!AH24</f>
        <v>36.591405922108315</v>
      </c>
      <c r="H24">
        <f>[9]Graphs!AI24</f>
        <v>36.636192928483055</v>
      </c>
      <c r="I24">
        <f>[9]Graphs!AJ24</f>
        <v>36.661296184967547</v>
      </c>
    </row>
    <row r="25" spans="2:9" x14ac:dyDescent="0.25">
      <c r="C25" t="str">
        <f t="shared" si="1"/>
        <v>Break-even price of electricity</v>
      </c>
      <c r="D25" t="str">
        <f t="shared" si="1"/>
        <v>EUR/MWh</v>
      </c>
      <c r="E25">
        <f>[9]Graphs!AF25</f>
        <v>75.140677585792105</v>
      </c>
      <c r="F25">
        <f>[9]Graphs!AG25</f>
        <v>75.01766199473721</v>
      </c>
      <c r="G25">
        <f>[9]Graphs!AH25</f>
        <v>74.9627445968069</v>
      </c>
      <c r="H25">
        <f>[9]Graphs!AI25</f>
        <v>74.960120463465969</v>
      </c>
      <c r="I25">
        <f>[9]Graphs!AJ25</f>
        <v>74.99795264196851</v>
      </c>
    </row>
    <row r="46" spans="2:24" x14ac:dyDescent="0.25">
      <c r="E46" t="s">
        <v>3</v>
      </c>
    </row>
    <row r="47" spans="2:24" x14ac:dyDescent="0.25">
      <c r="B47" t="s">
        <v>63</v>
      </c>
      <c r="C47" s="6"/>
      <c r="D47" t="s">
        <v>66</v>
      </c>
      <c r="E47" s="4">
        <f>[10]Graphs!V44</f>
        <v>5</v>
      </c>
      <c r="F47" s="4">
        <f>[10]Graphs!W44</f>
        <v>7.5</v>
      </c>
      <c r="G47" s="4">
        <f>[10]Graphs!X44</f>
        <v>10</v>
      </c>
      <c r="H47" s="4">
        <f>[10]Graphs!Y44</f>
        <v>12.5</v>
      </c>
      <c r="I47" s="13">
        <f>[10]Graphs!Z44</f>
        <v>15</v>
      </c>
      <c r="N47" s="14"/>
      <c r="O47" s="4"/>
      <c r="P47" s="4"/>
      <c r="Q47" s="4"/>
      <c r="R47" s="4"/>
      <c r="S47" s="13"/>
      <c r="T47" s="4"/>
      <c r="U47" s="4"/>
      <c r="V47" s="4"/>
      <c r="W47" s="4"/>
      <c r="X47" s="4"/>
    </row>
    <row r="48" spans="2:24" x14ac:dyDescent="0.25">
      <c r="B48" t="s">
        <v>70</v>
      </c>
      <c r="C48" s="6"/>
      <c r="D48" t="s">
        <v>66</v>
      </c>
      <c r="E48" s="4"/>
      <c r="F48" s="4"/>
      <c r="G48" s="4"/>
      <c r="H48" s="4"/>
      <c r="I48" s="13"/>
      <c r="J48">
        <v>5</v>
      </c>
      <c r="K48">
        <v>7.5</v>
      </c>
      <c r="L48">
        <v>10</v>
      </c>
      <c r="M48">
        <v>12.5</v>
      </c>
      <c r="N48">
        <v>15</v>
      </c>
      <c r="P48" s="4"/>
      <c r="Q48" s="4"/>
      <c r="R48" s="4"/>
      <c r="S48" s="13"/>
      <c r="T48" s="4"/>
      <c r="U48" s="4"/>
      <c r="V48" s="4"/>
      <c r="W48" s="4"/>
      <c r="X48" s="4"/>
    </row>
    <row r="49" spans="2:24" x14ac:dyDescent="0.25">
      <c r="B49" t="s">
        <v>64</v>
      </c>
      <c r="C49" s="6"/>
      <c r="D49" t="s">
        <v>66</v>
      </c>
      <c r="E49" s="4"/>
      <c r="F49" s="4"/>
      <c r="G49" s="4"/>
      <c r="H49" s="4"/>
      <c r="I49" s="13"/>
      <c r="N49" s="14"/>
      <c r="O49" s="4">
        <f>[10]Graphs!AA45</f>
        <v>5</v>
      </c>
      <c r="P49" s="4">
        <f>[10]Graphs!AB45</f>
        <v>7.5</v>
      </c>
      <c r="Q49" s="4">
        <f>[10]Graphs!AC45</f>
        <v>10</v>
      </c>
      <c r="R49" s="4">
        <f>[10]Graphs!AD45</f>
        <v>12.5</v>
      </c>
      <c r="S49" s="13">
        <f>[10]Graphs!AE45</f>
        <v>15</v>
      </c>
      <c r="T49" s="4"/>
      <c r="U49" s="4"/>
      <c r="V49" s="4"/>
      <c r="W49" s="4"/>
      <c r="X49" s="4"/>
    </row>
    <row r="50" spans="2:24" x14ac:dyDescent="0.25">
      <c r="B50" t="s">
        <v>65</v>
      </c>
      <c r="C50" s="6"/>
      <c r="D50" t="s">
        <v>66</v>
      </c>
      <c r="E50" s="17"/>
      <c r="F50" s="17"/>
      <c r="G50" s="17"/>
      <c r="H50" s="17"/>
      <c r="I50" s="18"/>
      <c r="J50" s="15"/>
      <c r="K50" s="15"/>
      <c r="L50" s="15"/>
      <c r="M50" s="15"/>
      <c r="N50" s="16"/>
      <c r="O50" s="17"/>
      <c r="P50" s="17"/>
      <c r="Q50" s="17"/>
      <c r="R50" s="17"/>
      <c r="S50" s="18"/>
      <c r="T50" s="17">
        <f>[10]Graphs!AF46</f>
        <v>5</v>
      </c>
      <c r="U50" s="17">
        <f>[10]Graphs!AG46</f>
        <v>7.5</v>
      </c>
      <c r="V50" s="17">
        <f>[10]Graphs!AH46</f>
        <v>10</v>
      </c>
      <c r="W50" s="17">
        <f>[10]Graphs!AI46</f>
        <v>12.5</v>
      </c>
      <c r="X50" s="17">
        <f>[10]Graphs!AJ46</f>
        <v>15</v>
      </c>
    </row>
    <row r="51" spans="2:24" x14ac:dyDescent="0.25">
      <c r="B51" t="e">
        <f>#REF!</f>
        <v>#REF!</v>
      </c>
      <c r="C51" s="6" t="s">
        <v>38</v>
      </c>
      <c r="D51" t="s">
        <v>11</v>
      </c>
      <c r="E51">
        <f>[5]Graphs!$I45</f>
        <v>32.730736130706994</v>
      </c>
      <c r="F51">
        <f>[5]Graphs!$I45</f>
        <v>32.730736130706994</v>
      </c>
      <c r="G51">
        <f>[5]Graphs!$I45</f>
        <v>32.730736130706994</v>
      </c>
      <c r="H51">
        <f>[5]Graphs!$I45</f>
        <v>32.730736130706994</v>
      </c>
      <c r="I51" s="14">
        <f>[5]Graphs!$I45</f>
        <v>32.730736130706994</v>
      </c>
      <c r="N51" s="14"/>
      <c r="S51" s="14"/>
    </row>
    <row r="52" spans="2:24" x14ac:dyDescent="0.25">
      <c r="C52" s="6" t="s">
        <v>37</v>
      </c>
      <c r="D52" t="s">
        <v>11</v>
      </c>
      <c r="E52">
        <f>[6]Graphs!I45</f>
        <v>30.250928048610287</v>
      </c>
      <c r="F52">
        <f>[6]Graphs!J45</f>
        <v>30.249624860275457</v>
      </c>
      <c r="G52">
        <f>[6]Graphs!K45</f>
        <v>30.248361903141088</v>
      </c>
      <c r="H52">
        <f>[6]Graphs!L45</f>
        <v>30.247098561186096</v>
      </c>
      <c r="I52" s="14">
        <f>[6]Graphs!M45</f>
        <v>30.245835955390643</v>
      </c>
      <c r="N52" s="14"/>
      <c r="S52" s="14"/>
    </row>
    <row r="53" spans="2:24" x14ac:dyDescent="0.25">
      <c r="C53" s="6" t="s">
        <v>60</v>
      </c>
      <c r="D53" t="s">
        <v>11</v>
      </c>
      <c r="E53">
        <f>[10]Graphs!V47</f>
        <v>35.58038308264787</v>
      </c>
      <c r="F53">
        <f>[10]Graphs!W47</f>
        <v>35.581423758313846</v>
      </c>
      <c r="G53">
        <f>[10]Graphs!X47</f>
        <v>35.582979301366528</v>
      </c>
      <c r="H53">
        <f>[10]Graphs!Y47</f>
        <v>35.584897153718565</v>
      </c>
      <c r="I53" s="14">
        <f>[10]Graphs!Z47</f>
        <v>35.587121840338895</v>
      </c>
      <c r="N53" s="14"/>
      <c r="O53">
        <f>[10]Graphs!AA47</f>
        <v>35.583017076552771</v>
      </c>
      <c r="P53">
        <f>[10]Graphs!AB47</f>
        <v>35.544372788871961</v>
      </c>
      <c r="Q53">
        <f>[10]Graphs!AC47</f>
        <v>35.508253326938707</v>
      </c>
      <c r="R53">
        <f>[10]Graphs!AD47</f>
        <v>35.476505760868314</v>
      </c>
      <c r="S53" s="14">
        <f>[10]Graphs!AE47</f>
        <v>35.443625402743784</v>
      </c>
      <c r="T53">
        <f>[10]Graphs!AF47</f>
        <v>35.582888142767587</v>
      </c>
      <c r="U53">
        <f>[10]Graphs!AG47</f>
        <v>35.590778240262999</v>
      </c>
      <c r="V53">
        <f>[10]Graphs!AH47</f>
        <v>35.597742842657723</v>
      </c>
      <c r="W53">
        <f>[10]Graphs!AI47</f>
        <v>35.610187639432858</v>
      </c>
      <c r="X53">
        <f>[10]Graphs!AJ47</f>
        <v>35.625496409788106</v>
      </c>
    </row>
    <row r="54" spans="2:24" x14ac:dyDescent="0.25">
      <c r="C54" s="6" t="s">
        <v>68</v>
      </c>
      <c r="D54" t="s">
        <v>11</v>
      </c>
      <c r="E54">
        <f>[8]Graphs!AA47</f>
        <v>35.068741991888864</v>
      </c>
      <c r="F54">
        <f>[8]Graphs!AB47</f>
        <v>35.06824291777847</v>
      </c>
      <c r="G54">
        <f>[8]Graphs!AC47</f>
        <v>35.067748990014216</v>
      </c>
      <c r="H54">
        <f>[8]Graphs!AD47</f>
        <v>35.067257696141695</v>
      </c>
      <c r="I54" s="14">
        <f>[8]Graphs!AE47</f>
        <v>35.06676887844516</v>
      </c>
      <c r="J54">
        <f>[8]Graphs!V47</f>
        <v>35.068741645582158</v>
      </c>
      <c r="K54">
        <f>[8]Graphs!W47</f>
        <v>35.093711572896339</v>
      </c>
      <c r="L54">
        <f>[8]Graphs!X47</f>
        <v>35.118055275923155</v>
      </c>
      <c r="M54">
        <f>[8]Graphs!Y47</f>
        <v>35.141674067901299</v>
      </c>
      <c r="N54" s="14">
        <f>[8]Graphs!Z47</f>
        <v>35.164598501278228</v>
      </c>
      <c r="S54" s="14"/>
    </row>
    <row r="55" spans="2:24" x14ac:dyDescent="0.25">
      <c r="C55" s="6" t="s">
        <v>69</v>
      </c>
      <c r="D55" s="15" t="s">
        <v>11</v>
      </c>
      <c r="E55" s="15">
        <f>[9]Graphs!AA47</f>
        <v>36.490727102746476</v>
      </c>
      <c r="F55" s="15">
        <f>[9]Graphs!AB47</f>
        <v>36.489806170131828</v>
      </c>
      <c r="G55" s="15">
        <f>[9]Graphs!AC47</f>
        <v>36.488866615401527</v>
      </c>
      <c r="H55" s="15">
        <f>[9]Graphs!AD47</f>
        <v>36.488134012464812</v>
      </c>
      <c r="I55" s="16">
        <f>[9]Graphs!AE47</f>
        <v>36.487204125143471</v>
      </c>
      <c r="J55" s="15">
        <f>[9]Graphs!V47</f>
        <v>36.490795936238385</v>
      </c>
      <c r="K55" s="15">
        <f>[9]Graphs!W47</f>
        <v>36.488749358839449</v>
      </c>
      <c r="L55" s="15">
        <f>[9]Graphs!X47</f>
        <v>36.486662493318349</v>
      </c>
      <c r="M55" s="15">
        <f>[9]Graphs!Y47</f>
        <v>36.48454468194813</v>
      </c>
      <c r="N55" s="16">
        <f>[9]Graphs!Z47</f>
        <v>36.482523907621349</v>
      </c>
      <c r="O55" s="15"/>
      <c r="P55" s="15"/>
      <c r="Q55" s="15"/>
      <c r="R55" s="15"/>
      <c r="S55" s="16"/>
      <c r="T55" s="15"/>
      <c r="U55" s="15"/>
      <c r="V55" s="15"/>
      <c r="W55" s="15"/>
      <c r="X55" s="15"/>
    </row>
    <row r="56" spans="2:24" x14ac:dyDescent="0.25">
      <c r="B56" t="e">
        <f>#REF!</f>
        <v>#REF!</v>
      </c>
      <c r="C56" s="6" t="s">
        <v>38</v>
      </c>
      <c r="D56" t="s">
        <v>67</v>
      </c>
      <c r="E56">
        <f>[5]Graphs!I46</f>
        <v>83.41136962934533</v>
      </c>
      <c r="F56">
        <f>[5]Graphs!J46</f>
        <v>83.260711238204536</v>
      </c>
      <c r="G56">
        <f>[5]Graphs!K46</f>
        <v>83.181927446595409</v>
      </c>
      <c r="H56">
        <f>[5]Graphs!L46</f>
        <v>83.128938356455251</v>
      </c>
      <c r="I56" s="14">
        <f>[5]Graphs!M46</f>
        <v>83.097104479130039</v>
      </c>
      <c r="K56" s="15"/>
      <c r="N56" s="14"/>
      <c r="S56" s="14"/>
    </row>
    <row r="57" spans="2:24" x14ac:dyDescent="0.25">
      <c r="C57" s="6" t="s">
        <v>37</v>
      </c>
      <c r="D57" t="s">
        <v>67</v>
      </c>
      <c r="E57">
        <f>[6]Graphs!I46</f>
        <v>89.831576222801274</v>
      </c>
      <c r="F57">
        <f>[6]Graphs!J46</f>
        <v>89.719319100573941</v>
      </c>
      <c r="G57">
        <f>[6]Graphs!K46</f>
        <v>89.64640635712432</v>
      </c>
      <c r="H57">
        <f>[6]Graphs!L46</f>
        <v>89.594807150274335</v>
      </c>
      <c r="I57" s="14">
        <f>[6]Graphs!M46</f>
        <v>89.556372390657387</v>
      </c>
      <c r="N57" s="14"/>
      <c r="S57" s="14"/>
    </row>
    <row r="58" spans="2:24" x14ac:dyDescent="0.25">
      <c r="C58" s="6" t="s">
        <v>60</v>
      </c>
      <c r="D58" t="s">
        <v>67</v>
      </c>
      <c r="E58">
        <f>[10]Graphs!V48</f>
        <v>76.306950139108693</v>
      </c>
      <c r="F58">
        <f>[10]Graphs!W48</f>
        <v>76.296901364969997</v>
      </c>
      <c r="G58">
        <f>[10]Graphs!X48</f>
        <v>76.290586696383784</v>
      </c>
      <c r="H58">
        <f>[10]Graphs!Y48</f>
        <v>76.286116793907823</v>
      </c>
      <c r="I58" s="14">
        <f>[10]Graphs!Z48</f>
        <v>76.282686104491873</v>
      </c>
      <c r="N58" s="14"/>
      <c r="O58">
        <f>[10]Graphs!AA48</f>
        <v>76.290491225290538</v>
      </c>
      <c r="P58">
        <f>[10]Graphs!AB48</f>
        <v>76.331200611176158</v>
      </c>
      <c r="Q58">
        <f>[10]Graphs!AC48</f>
        <v>76.380277977336206</v>
      </c>
      <c r="R58">
        <f>[10]Graphs!AD48</f>
        <v>76.428017302946884</v>
      </c>
      <c r="S58" s="14">
        <f>[10]Graphs!AE48</f>
        <v>76.482033536580346</v>
      </c>
      <c r="T58">
        <f>[10]Graphs!AF48</f>
        <v>76.290715352484739</v>
      </c>
      <c r="U58">
        <f>[10]Graphs!AG48</f>
        <v>76.232774790034284</v>
      </c>
      <c r="V58">
        <f>[10]Graphs!AH48</f>
        <v>76.189236937915382</v>
      </c>
      <c r="W58">
        <f>[10]Graphs!AI48</f>
        <v>76.141827956115989</v>
      </c>
      <c r="X58">
        <f>[10]Graphs!AJ48</f>
        <v>76.091077494705559</v>
      </c>
    </row>
    <row r="59" spans="2:24" x14ac:dyDescent="0.25">
      <c r="C59" s="6" t="s">
        <v>68</v>
      </c>
      <c r="D59" t="s">
        <v>67</v>
      </c>
      <c r="E59">
        <f>[8]Graphs!AA48</f>
        <v>77.065036597325872</v>
      </c>
      <c r="F59">
        <f>[8]Graphs!AB48</f>
        <v>77.015810493085866</v>
      </c>
      <c r="G59">
        <f>[8]Graphs!AC48</f>
        <v>76.983722617953262</v>
      </c>
      <c r="H59">
        <f>[8]Graphs!AD48</f>
        <v>76.960621924157039</v>
      </c>
      <c r="I59" s="14">
        <f>[8]Graphs!AE48</f>
        <v>76.942987557076137</v>
      </c>
      <c r="J59">
        <f>[8]Graphs!V48</f>
        <v>77.065037120234678</v>
      </c>
      <c r="K59">
        <f>[8]Graphs!W48</f>
        <v>76.968339441525458</v>
      </c>
      <c r="L59">
        <f>[8]Graphs!X48</f>
        <v>76.889125109763967</v>
      </c>
      <c r="M59">
        <f>[8]Graphs!Y48</f>
        <v>76.819816503581691</v>
      </c>
      <c r="N59" s="14">
        <f>[8]Graphs!Z48</f>
        <v>76.757019345503878</v>
      </c>
      <c r="S59" s="14"/>
    </row>
    <row r="60" spans="2:24" x14ac:dyDescent="0.25">
      <c r="C60" s="6" t="s">
        <v>69</v>
      </c>
      <c r="D60" t="s">
        <v>67</v>
      </c>
      <c r="E60">
        <f>[9]Graphs!AA48</f>
        <v>75.05022411780557</v>
      </c>
      <c r="F60">
        <f>[9]Graphs!AB48</f>
        <v>74.990546850799916</v>
      </c>
      <c r="G60">
        <f>[9]Graphs!AC48</f>
        <v>74.952080828445361</v>
      </c>
      <c r="H60">
        <f>[9]Graphs!AD48</f>
        <v>74.924288024190901</v>
      </c>
      <c r="I60" s="14">
        <f>[9]Graphs!AE48</f>
        <v>74.903548659695531</v>
      </c>
      <c r="J60">
        <f>[9]Graphs!V48</f>
        <v>75.050105430477345</v>
      </c>
      <c r="K60">
        <f>[9]Graphs!W48</f>
        <v>74.993660796775202</v>
      </c>
      <c r="L60">
        <f>[9]Graphs!X48</f>
        <v>74.957714850249744</v>
      </c>
      <c r="M60">
        <f>[9]Graphs!Y48</f>
        <v>74.932510437793724</v>
      </c>
      <c r="N60" s="14">
        <f>[9]Graphs!Z48</f>
        <v>74.913587411451942</v>
      </c>
      <c r="S60" s="14"/>
    </row>
    <row r="61" spans="2:24" x14ac:dyDescent="0.25">
      <c r="I61" s="14"/>
      <c r="N61" s="14"/>
      <c r="S61" s="14"/>
    </row>
    <row r="64" spans="2:24" x14ac:dyDescent="0.25">
      <c r="E64">
        <f t="shared" ref="E64:E68" si="2">E51-I51</f>
        <v>0</v>
      </c>
      <c r="J64">
        <f t="shared" ref="J64:J68" si="3">J51-N51</f>
        <v>0</v>
      </c>
      <c r="O64">
        <f t="shared" ref="O64:O68" si="4">O51-S51</f>
        <v>0</v>
      </c>
      <c r="T64">
        <f t="shared" ref="T64:T68" si="5">T51-X51</f>
        <v>0</v>
      </c>
    </row>
    <row r="65" spans="5:20" x14ac:dyDescent="0.25">
      <c r="E65">
        <f t="shared" si="2"/>
        <v>5.0920932196447666E-3</v>
      </c>
      <c r="J65">
        <f t="shared" si="3"/>
        <v>0</v>
      </c>
      <c r="O65">
        <f t="shared" si="4"/>
        <v>0</v>
      </c>
      <c r="T65">
        <f t="shared" si="5"/>
        <v>0</v>
      </c>
    </row>
    <row r="66" spans="5:20" x14ac:dyDescent="0.25">
      <c r="E66">
        <f t="shared" si="2"/>
        <v>-6.7387576910249436E-3</v>
      </c>
      <c r="J66">
        <f t="shared" si="3"/>
        <v>0</v>
      </c>
      <c r="O66">
        <f t="shared" si="4"/>
        <v>0.13939167380898709</v>
      </c>
      <c r="T66">
        <f t="shared" si="5"/>
        <v>-4.2608267020519008E-2</v>
      </c>
    </row>
    <row r="67" spans="5:20" x14ac:dyDescent="0.25">
      <c r="E67" s="23">
        <f t="shared" si="2"/>
        <v>1.9731134437037667E-3</v>
      </c>
      <c r="J67" s="23">
        <f t="shared" si="3"/>
        <v>-9.5856855696069942E-2</v>
      </c>
      <c r="O67">
        <f t="shared" si="4"/>
        <v>0</v>
      </c>
      <c r="T67">
        <f t="shared" si="5"/>
        <v>0</v>
      </c>
    </row>
    <row r="68" spans="5:20" x14ac:dyDescent="0.25">
      <c r="E68" s="23">
        <f t="shared" si="2"/>
        <v>3.5229776030050175E-3</v>
      </c>
      <c r="J68" s="23">
        <f t="shared" si="3"/>
        <v>8.2720286170356871E-3</v>
      </c>
      <c r="O68">
        <f t="shared" si="4"/>
        <v>0</v>
      </c>
      <c r="T68">
        <f t="shared" si="5"/>
        <v>0</v>
      </c>
    </row>
    <row r="70" spans="5:20" x14ac:dyDescent="0.25">
      <c r="E70">
        <f>E56-I56</f>
        <v>0.31426515021529156</v>
      </c>
      <c r="J70">
        <f>J56-N56</f>
        <v>0</v>
      </c>
      <c r="O70">
        <f>O56-S56</f>
        <v>0</v>
      </c>
      <c r="T70">
        <f>T56-X56</f>
        <v>0</v>
      </c>
    </row>
    <row r="71" spans="5:20" x14ac:dyDescent="0.25">
      <c r="E71">
        <f>E57-I57</f>
        <v>0.27520383214388744</v>
      </c>
      <c r="J71">
        <f>J57-N57</f>
        <v>0</v>
      </c>
      <c r="O71">
        <f>O57-S57</f>
        <v>0</v>
      </c>
      <c r="T71">
        <f>T57-X57</f>
        <v>0</v>
      </c>
    </row>
    <row r="72" spans="5:20" x14ac:dyDescent="0.25">
      <c r="E72">
        <f>E58-I58</f>
        <v>2.426403461682014E-2</v>
      </c>
      <c r="J72">
        <f>J58-N58</f>
        <v>0</v>
      </c>
      <c r="O72">
        <f>O58-S58</f>
        <v>-0.19154231128980825</v>
      </c>
      <c r="T72">
        <f>T58-X58</f>
        <v>0.19963785777918019</v>
      </c>
    </row>
    <row r="73" spans="5:20" x14ac:dyDescent="0.25">
      <c r="E73" s="23">
        <f>E59-I59</f>
        <v>0.12204904024973473</v>
      </c>
      <c r="J73" s="23">
        <f>J59-N59</f>
        <v>0.30801777473079994</v>
      </c>
      <c r="O73">
        <f>O59-S59</f>
        <v>0</v>
      </c>
      <c r="T73">
        <f>T59-X59</f>
        <v>0</v>
      </c>
    </row>
    <row r="74" spans="5:20" x14ac:dyDescent="0.25">
      <c r="E74" s="23">
        <f>E60-I60</f>
        <v>0.1466754581100389</v>
      </c>
      <c r="J74" s="23">
        <f>J60-N60</f>
        <v>0.13651801902540228</v>
      </c>
      <c r="O74">
        <f>O60-S60</f>
        <v>0</v>
      </c>
      <c r="T74">
        <f>T60-X60</f>
        <v>0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O38"/>
  <sheetViews>
    <sheetView zoomScale="55" zoomScaleNormal="55" workbookViewId="0">
      <selection activeCell="D39" sqref="D39"/>
    </sheetView>
  </sheetViews>
  <sheetFormatPr defaultRowHeight="15" x14ac:dyDescent="0.25"/>
  <cols>
    <col min="1" max="2" width="36" customWidth="1"/>
    <col min="3" max="3" width="11.85546875" customWidth="1"/>
    <col min="4" max="4" width="32.5703125" customWidth="1"/>
  </cols>
  <sheetData>
    <row r="2" spans="1:13" x14ac:dyDescent="0.25">
      <c r="E2" t="s">
        <v>14</v>
      </c>
    </row>
    <row r="3" spans="1:13" x14ac:dyDescent="0.25">
      <c r="A3" t="s">
        <v>5</v>
      </c>
      <c r="E3">
        <v>0</v>
      </c>
      <c r="F3">
        <v>25</v>
      </c>
      <c r="G3">
        <v>50</v>
      </c>
      <c r="H3">
        <v>75</v>
      </c>
      <c r="I3">
        <v>100</v>
      </c>
    </row>
    <row r="4" spans="1:13" x14ac:dyDescent="0.25">
      <c r="A4" t="e">
        <f>#REF!</f>
        <v>#REF!</v>
      </c>
      <c r="D4" s="6" t="s">
        <v>6</v>
      </c>
      <c r="E4" s="5">
        <f>[11]Graphs!D69</f>
        <v>65.757605691714957</v>
      </c>
      <c r="F4" s="5">
        <f>[11]Graphs!E69</f>
        <v>68.320549119255858</v>
      </c>
      <c r="G4" s="5">
        <f>[11]Graphs!F69</f>
        <v>70.883492546796703</v>
      </c>
      <c r="H4" s="5">
        <f>[11]Graphs!G69</f>
        <v>73.446435974337646</v>
      </c>
      <c r="I4" s="5">
        <f>[11]Graphs!H69</f>
        <v>76.009379401878547</v>
      </c>
      <c r="K4">
        <f t="shared" ref="K4:K21" si="0">I4-E4</f>
        <v>10.25177371016359</v>
      </c>
      <c r="M4">
        <f>K4/E4</f>
        <v>0.15590247853953187</v>
      </c>
    </row>
    <row r="5" spans="1:13" x14ac:dyDescent="0.25">
      <c r="A5" t="e">
        <f>A4</f>
        <v>#REF!</v>
      </c>
      <c r="B5" s="4">
        <f>E5-$E$7</f>
        <v>2.1307785643100772</v>
      </c>
      <c r="D5" s="6" t="s">
        <v>61</v>
      </c>
      <c r="E5">
        <f>[2]Graphs!D70</f>
        <v>78.352235530811697</v>
      </c>
      <c r="F5">
        <f>[2]Graphs!E70</f>
        <v>80.90175309000459</v>
      </c>
      <c r="G5">
        <f>[2]Graphs!F70</f>
        <v>83.451270649197482</v>
      </c>
      <c r="H5">
        <f>[2]Graphs!G70</f>
        <v>86.000788208390375</v>
      </c>
      <c r="I5">
        <f>[2]Graphs!H70</f>
        <v>88.550305767583254</v>
      </c>
      <c r="K5">
        <f t="shared" si="0"/>
        <v>10.198070236771557</v>
      </c>
      <c r="M5">
        <f>K5/E5</f>
        <v>0.13015672325981315</v>
      </c>
    </row>
    <row r="6" spans="1:13" x14ac:dyDescent="0.25">
      <c r="B6" s="4">
        <f>E6-$E$7</f>
        <v>8.2939825266745544</v>
      </c>
      <c r="D6" s="6" t="s">
        <v>36</v>
      </c>
      <c r="E6">
        <f>[3]Graphs!D68</f>
        <v>84.515439493176174</v>
      </c>
      <c r="F6">
        <f>[3]Graphs!E68</f>
        <v>87.349729359080513</v>
      </c>
      <c r="G6">
        <f>[3]Graphs!F68</f>
        <v>90.184019224984851</v>
      </c>
      <c r="H6">
        <f>[3]Graphs!G68</f>
        <v>93.01830909088919</v>
      </c>
      <c r="I6">
        <f>[3]Graphs!H68</f>
        <v>95.852598956793514</v>
      </c>
      <c r="K6">
        <f t="shared" si="0"/>
        <v>11.33715946361734</v>
      </c>
      <c r="M6">
        <f t="shared" ref="M6:M21" si="1">K6/E6</f>
        <v>0.13414305754787809</v>
      </c>
    </row>
    <row r="7" spans="1:13" x14ac:dyDescent="0.25">
      <c r="D7" s="6" t="s">
        <v>59</v>
      </c>
      <c r="E7">
        <f>[4]Graphs!D68</f>
        <v>76.22145696650162</v>
      </c>
      <c r="F7">
        <f>[4]Graphs!E68</f>
        <v>78.756903708868037</v>
      </c>
      <c r="G7">
        <f>[4]Graphs!F68</f>
        <v>81.292350451234455</v>
      </c>
      <c r="H7">
        <f>[4]Graphs!G68</f>
        <v>83.827797193600873</v>
      </c>
      <c r="I7">
        <f>[4]Graphs!H68</f>
        <v>86.36324393596729</v>
      </c>
      <c r="K7">
        <f t="shared" si="0"/>
        <v>10.14178696946567</v>
      </c>
      <c r="M7">
        <f t="shared" si="1"/>
        <v>0.13305685004057138</v>
      </c>
    </row>
    <row r="8" spans="1:13" x14ac:dyDescent="0.25">
      <c r="D8" s="6" t="s">
        <v>38</v>
      </c>
      <c r="E8">
        <f>[5]Graphs!D68</f>
        <v>92.22746108541368</v>
      </c>
      <c r="F8">
        <f>[5]Graphs!E68</f>
        <v>95.21568349171072</v>
      </c>
      <c r="G8">
        <f>[5]Graphs!F68</f>
        <v>98.203905898007761</v>
      </c>
      <c r="H8">
        <f>[5]Graphs!G68</f>
        <v>101.1921283043048</v>
      </c>
      <c r="I8">
        <f>[5]Graphs!H68</f>
        <v>104.18035071060186</v>
      </c>
      <c r="K8">
        <f t="shared" si="0"/>
        <v>11.952889625188178</v>
      </c>
      <c r="M8">
        <f t="shared" si="1"/>
        <v>0.1296022842276702</v>
      </c>
    </row>
    <row r="9" spans="1:13" x14ac:dyDescent="0.25">
      <c r="D9" s="6" t="s">
        <v>37</v>
      </c>
      <c r="E9">
        <f>[6]Graphs!D68</f>
        <v>97.616626880739105</v>
      </c>
      <c r="F9">
        <f>[6]Graphs!E68</f>
        <v>100.79099983032124</v>
      </c>
      <c r="G9">
        <f>[6]Graphs!F68</f>
        <v>103.96537277990338</v>
      </c>
      <c r="H9">
        <f>[6]Graphs!G68</f>
        <v>107.13974572948551</v>
      </c>
      <c r="I9">
        <f>[6]Graphs!H68</f>
        <v>110.31411867906763</v>
      </c>
      <c r="K9">
        <f t="shared" si="0"/>
        <v>12.697491798328528</v>
      </c>
      <c r="M9">
        <f t="shared" si="1"/>
        <v>0.13007509277944423</v>
      </c>
    </row>
    <row r="10" spans="1:13" x14ac:dyDescent="0.25">
      <c r="D10" s="6" t="s">
        <v>60</v>
      </c>
      <c r="E10">
        <f>[10]Graphs!D70</f>
        <v>83.95204738406558</v>
      </c>
      <c r="F10">
        <f>[10]Graphs!E70</f>
        <v>86.72819180821358</v>
      </c>
      <c r="G10">
        <f>[10]Graphs!F70</f>
        <v>89.504336232361581</v>
      </c>
      <c r="H10">
        <f>[10]Graphs!G70</f>
        <v>92.280480656509582</v>
      </c>
      <c r="I10">
        <f>[10]Graphs!H70</f>
        <v>95.056625080657597</v>
      </c>
      <c r="K10">
        <f t="shared" si="0"/>
        <v>11.104577696592017</v>
      </c>
      <c r="M10">
        <f t="shared" si="1"/>
        <v>0.13227286340963865</v>
      </c>
    </row>
    <row r="11" spans="1:13" x14ac:dyDescent="0.25">
      <c r="D11" s="6" t="s">
        <v>68</v>
      </c>
      <c r="K11">
        <f t="shared" si="0"/>
        <v>0</v>
      </c>
      <c r="M11" t="e">
        <f t="shared" si="1"/>
        <v>#DIV/0!</v>
      </c>
    </row>
    <row r="12" spans="1:13" x14ac:dyDescent="0.25">
      <c r="D12" s="6" t="s">
        <v>69</v>
      </c>
      <c r="K12">
        <f t="shared" si="0"/>
        <v>0</v>
      </c>
      <c r="M12" t="e">
        <f t="shared" si="1"/>
        <v>#DIV/0!</v>
      </c>
    </row>
    <row r="13" spans="1:13" x14ac:dyDescent="0.25">
      <c r="A13" t="s">
        <v>7</v>
      </c>
      <c r="D13" s="6" t="s">
        <v>6</v>
      </c>
      <c r="E13" s="5">
        <f>[11]Graphs!D71</f>
        <v>65.519535079731369</v>
      </c>
      <c r="F13" s="5">
        <f>[11]Graphs!E71</f>
        <v>68.072118334312378</v>
      </c>
      <c r="G13" s="5">
        <f>[11]Graphs!F71</f>
        <v>70.624701588893373</v>
      </c>
      <c r="H13" s="5">
        <f>[11]Graphs!G71</f>
        <v>73.177284843474354</v>
      </c>
      <c r="I13" s="5">
        <f>[11]Graphs!H71</f>
        <v>75.72986809805532</v>
      </c>
      <c r="K13">
        <f t="shared" si="0"/>
        <v>10.210333018323951</v>
      </c>
      <c r="M13">
        <f t="shared" si="1"/>
        <v>0.15583646932016376</v>
      </c>
    </row>
    <row r="14" spans="1:13" x14ac:dyDescent="0.25">
      <c r="B14">
        <f>E14-E22</f>
        <v>11.51773372270015</v>
      </c>
      <c r="D14" s="6" t="s">
        <v>61</v>
      </c>
      <c r="E14">
        <f>[2]Graphs!D72</f>
        <v>71.146496397070891</v>
      </c>
      <c r="F14">
        <f>[2]Graphs!E72</f>
        <v>73.434763008091693</v>
      </c>
      <c r="G14">
        <f>[2]Graphs!F72</f>
        <v>75.723029619112495</v>
      </c>
      <c r="H14">
        <f>[2]Graphs!G72</f>
        <v>78.011296230133297</v>
      </c>
      <c r="I14">
        <f>[2]Graphs!H72</f>
        <v>80.299562841154099</v>
      </c>
      <c r="K14">
        <f t="shared" si="0"/>
        <v>9.1530664440832084</v>
      </c>
      <c r="M14">
        <f t="shared" si="1"/>
        <v>0.12865097942419609</v>
      </c>
    </row>
    <row r="15" spans="1:13" x14ac:dyDescent="0.25">
      <c r="D15" s="6" t="s">
        <v>36</v>
      </c>
      <c r="E15">
        <f>[3]Graphs!D70</f>
        <v>75.032750461834652</v>
      </c>
      <c r="F15">
        <f>[3]Graphs!E70</f>
        <v>77.545300194928132</v>
      </c>
      <c r="G15">
        <f>[3]Graphs!F70</f>
        <v>80.057849928021611</v>
      </c>
      <c r="H15">
        <f>[3]Graphs!G70</f>
        <v>82.57039966111509</v>
      </c>
      <c r="I15">
        <f>[3]Graphs!H70</f>
        <v>85.082949394208555</v>
      </c>
      <c r="K15">
        <f>I15-E15</f>
        <v>10.050198932373902</v>
      </c>
      <c r="M15">
        <f>K15/E15</f>
        <v>0.1339441626558249</v>
      </c>
    </row>
    <row r="16" spans="1:13" x14ac:dyDescent="0.25">
      <c r="D16" s="6" t="s">
        <v>59</v>
      </c>
      <c r="E16">
        <f>[4]Graphs!D70</f>
        <v>71.736129846608293</v>
      </c>
      <c r="F16">
        <f>[4]Graphs!E70</f>
        <v>74.117049010757299</v>
      </c>
      <c r="G16">
        <f>[4]Graphs!F70</f>
        <v>76.497968174906305</v>
      </c>
      <c r="H16">
        <f>[4]Graphs!G70</f>
        <v>78.878887339055311</v>
      </c>
      <c r="I16">
        <f>[4]Graphs!H70</f>
        <v>81.259806503204317</v>
      </c>
      <c r="K16">
        <f t="shared" si="0"/>
        <v>9.5236766565960238</v>
      </c>
      <c r="M16">
        <f t="shared" si="1"/>
        <v>0.13275983353102935</v>
      </c>
    </row>
    <row r="17" spans="2:15" x14ac:dyDescent="0.25">
      <c r="D17" s="6" t="s">
        <v>38</v>
      </c>
      <c r="E17">
        <f>[5]Graphs!D70</f>
        <v>82.800560620815872</v>
      </c>
      <c r="F17">
        <f>[5]Graphs!E70</f>
        <v>85.506420289194025</v>
      </c>
      <c r="G17">
        <f>[5]Graphs!F70</f>
        <v>88.212279957572179</v>
      </c>
      <c r="H17">
        <f>[5]Graphs!G70</f>
        <v>90.918139625950332</v>
      </c>
      <c r="I17">
        <f>[5]Graphs!H70</f>
        <v>93.62399929432847</v>
      </c>
      <c r="K17">
        <f t="shared" si="0"/>
        <v>10.823438673512598</v>
      </c>
      <c r="M17">
        <f t="shared" si="1"/>
        <v>0.13071697331952134</v>
      </c>
    </row>
    <row r="18" spans="2:15" x14ac:dyDescent="0.25">
      <c r="D18" s="6" t="s">
        <v>37</v>
      </c>
      <c r="E18">
        <f>[6]Graphs!D70</f>
        <v>88.06961077788813</v>
      </c>
      <c r="F18">
        <f>[6]Graphs!E70</f>
        <v>90.959093892533389</v>
      </c>
      <c r="G18">
        <f>[6]Graphs!F70</f>
        <v>93.848577007178648</v>
      </c>
      <c r="H18">
        <f>[6]Graphs!G70</f>
        <v>96.738060121823906</v>
      </c>
      <c r="I18">
        <f>[6]Graphs!H70</f>
        <v>99.62754323646918</v>
      </c>
      <c r="K18">
        <f t="shared" si="0"/>
        <v>11.55793245858105</v>
      </c>
      <c r="M18">
        <f t="shared" si="1"/>
        <v>0.13123632949542829</v>
      </c>
    </row>
    <row r="19" spans="2:15" x14ac:dyDescent="0.25">
      <c r="D19" s="6" t="s">
        <v>60</v>
      </c>
      <c r="E19">
        <f>[10]Graphs!D72</f>
        <v>75.215472919380517</v>
      </c>
      <c r="F19">
        <f>[10]Graphs!E72</f>
        <v>77.675822290771805</v>
      </c>
      <c r="G19">
        <f>[10]Graphs!F72</f>
        <v>80.136171662163093</v>
      </c>
      <c r="H19">
        <f>[10]Graphs!G72</f>
        <v>82.596521033554382</v>
      </c>
      <c r="I19">
        <f>[10]Graphs!H72</f>
        <v>85.056870404945684</v>
      </c>
      <c r="K19">
        <f t="shared" si="0"/>
        <v>9.8413974855651674</v>
      </c>
      <c r="M19">
        <f t="shared" si="1"/>
        <v>0.13084272561994845</v>
      </c>
    </row>
    <row r="20" spans="2:15" x14ac:dyDescent="0.25">
      <c r="D20" s="6" t="s">
        <v>68</v>
      </c>
      <c r="E20">
        <f>[8]Graphs!D72</f>
        <v>76.380558528394872</v>
      </c>
      <c r="F20">
        <f>[8]Graphs!E72</f>
        <v>78.90216549118314</v>
      </c>
      <c r="G20">
        <f>[8]Graphs!F72</f>
        <v>81.423772453971409</v>
      </c>
      <c r="H20">
        <f>[8]Graphs!G72</f>
        <v>83.945379416759678</v>
      </c>
      <c r="I20">
        <f>[8]Graphs!H72</f>
        <v>86.466986379547933</v>
      </c>
      <c r="K20">
        <f t="shared" si="0"/>
        <v>10.086427851153061</v>
      </c>
      <c r="M20">
        <f t="shared" si="1"/>
        <v>0.13205491090253521</v>
      </c>
    </row>
    <row r="21" spans="2:15" x14ac:dyDescent="0.25">
      <c r="D21" s="6" t="s">
        <v>69</v>
      </c>
      <c r="E21">
        <f>[9]Graphs!D72</f>
        <v>74.764410005787212</v>
      </c>
      <c r="F21">
        <f>[9]Graphs!E72</f>
        <v>77.199511682512878</v>
      </c>
      <c r="G21">
        <f>[9]Graphs!F72</f>
        <v>79.634613359238557</v>
      </c>
      <c r="H21">
        <f>[9]Graphs!G72</f>
        <v>82.069715035964236</v>
      </c>
      <c r="I21">
        <f>[9]Graphs!H72</f>
        <v>84.504816712689902</v>
      </c>
      <c r="K21">
        <f t="shared" si="0"/>
        <v>9.7404067069026894</v>
      </c>
      <c r="M21">
        <f t="shared" si="1"/>
        <v>0.13028132912636806</v>
      </c>
    </row>
    <row r="22" spans="2:15" x14ac:dyDescent="0.25">
      <c r="D22" s="6" t="s">
        <v>6</v>
      </c>
      <c r="E22" s="5">
        <f>[12]Assumptions!W14</f>
        <v>59.628762674370741</v>
      </c>
      <c r="F22" s="5">
        <f>[12]Assumptions!X14</f>
        <v>79.549029241322458</v>
      </c>
      <c r="G22" s="5">
        <f>[12]Assumptions!Y14</f>
        <v>99.469295808274182</v>
      </c>
      <c r="H22" s="5">
        <f>[12]Assumptions!Z14</f>
        <v>119.38956237522588</v>
      </c>
      <c r="I22" s="5">
        <f>[12]Assumptions!AA14</f>
        <v>139.30982894217763</v>
      </c>
    </row>
    <row r="23" spans="2:15" x14ac:dyDescent="0.25">
      <c r="O23">
        <f>E14-E22</f>
        <v>11.51773372270015</v>
      </c>
    </row>
    <row r="24" spans="2:15" x14ac:dyDescent="0.25">
      <c r="O24">
        <f>O23/E22</f>
        <v>0.1931573490061807</v>
      </c>
    </row>
    <row r="25" spans="2:15" x14ac:dyDescent="0.25">
      <c r="B25">
        <f>E16-E4</f>
        <v>5.9785241548933357</v>
      </c>
      <c r="D25">
        <f>E5-$E$7</f>
        <v>2.1307785643100772</v>
      </c>
      <c r="E25">
        <f>$E$4-E5</f>
        <v>-12.59462983909674</v>
      </c>
      <c r="H25">
        <f>E5-E14</f>
        <v>7.2057391337408063</v>
      </c>
    </row>
    <row r="26" spans="2:15" x14ac:dyDescent="0.25">
      <c r="D26">
        <f>E6-$E$7</f>
        <v>8.2939825266745544</v>
      </c>
      <c r="E26">
        <f>$E$4-E6</f>
        <v>-18.757833801461217</v>
      </c>
      <c r="H26">
        <f>E6-E15</f>
        <v>9.482689031341522</v>
      </c>
    </row>
    <row r="27" spans="2:15" x14ac:dyDescent="0.25">
      <c r="E27">
        <f>$E$4-E7</f>
        <v>-10.463851274786663</v>
      </c>
      <c r="H27">
        <f>E7-E16</f>
        <v>4.4853271198933271</v>
      </c>
    </row>
    <row r="29" spans="2:15" x14ac:dyDescent="0.25">
      <c r="E29">
        <f>$E$13-E14</f>
        <v>-5.6269613173395214</v>
      </c>
    </row>
    <row r="30" spans="2:15" x14ac:dyDescent="0.25">
      <c r="E30">
        <f>$E$13-E15</f>
        <v>-9.513215382103283</v>
      </c>
    </row>
    <row r="31" spans="2:15" x14ac:dyDescent="0.25">
      <c r="E31">
        <f t="shared" ref="E31" si="2">$E$13-E16</f>
        <v>-6.2165947668769235</v>
      </c>
    </row>
    <row r="33" spans="4:5" x14ac:dyDescent="0.25">
      <c r="E33">
        <f>E16-E22</f>
        <v>12.107367172237552</v>
      </c>
    </row>
    <row r="38" spans="4:5" x14ac:dyDescent="0.25">
      <c r="D38" t="s">
        <v>14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Dataset</vt:lpstr>
      <vt:lpstr>Table 1</vt:lpstr>
      <vt:lpstr>CaLC PS</vt:lpstr>
      <vt:lpstr>R-C2E2 + Xe + PE2</vt:lpstr>
      <vt:lpstr>He + N2 + RC2E2-RC2E1</vt:lpstr>
      <vt:lpstr>Delta T parametric study</vt:lpstr>
      <vt:lpstr>Bottoming</vt:lpstr>
      <vt:lpstr>Carbon tax</vt:lpstr>
      <vt:lpstr>Dataset!Print_Area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2020-04-22T10:39:52Z</dcterms:modified>
</cp:coreProperties>
</file>