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drawings/drawing2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C_Results\My_Research\My_Publications\2020\filters against COVID -19\"/>
    </mc:Choice>
  </mc:AlternateContent>
  <xr:revisionPtr revIDLastSave="0" documentId="8_{F1B19199-C0F2-487B-B02D-4361AE89C0B8}" xr6:coauthVersionLast="46" xr6:coauthVersionMax="46" xr10:uidLastSave="{00000000-0000-0000-0000-000000000000}"/>
  <bookViews>
    <workbookView xWindow="-108" yWindow="-108" windowWidth="30936" windowHeight="16896" tabRatio="430" activeTab="3" xr2:uid="{00000000-000D-0000-FFFF-FFFF00000000}"/>
  </bookViews>
  <sheets>
    <sheet name="N-4" sheetId="7" r:id="rId1"/>
    <sheet name="N-5" sheetId="13" r:id="rId2"/>
    <sheet name="N-6" sheetId="14" r:id="rId3"/>
    <sheet name="collected data LV" sheetId="1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6" i="17" l="1"/>
  <c r="J86" i="17"/>
  <c r="K86" i="17"/>
  <c r="L86" i="17"/>
  <c r="M86" i="17"/>
  <c r="I87" i="17"/>
  <c r="J87" i="17"/>
  <c r="K87" i="17"/>
  <c r="L87" i="17"/>
  <c r="M87" i="17"/>
  <c r="M88" i="17"/>
  <c r="L91" i="17"/>
  <c r="M91" i="17"/>
  <c r="H86" i="17"/>
  <c r="H87" i="17"/>
  <c r="M76" i="17"/>
  <c r="M77" i="17"/>
  <c r="L76" i="17"/>
  <c r="L77" i="17"/>
  <c r="L81" i="17"/>
  <c r="L100" i="17" s="1"/>
  <c r="K76" i="17"/>
  <c r="K77" i="17"/>
  <c r="J76" i="17"/>
  <c r="J95" i="17" s="1"/>
  <c r="J77" i="17"/>
  <c r="I76" i="17"/>
  <c r="I77" i="17"/>
  <c r="I81" i="17"/>
  <c r="H76" i="17"/>
  <c r="H77" i="17"/>
  <c r="E76" i="17"/>
  <c r="E77" i="17"/>
  <c r="E81" i="17"/>
  <c r="D76" i="17"/>
  <c r="D77" i="17"/>
  <c r="C76" i="17"/>
  <c r="C77" i="17"/>
  <c r="L104" i="17" l="1"/>
  <c r="L96" i="17"/>
  <c r="L103" i="17"/>
  <c r="L95" i="17"/>
  <c r="J103" i="17"/>
  <c r="H104" i="17"/>
  <c r="H96" i="17"/>
  <c r="H103" i="17"/>
  <c r="H95" i="17"/>
  <c r="J96" i="17"/>
  <c r="J104" i="17"/>
  <c r="L108" i="17"/>
  <c r="I71" i="17"/>
  <c r="H71" i="17"/>
  <c r="G71" i="17"/>
  <c r="F71" i="17"/>
  <c r="D71" i="17"/>
  <c r="B71" i="17"/>
  <c r="I70" i="17"/>
  <c r="H70" i="17"/>
  <c r="G70" i="17"/>
  <c r="F70" i="17"/>
  <c r="D70" i="17"/>
  <c r="B70" i="17"/>
  <c r="I69" i="17"/>
  <c r="H69" i="17"/>
  <c r="F69" i="17"/>
  <c r="I68" i="17"/>
  <c r="H68" i="17"/>
  <c r="I67" i="17"/>
  <c r="H67" i="17"/>
  <c r="I66" i="17"/>
  <c r="H66" i="17"/>
  <c r="I65" i="17"/>
  <c r="H65" i="17"/>
  <c r="G31" i="17"/>
  <c r="AD11" i="14" l="1"/>
  <c r="V28" i="7" l="1"/>
  <c r="AI10" i="7" s="1"/>
  <c r="B53" i="17" s="1"/>
  <c r="Y28" i="7" l="1"/>
  <c r="Y14" i="7"/>
  <c r="Y21" i="7"/>
  <c r="Y21" i="14"/>
  <c r="V21" i="14"/>
  <c r="Y28" i="14"/>
  <c r="V28" i="14"/>
  <c r="V14" i="14"/>
  <c r="Y14" i="14"/>
  <c r="Y33" i="7"/>
  <c r="Y28" i="13"/>
  <c r="Y33" i="13"/>
  <c r="Y21" i="13"/>
  <c r="Y14" i="13"/>
  <c r="R32" i="14" l="1"/>
  <c r="R33" i="14"/>
  <c r="O32" i="14"/>
  <c r="O33" i="14"/>
  <c r="L32" i="14"/>
  <c r="L33" i="14"/>
  <c r="I32" i="14"/>
  <c r="O43" i="14"/>
  <c r="O42" i="14"/>
  <c r="O41" i="14"/>
  <c r="O40" i="14"/>
  <c r="Z39" i="14"/>
  <c r="W39" i="14"/>
  <c r="V39" i="14"/>
  <c r="O39" i="14"/>
  <c r="Q39" i="14" s="1"/>
  <c r="N39" i="14"/>
  <c r="M39" i="14"/>
  <c r="R38" i="14"/>
  <c r="O38" i="14"/>
  <c r="L38" i="14"/>
  <c r="I38" i="14"/>
  <c r="R37" i="14"/>
  <c r="O37" i="14"/>
  <c r="L37" i="14"/>
  <c r="I37" i="14"/>
  <c r="R36" i="14"/>
  <c r="O36" i="14"/>
  <c r="L36" i="14"/>
  <c r="I36" i="14"/>
  <c r="R35" i="14"/>
  <c r="O35" i="14"/>
  <c r="L35" i="14"/>
  <c r="I35" i="14"/>
  <c r="Z34" i="14"/>
  <c r="W34" i="14"/>
  <c r="AJ11" i="14" s="1"/>
  <c r="V34" i="14"/>
  <c r="AI11" i="14" s="1"/>
  <c r="F54" i="17" s="1"/>
  <c r="R34" i="14"/>
  <c r="O34" i="14"/>
  <c r="L34" i="14"/>
  <c r="M34" i="14" s="1"/>
  <c r="I34" i="14"/>
  <c r="I33" i="14"/>
  <c r="R31" i="14"/>
  <c r="O31" i="14"/>
  <c r="L31" i="14"/>
  <c r="I31" i="14"/>
  <c r="R30" i="14"/>
  <c r="O30" i="14"/>
  <c r="L30" i="14"/>
  <c r="I30" i="14"/>
  <c r="R29" i="14"/>
  <c r="O29" i="14"/>
  <c r="L29" i="14"/>
  <c r="I29" i="14"/>
  <c r="Z28" i="14"/>
  <c r="AL10" i="14" s="1"/>
  <c r="W28" i="14"/>
  <c r="AJ10" i="14" s="1"/>
  <c r="AI10" i="14"/>
  <c r="F53" i="17" s="1"/>
  <c r="R28" i="14"/>
  <c r="O28" i="14"/>
  <c r="L28" i="14"/>
  <c r="I28" i="14"/>
  <c r="R26" i="14"/>
  <c r="O26" i="14"/>
  <c r="L26" i="14"/>
  <c r="I26" i="14"/>
  <c r="R25" i="14"/>
  <c r="O25" i="14"/>
  <c r="L25" i="14"/>
  <c r="I25" i="14"/>
  <c r="R24" i="14"/>
  <c r="O24" i="14"/>
  <c r="L24" i="14"/>
  <c r="I24" i="14"/>
  <c r="R23" i="14"/>
  <c r="O23" i="14"/>
  <c r="L23" i="14"/>
  <c r="I23" i="14"/>
  <c r="R22" i="14"/>
  <c r="O22" i="14"/>
  <c r="L22" i="14"/>
  <c r="I22" i="14"/>
  <c r="Z21" i="14"/>
  <c r="AL9" i="14" s="1"/>
  <c r="W21" i="14"/>
  <c r="AJ9" i="14" s="1"/>
  <c r="AI9" i="14"/>
  <c r="F52" i="17" s="1"/>
  <c r="R21" i="14"/>
  <c r="O21" i="14"/>
  <c r="L21" i="14"/>
  <c r="I21" i="14"/>
  <c r="R18" i="14"/>
  <c r="O18" i="14"/>
  <c r="L18" i="14"/>
  <c r="I18" i="14"/>
  <c r="R17" i="14"/>
  <c r="O17" i="14"/>
  <c r="L17" i="14"/>
  <c r="I17" i="14"/>
  <c r="R16" i="14"/>
  <c r="O16" i="14"/>
  <c r="L16" i="14"/>
  <c r="I16" i="14"/>
  <c r="R15" i="14"/>
  <c r="O15" i="14"/>
  <c r="L15" i="14"/>
  <c r="I15" i="14"/>
  <c r="Z14" i="14"/>
  <c r="AL8" i="14" s="1"/>
  <c r="W14" i="14"/>
  <c r="AJ8" i="14" s="1"/>
  <c r="AI8" i="14"/>
  <c r="F51" i="17" s="1"/>
  <c r="R14" i="14"/>
  <c r="O14" i="14"/>
  <c r="L14" i="14"/>
  <c r="I14" i="14"/>
  <c r="R13" i="14"/>
  <c r="O13" i="14"/>
  <c r="L13" i="14"/>
  <c r="R12" i="14"/>
  <c r="O12" i="14"/>
  <c r="L12" i="14"/>
  <c r="I12" i="14"/>
  <c r="R11" i="14"/>
  <c r="O11" i="14"/>
  <c r="L11" i="14"/>
  <c r="I11" i="14"/>
  <c r="AK10" i="14"/>
  <c r="F41" i="17" s="1"/>
  <c r="R10" i="14"/>
  <c r="O10" i="14"/>
  <c r="L10" i="14"/>
  <c r="I10" i="14"/>
  <c r="AK9" i="14"/>
  <c r="F40" i="17" s="1"/>
  <c r="L79" i="17" s="1"/>
  <c r="R9" i="14"/>
  <c r="O9" i="14"/>
  <c r="L9" i="14"/>
  <c r="I9" i="14"/>
  <c r="AK8" i="14"/>
  <c r="F39" i="17" s="1"/>
  <c r="L78" i="17" s="1"/>
  <c r="R8" i="14"/>
  <c r="O8" i="14"/>
  <c r="L8" i="14"/>
  <c r="I8" i="14"/>
  <c r="Z7" i="14"/>
  <c r="W7" i="14"/>
  <c r="V7" i="14"/>
  <c r="R7" i="14"/>
  <c r="O7" i="14"/>
  <c r="L7" i="14"/>
  <c r="I7" i="14"/>
  <c r="AK6" i="14"/>
  <c r="AI6" i="14"/>
  <c r="AG6" i="14"/>
  <c r="AE6" i="14"/>
  <c r="AC6" i="14"/>
  <c r="AC5" i="14"/>
  <c r="R32" i="13"/>
  <c r="O32" i="13"/>
  <c r="L32" i="13"/>
  <c r="V21" i="13"/>
  <c r="AI9" i="13" s="1"/>
  <c r="D52" i="17" s="1"/>
  <c r="V14" i="13"/>
  <c r="AI8" i="13" s="1"/>
  <c r="D51" i="17" s="1"/>
  <c r="O42" i="13"/>
  <c r="O41" i="13"/>
  <c r="O40" i="13"/>
  <c r="O39" i="13"/>
  <c r="Z38" i="13"/>
  <c r="W38" i="13"/>
  <c r="V38" i="13"/>
  <c r="O38" i="13"/>
  <c r="P38" i="13" s="1"/>
  <c r="N38" i="13"/>
  <c r="M38" i="13"/>
  <c r="R37" i="13"/>
  <c r="O37" i="13"/>
  <c r="L37" i="13"/>
  <c r="I37" i="13"/>
  <c r="R36" i="13"/>
  <c r="O36" i="13"/>
  <c r="L36" i="13"/>
  <c r="I36" i="13"/>
  <c r="R35" i="13"/>
  <c r="O35" i="13"/>
  <c r="L35" i="13"/>
  <c r="I35" i="13"/>
  <c r="R34" i="13"/>
  <c r="O34" i="13"/>
  <c r="L34" i="13"/>
  <c r="I34" i="13"/>
  <c r="Z33" i="13"/>
  <c r="AL11" i="13" s="1"/>
  <c r="W33" i="13"/>
  <c r="AJ11" i="13" s="1"/>
  <c r="V33" i="13"/>
  <c r="AI11" i="13" s="1"/>
  <c r="D54" i="17" s="1"/>
  <c r="R33" i="13"/>
  <c r="O33" i="13"/>
  <c r="L33" i="13"/>
  <c r="I33" i="13"/>
  <c r="I32" i="13"/>
  <c r="R31" i="13"/>
  <c r="O31" i="13"/>
  <c r="L31" i="13"/>
  <c r="I31" i="13"/>
  <c r="R30" i="13"/>
  <c r="O30" i="13"/>
  <c r="L30" i="13"/>
  <c r="I30" i="13"/>
  <c r="R29" i="13"/>
  <c r="O29" i="13"/>
  <c r="L29" i="13"/>
  <c r="I29" i="13"/>
  <c r="Z28" i="13"/>
  <c r="AL10" i="13" s="1"/>
  <c r="W28" i="13"/>
  <c r="AJ10" i="13" s="1"/>
  <c r="V28" i="13"/>
  <c r="AI10" i="13" s="1"/>
  <c r="D53" i="17" s="1"/>
  <c r="R28" i="13"/>
  <c r="O28" i="13"/>
  <c r="L28" i="13"/>
  <c r="I28" i="13"/>
  <c r="R26" i="13"/>
  <c r="O26" i="13"/>
  <c r="L26" i="13"/>
  <c r="R25" i="13"/>
  <c r="O25" i="13"/>
  <c r="L25" i="13"/>
  <c r="I25" i="13"/>
  <c r="R24" i="13"/>
  <c r="O24" i="13"/>
  <c r="L24" i="13"/>
  <c r="I24" i="13"/>
  <c r="R23" i="13"/>
  <c r="O23" i="13"/>
  <c r="L23" i="13"/>
  <c r="I23" i="13"/>
  <c r="R22" i="13"/>
  <c r="O22" i="13"/>
  <c r="L22" i="13"/>
  <c r="I22" i="13"/>
  <c r="Z21" i="13"/>
  <c r="AL9" i="13" s="1"/>
  <c r="W21" i="13"/>
  <c r="AJ9" i="13" s="1"/>
  <c r="R21" i="13"/>
  <c r="O21" i="13"/>
  <c r="L21" i="13"/>
  <c r="I21" i="13"/>
  <c r="R19" i="13"/>
  <c r="O19" i="13"/>
  <c r="L19" i="13"/>
  <c r="I19" i="13"/>
  <c r="R18" i="13"/>
  <c r="O18" i="13"/>
  <c r="L18" i="13"/>
  <c r="I18" i="13"/>
  <c r="R17" i="13"/>
  <c r="O17" i="13"/>
  <c r="L17" i="13"/>
  <c r="I17" i="13"/>
  <c r="R16" i="13"/>
  <c r="O16" i="13"/>
  <c r="L16" i="13"/>
  <c r="I16" i="13"/>
  <c r="R15" i="13"/>
  <c r="O15" i="13"/>
  <c r="L15" i="13"/>
  <c r="I15" i="13"/>
  <c r="Z14" i="13"/>
  <c r="AL8" i="13" s="1"/>
  <c r="W14" i="13"/>
  <c r="AJ8" i="13" s="1"/>
  <c r="R14" i="13"/>
  <c r="O14" i="13"/>
  <c r="L14" i="13"/>
  <c r="I14" i="13"/>
  <c r="R13" i="13"/>
  <c r="O13" i="13"/>
  <c r="L13" i="13"/>
  <c r="R12" i="13"/>
  <c r="O12" i="13"/>
  <c r="L12" i="13"/>
  <c r="I12" i="13"/>
  <c r="AK11" i="13"/>
  <c r="D42" i="17" s="1"/>
  <c r="R11" i="13"/>
  <c r="O11" i="13"/>
  <c r="L11" i="13"/>
  <c r="I11" i="13"/>
  <c r="AK10" i="13"/>
  <c r="D41" i="17" s="1"/>
  <c r="J80" i="17" s="1"/>
  <c r="R10" i="13"/>
  <c r="O10" i="13"/>
  <c r="L10" i="13"/>
  <c r="I10" i="13"/>
  <c r="AK9" i="13"/>
  <c r="D40" i="17" s="1"/>
  <c r="J79" i="17" s="1"/>
  <c r="R9" i="13"/>
  <c r="O9" i="13"/>
  <c r="L9" i="13"/>
  <c r="I9" i="13"/>
  <c r="AK8" i="13"/>
  <c r="D39" i="17" s="1"/>
  <c r="J78" i="17" s="1"/>
  <c r="R8" i="13"/>
  <c r="O8" i="13"/>
  <c r="L8" i="13"/>
  <c r="I8" i="13"/>
  <c r="Z7" i="13"/>
  <c r="W7" i="13"/>
  <c r="V7" i="13"/>
  <c r="R7" i="13"/>
  <c r="O7" i="13"/>
  <c r="L7" i="13"/>
  <c r="I7" i="13"/>
  <c r="AK6" i="13"/>
  <c r="AI6" i="13"/>
  <c r="AG6" i="13"/>
  <c r="AE6" i="13"/>
  <c r="AC6" i="13"/>
  <c r="AC5" i="13"/>
  <c r="P14" i="14" l="1"/>
  <c r="M21" i="13"/>
  <c r="S33" i="13"/>
  <c r="AG11" i="13" s="1"/>
  <c r="D31" i="17" s="1"/>
  <c r="D81" i="17" s="1"/>
  <c r="D69" i="17"/>
  <c r="J81" i="17"/>
  <c r="F68" i="17"/>
  <c r="L80" i="17"/>
  <c r="E52" i="17"/>
  <c r="E40" i="17"/>
  <c r="K79" i="17" s="1"/>
  <c r="G53" i="17"/>
  <c r="G41" i="17"/>
  <c r="G54" i="17"/>
  <c r="G42" i="17"/>
  <c r="P7" i="13"/>
  <c r="E39" i="17"/>
  <c r="K78" i="17" s="1"/>
  <c r="E51" i="17"/>
  <c r="E41" i="17"/>
  <c r="K80" i="17" s="1"/>
  <c r="E53" i="17"/>
  <c r="E54" i="17"/>
  <c r="E42" i="17"/>
  <c r="K81" i="17" s="1"/>
  <c r="G40" i="17"/>
  <c r="M79" i="17" s="1"/>
  <c r="G52" i="17"/>
  <c r="G51" i="17"/>
  <c r="G39" i="17"/>
  <c r="M78" i="17" s="1"/>
  <c r="P21" i="14"/>
  <c r="S28" i="14"/>
  <c r="S14" i="14"/>
  <c r="AG8" i="14" s="1"/>
  <c r="F28" i="17" s="1"/>
  <c r="E78" i="17" s="1"/>
  <c r="P21" i="13"/>
  <c r="AE9" i="13" s="1"/>
  <c r="D18" i="17" s="1"/>
  <c r="M28" i="13"/>
  <c r="D7" i="17" s="1"/>
  <c r="M33" i="13"/>
  <c r="AC11" i="13" s="1"/>
  <c r="D9" i="17" s="1"/>
  <c r="M28" i="14"/>
  <c r="M14" i="13"/>
  <c r="S21" i="13"/>
  <c r="N33" i="13"/>
  <c r="AE8" i="14"/>
  <c r="F17" i="17" s="1"/>
  <c r="S21" i="14"/>
  <c r="AG9" i="14" s="1"/>
  <c r="F29" i="17" s="1"/>
  <c r="E79" i="17" s="1"/>
  <c r="P14" i="13"/>
  <c r="AE8" i="13" s="1"/>
  <c r="D17" i="17" s="1"/>
  <c r="P28" i="13"/>
  <c r="AE10" i="13" s="1"/>
  <c r="D19" i="17" s="1"/>
  <c r="S14" i="13"/>
  <c r="AG8" i="13" s="1"/>
  <c r="D28" i="17" s="1"/>
  <c r="D78" i="17" s="1"/>
  <c r="M21" i="14"/>
  <c r="P28" i="14"/>
  <c r="AE10" i="14" s="1"/>
  <c r="F19" i="17" s="1"/>
  <c r="S7" i="13"/>
  <c r="Q21" i="13"/>
  <c r="AF9" i="13" s="1"/>
  <c r="E18" i="17" s="1"/>
  <c r="Q33" i="13"/>
  <c r="AF11" i="13" s="1"/>
  <c r="E20" i="17" s="1"/>
  <c r="S28" i="13"/>
  <c r="AG10" i="13" s="1"/>
  <c r="D30" i="17" s="1"/>
  <c r="D80" i="17" s="1"/>
  <c r="N7" i="13"/>
  <c r="T7" i="13"/>
  <c r="Q7" i="14"/>
  <c r="Q7" i="13"/>
  <c r="T28" i="14"/>
  <c r="AH10" i="14" s="1"/>
  <c r="G30" i="17" s="1"/>
  <c r="N28" i="14"/>
  <c r="N34" i="14"/>
  <c r="T14" i="14"/>
  <c r="AH8" i="14" s="1"/>
  <c r="G28" i="17" s="1"/>
  <c r="AG10" i="14"/>
  <c r="F30" i="17" s="1"/>
  <c r="E80" i="17" s="1"/>
  <c r="T34" i="14"/>
  <c r="N7" i="14"/>
  <c r="M14" i="14"/>
  <c r="AC8" i="14" s="1"/>
  <c r="Q21" i="14"/>
  <c r="AF9" i="14" s="1"/>
  <c r="G18" i="17" s="1"/>
  <c r="Q28" i="14"/>
  <c r="AF10" i="14" s="1"/>
  <c r="G19" i="17" s="1"/>
  <c r="M7" i="14"/>
  <c r="T7" i="14"/>
  <c r="N14" i="14"/>
  <c r="AD8" i="14" s="1"/>
  <c r="G65" i="17" s="1"/>
  <c r="N21" i="14"/>
  <c r="S7" i="14"/>
  <c r="P7" i="14"/>
  <c r="T21" i="14"/>
  <c r="AH9" i="14" s="1"/>
  <c r="G29" i="17" s="1"/>
  <c r="Q34" i="14"/>
  <c r="S34" i="14"/>
  <c r="P39" i="14"/>
  <c r="Q14" i="14"/>
  <c r="AF8" i="14" s="1"/>
  <c r="G17" i="17" s="1"/>
  <c r="P34" i="14"/>
  <c r="AE9" i="14"/>
  <c r="F18" i="17" s="1"/>
  <c r="Q28" i="13"/>
  <c r="AF10" i="13" s="1"/>
  <c r="E19" i="17" s="1"/>
  <c r="T28" i="13"/>
  <c r="AH10" i="13" s="1"/>
  <c r="E30" i="17" s="1"/>
  <c r="T21" i="13"/>
  <c r="AH9" i="13" s="1"/>
  <c r="E29" i="17" s="1"/>
  <c r="D6" i="17"/>
  <c r="N21" i="13"/>
  <c r="Q14" i="13"/>
  <c r="AF8" i="13" s="1"/>
  <c r="E17" i="17" s="1"/>
  <c r="T14" i="13"/>
  <c r="AH8" i="13" s="1"/>
  <c r="E28" i="17" s="1"/>
  <c r="N14" i="13"/>
  <c r="AD8" i="13" s="1"/>
  <c r="E6" i="17" s="1"/>
  <c r="K88" i="17" s="1"/>
  <c r="AC10" i="13"/>
  <c r="D8" i="17" s="1"/>
  <c r="AG9" i="13"/>
  <c r="D29" i="17" s="1"/>
  <c r="D79" i="17" s="1"/>
  <c r="N28" i="13"/>
  <c r="AD10" i="13" s="1"/>
  <c r="E8" i="17" s="1"/>
  <c r="K90" i="17" s="1"/>
  <c r="P33" i="13"/>
  <c r="AE11" i="13" s="1"/>
  <c r="D20" i="17" s="1"/>
  <c r="T33" i="13"/>
  <c r="AH11" i="13" s="1"/>
  <c r="E31" i="17" s="1"/>
  <c r="Q38" i="13"/>
  <c r="M7" i="13"/>
  <c r="R13" i="7"/>
  <c r="O13" i="7"/>
  <c r="L13" i="7"/>
  <c r="R12" i="7"/>
  <c r="O12" i="7"/>
  <c r="L12" i="7"/>
  <c r="I12" i="7"/>
  <c r="R11" i="7"/>
  <c r="O11" i="7"/>
  <c r="L11" i="7"/>
  <c r="I11" i="7"/>
  <c r="R10" i="7"/>
  <c r="O10" i="7"/>
  <c r="L10" i="7"/>
  <c r="I10" i="7"/>
  <c r="R9" i="7"/>
  <c r="O9" i="7"/>
  <c r="L9" i="7"/>
  <c r="I9" i="7"/>
  <c r="R8" i="7"/>
  <c r="O8" i="7"/>
  <c r="L8" i="7"/>
  <c r="I8" i="7"/>
  <c r="Z7" i="7"/>
  <c r="W7" i="7"/>
  <c r="V7" i="7"/>
  <c r="R7" i="7"/>
  <c r="O7" i="7"/>
  <c r="L7" i="7"/>
  <c r="I7" i="7"/>
  <c r="V14" i="7"/>
  <c r="AI8" i="7" s="1"/>
  <c r="B51" i="17" s="1"/>
  <c r="V21" i="7"/>
  <c r="AI9" i="7" s="1"/>
  <c r="B52" i="17" s="1"/>
  <c r="AK8" i="7"/>
  <c r="B39" i="17" s="1"/>
  <c r="H78" i="17" s="1"/>
  <c r="AK9" i="7"/>
  <c r="B40" i="17" s="1"/>
  <c r="H79" i="17" s="1"/>
  <c r="AK10" i="7"/>
  <c r="B41" i="17" s="1"/>
  <c r="H80" i="17" s="1"/>
  <c r="AK11" i="7"/>
  <c r="B42" i="17" s="1"/>
  <c r="AI6" i="7"/>
  <c r="I28" i="7"/>
  <c r="I29" i="7"/>
  <c r="I30" i="7"/>
  <c r="I31" i="7"/>
  <c r="I32" i="7"/>
  <c r="I33" i="7"/>
  <c r="I34" i="7"/>
  <c r="I35" i="7"/>
  <c r="I36" i="7"/>
  <c r="I37" i="7"/>
  <c r="AK6" i="7"/>
  <c r="AG6" i="7"/>
  <c r="AE6" i="7"/>
  <c r="AC6" i="7"/>
  <c r="AC5" i="7"/>
  <c r="R36" i="7"/>
  <c r="R37" i="7"/>
  <c r="R35" i="7"/>
  <c r="R34" i="7"/>
  <c r="R33" i="7"/>
  <c r="L37" i="7"/>
  <c r="L36" i="7"/>
  <c r="L35" i="7"/>
  <c r="L34" i="7"/>
  <c r="L33" i="7"/>
  <c r="R28" i="7"/>
  <c r="R29" i="7"/>
  <c r="R30" i="7"/>
  <c r="R31" i="7"/>
  <c r="L28" i="7"/>
  <c r="L29" i="7"/>
  <c r="L30" i="7"/>
  <c r="L31" i="7"/>
  <c r="W14" i="7"/>
  <c r="AJ8" i="7" s="1"/>
  <c r="W28" i="7"/>
  <c r="AJ10" i="7" s="1"/>
  <c r="V33" i="7"/>
  <c r="AI11" i="7" s="1"/>
  <c r="B54" i="17" s="1"/>
  <c r="W38" i="7"/>
  <c r="R21" i="7"/>
  <c r="R22" i="7"/>
  <c r="R23" i="7"/>
  <c r="R24" i="7"/>
  <c r="R25" i="7"/>
  <c r="R26" i="7"/>
  <c r="R27" i="7"/>
  <c r="L21" i="7"/>
  <c r="L22" i="7"/>
  <c r="L23" i="7"/>
  <c r="L24" i="7"/>
  <c r="L25" i="7"/>
  <c r="L26" i="7"/>
  <c r="L27" i="7"/>
  <c r="R15" i="7"/>
  <c r="R16" i="7"/>
  <c r="R17" i="7"/>
  <c r="R18" i="7"/>
  <c r="R19" i="7"/>
  <c r="R20" i="7"/>
  <c r="L14" i="7"/>
  <c r="L20" i="7"/>
  <c r="L18" i="7"/>
  <c r="L19" i="7"/>
  <c r="L17" i="7"/>
  <c r="L16" i="7"/>
  <c r="L15" i="7"/>
  <c r="R14" i="7"/>
  <c r="O23" i="7"/>
  <c r="O24" i="7"/>
  <c r="O25" i="7"/>
  <c r="O16" i="7"/>
  <c r="F6" i="17" l="1"/>
  <c r="AC9" i="14"/>
  <c r="D66" i="17"/>
  <c r="J89" i="17"/>
  <c r="J98" i="17" s="1"/>
  <c r="D65" i="17"/>
  <c r="J88" i="17"/>
  <c r="J97" i="17" s="1"/>
  <c r="F65" i="17"/>
  <c r="L88" i="17"/>
  <c r="L97" i="17" s="1"/>
  <c r="D67" i="17"/>
  <c r="J90" i="17"/>
  <c r="J99" i="17" s="1"/>
  <c r="D68" i="17"/>
  <c r="J91" i="17"/>
  <c r="J108" i="17" s="1"/>
  <c r="B69" i="17"/>
  <c r="H81" i="17"/>
  <c r="G69" i="17"/>
  <c r="M81" i="17"/>
  <c r="G68" i="17"/>
  <c r="M80" i="17"/>
  <c r="C53" i="17"/>
  <c r="C41" i="17"/>
  <c r="I80" i="17" s="1"/>
  <c r="C51" i="17"/>
  <c r="C39" i="17"/>
  <c r="I78" i="17" s="1"/>
  <c r="N28" i="7"/>
  <c r="N14" i="7"/>
  <c r="AD8" i="7" s="1"/>
  <c r="C6" i="17" s="1"/>
  <c r="I88" i="17" s="1"/>
  <c r="M7" i="7"/>
  <c r="AD9" i="14"/>
  <c r="G7" i="17" s="1"/>
  <c r="AD11" i="13"/>
  <c r="E9" i="17" s="1"/>
  <c r="K91" i="17" s="1"/>
  <c r="N21" i="7"/>
  <c r="AD9" i="13"/>
  <c r="E7" i="17" s="1"/>
  <c r="K89" i="17" s="1"/>
  <c r="AD10" i="14"/>
  <c r="G8" i="17" s="1"/>
  <c r="T28" i="7"/>
  <c r="AH10" i="7" s="1"/>
  <c r="C30" i="17" s="1"/>
  <c r="Q7" i="7"/>
  <c r="M28" i="7"/>
  <c r="B7" i="17" s="1"/>
  <c r="F7" i="17"/>
  <c r="AC10" i="14"/>
  <c r="F8" i="17" s="1"/>
  <c r="S33" i="7"/>
  <c r="AG11" i="7" s="1"/>
  <c r="B31" i="17" s="1"/>
  <c r="C81" i="17" s="1"/>
  <c r="N7" i="7"/>
  <c r="T33" i="7"/>
  <c r="AH11" i="7" s="1"/>
  <c r="C31" i="17" s="1"/>
  <c r="T7" i="7"/>
  <c r="S7" i="7"/>
  <c r="P7" i="7"/>
  <c r="S14" i="7"/>
  <c r="AG8" i="7" s="1"/>
  <c r="B28" i="17" s="1"/>
  <c r="C78" i="17" s="1"/>
  <c r="S28" i="7"/>
  <c r="AG10" i="7" s="1"/>
  <c r="B30" i="17" s="1"/>
  <c r="C80" i="17" s="1"/>
  <c r="W21" i="7"/>
  <c r="AJ9" i="7" s="1"/>
  <c r="V38" i="7"/>
  <c r="W33" i="7"/>
  <c r="AJ11" i="7" s="1"/>
  <c r="T14" i="7"/>
  <c r="AH8" i="7" s="1"/>
  <c r="C28" i="17" s="1"/>
  <c r="J100" i="17" l="1"/>
  <c r="I105" i="17"/>
  <c r="F67" i="17"/>
  <c r="L90" i="17"/>
  <c r="L99" i="17" s="1"/>
  <c r="F66" i="17"/>
  <c r="L89" i="17"/>
  <c r="L98" i="17" s="1"/>
  <c r="G67" i="17"/>
  <c r="M90" i="17"/>
  <c r="G66" i="17"/>
  <c r="M89" i="17"/>
  <c r="B66" i="17"/>
  <c r="H89" i="17"/>
  <c r="H98" i="17" s="1"/>
  <c r="L105" i="17"/>
  <c r="J106" i="17"/>
  <c r="J107" i="17"/>
  <c r="J105" i="17"/>
  <c r="C54" i="17"/>
  <c r="C40" i="17"/>
  <c r="I79" i="17" s="1"/>
  <c r="C52" i="17"/>
  <c r="AC10" i="7"/>
  <c r="B8" i="17" s="1"/>
  <c r="AD9" i="7"/>
  <c r="C7" i="17" s="1"/>
  <c r="I89" i="17" s="1"/>
  <c r="AD10" i="7"/>
  <c r="C8" i="17" s="1"/>
  <c r="I90" i="17" s="1"/>
  <c r="B67" i="17" l="1"/>
  <c r="H90" i="17"/>
  <c r="H99" i="17" s="1"/>
  <c r="L106" i="17"/>
  <c r="H106" i="17"/>
  <c r="L107" i="17"/>
  <c r="O29" i="7"/>
  <c r="O17" i="7"/>
  <c r="I21" i="7"/>
  <c r="I22" i="7"/>
  <c r="I23" i="7"/>
  <c r="I24" i="7"/>
  <c r="I25" i="7"/>
  <c r="I26" i="7"/>
  <c r="I27" i="7"/>
  <c r="I16" i="7"/>
  <c r="I17" i="7"/>
  <c r="I18" i="7"/>
  <c r="I19" i="7"/>
  <c r="I15" i="7"/>
  <c r="I14" i="7"/>
  <c r="H107" i="17" l="1"/>
  <c r="Z14" i="7"/>
  <c r="Z21" i="7"/>
  <c r="AL9" i="7" s="1"/>
  <c r="Z28" i="7"/>
  <c r="AL10" i="7" s="1"/>
  <c r="Z33" i="7"/>
  <c r="AL11" i="7" s="1"/>
  <c r="Z38" i="7"/>
  <c r="AL8" i="7" l="1"/>
  <c r="O33" i="7" l="1"/>
  <c r="O34" i="7"/>
  <c r="O35" i="7"/>
  <c r="O36" i="7"/>
  <c r="O37" i="7"/>
  <c r="O38" i="7"/>
  <c r="O39" i="7"/>
  <c r="O40" i="7"/>
  <c r="O41" i="7"/>
  <c r="O42" i="7"/>
  <c r="Q33" i="7" l="1"/>
  <c r="AF11" i="7" s="1"/>
  <c r="C20" i="17" s="1"/>
  <c r="Q38" i="7"/>
  <c r="P33" i="7"/>
  <c r="AE11" i="7" s="1"/>
  <c r="B20" i="17" s="1"/>
  <c r="P38" i="7"/>
  <c r="N33" i="7"/>
  <c r="AD11" i="7" s="1"/>
  <c r="C9" i="17" s="1"/>
  <c r="I91" i="17" s="1"/>
  <c r="M38" i="7"/>
  <c r="N38" i="7"/>
  <c r="M33" i="7"/>
  <c r="AC11" i="7" s="1"/>
  <c r="B9" i="17" s="1"/>
  <c r="O14" i="7"/>
  <c r="O15" i="7"/>
  <c r="O18" i="7"/>
  <c r="O19" i="7"/>
  <c r="O20" i="7"/>
  <c r="O21" i="7"/>
  <c r="O22" i="7"/>
  <c r="O26" i="7"/>
  <c r="O27" i="7"/>
  <c r="O28" i="7"/>
  <c r="O30" i="7"/>
  <c r="O31" i="7"/>
  <c r="B68" i="17" l="1"/>
  <c r="H91" i="17"/>
  <c r="H100" i="17" s="1"/>
  <c r="P28" i="7"/>
  <c r="AE10" i="7" s="1"/>
  <c r="B19" i="17" s="1"/>
  <c r="P14" i="7"/>
  <c r="AE8" i="7" s="1"/>
  <c r="B17" i="17" s="1"/>
  <c r="M21" i="7"/>
  <c r="B6" i="17" s="1"/>
  <c r="P21" i="7"/>
  <c r="AE9" i="7" s="1"/>
  <c r="B18" i="17" s="1"/>
  <c r="M14" i="7"/>
  <c r="Q21" i="7"/>
  <c r="AF9" i="7" s="1"/>
  <c r="C18" i="17" s="1"/>
  <c r="Q14" i="7"/>
  <c r="AF8" i="7" s="1"/>
  <c r="C17" i="17" s="1"/>
  <c r="Q28" i="7"/>
  <c r="AF10" i="7" s="1"/>
  <c r="C19" i="17" s="1"/>
  <c r="H108" i="17" l="1"/>
  <c r="B65" i="17"/>
  <c r="H88" i="17"/>
  <c r="H97" i="17" s="1"/>
  <c r="S21" i="7"/>
  <c r="AG9" i="7" s="1"/>
  <c r="B29" i="17" s="1"/>
  <c r="C79" i="17" s="1"/>
  <c r="T21" i="7"/>
  <c r="AH9" i="7" s="1"/>
  <c r="C88" i="17" l="1"/>
  <c r="H105" i="17"/>
</calcChain>
</file>

<file path=xl/sharedStrings.xml><?xml version="1.0" encoding="utf-8"?>
<sst xmlns="http://schemas.openxmlformats.org/spreadsheetml/2006/main" count="181" uniqueCount="55">
  <si>
    <t>W, %</t>
  </si>
  <si>
    <r>
      <t>t</t>
    </r>
    <r>
      <rPr>
        <vertAlign val="subscript"/>
        <sz val="10"/>
        <rFont val="Arial"/>
        <family val="2"/>
        <charset val="186"/>
      </rPr>
      <t>apd</t>
    </r>
  </si>
  <si>
    <t>Nr.</t>
  </si>
  <si>
    <t>%</t>
  </si>
  <si>
    <t>σ</t>
  </si>
  <si>
    <t>m,g</t>
  </si>
  <si>
    <t>After fireing</t>
  </si>
  <si>
    <t>CE-3</t>
  </si>
  <si>
    <t>CE-1</t>
  </si>
  <si>
    <t>CE-5</t>
  </si>
  <si>
    <t>CE-6</t>
  </si>
  <si>
    <t>CE-0-8</t>
  </si>
  <si>
    <r>
      <t>m</t>
    </r>
    <r>
      <rPr>
        <vertAlign val="subscript"/>
        <sz val="10"/>
        <rFont val="Arial"/>
        <family val="2"/>
        <charset val="204"/>
      </rPr>
      <t>air</t>
    </r>
    <r>
      <rPr>
        <sz val="10"/>
        <rFont val="Arial"/>
        <family val="2"/>
        <charset val="186"/>
      </rPr>
      <t>, g</t>
    </r>
  </si>
  <si>
    <r>
      <t>m</t>
    </r>
    <r>
      <rPr>
        <vertAlign val="subscript"/>
        <sz val="10"/>
        <rFont val="Arial"/>
        <family val="2"/>
        <charset val="186"/>
      </rPr>
      <t>H2Oī</t>
    </r>
    <r>
      <rPr>
        <sz val="10"/>
        <rFont val="Arial"/>
        <family val="2"/>
      </rPr>
      <t>, g</t>
    </r>
  </si>
  <si>
    <t>CE-0</t>
  </si>
  <si>
    <t>ρ</t>
  </si>
  <si>
    <r>
      <t>ρ</t>
    </r>
    <r>
      <rPr>
        <vertAlign val="subscript"/>
        <sz val="10"/>
        <rFont val="Arial"/>
        <family val="2"/>
        <charset val="186"/>
      </rPr>
      <t>apr</t>
    </r>
    <r>
      <rPr>
        <sz val="10"/>
        <rFont val="Arial"/>
        <family val="2"/>
        <charset val="186"/>
      </rPr>
      <t>, g/cm</t>
    </r>
    <r>
      <rPr>
        <vertAlign val="superscript"/>
        <sz val="10"/>
        <rFont val="Arial"/>
        <family val="2"/>
        <charset val="186"/>
      </rPr>
      <t>3</t>
    </r>
  </si>
  <si>
    <r>
      <rPr>
        <sz val="14"/>
        <color theme="1"/>
        <rFont val="Calibri"/>
        <family val="2"/>
        <charset val="186"/>
      </rPr>
      <t>σ</t>
    </r>
    <r>
      <rPr>
        <sz val="11"/>
        <color theme="1"/>
        <rFont val="Calibri"/>
        <family val="2"/>
        <charset val="186"/>
      </rPr>
      <t>, N/mm2</t>
    </r>
  </si>
  <si>
    <t>Avg.</t>
  </si>
  <si>
    <r>
      <rPr>
        <sz val="11"/>
        <color theme="1"/>
        <rFont val="Calibri"/>
        <family val="2"/>
        <charset val="186"/>
      </rPr>
      <t>±</t>
    </r>
  </si>
  <si>
    <t>dR</t>
  </si>
  <si>
    <t>ρ, g/cm3</t>
  </si>
  <si>
    <t>σ, N/mm2</t>
  </si>
  <si>
    <t>Samples CF-N4</t>
  </si>
  <si>
    <t>x, cm</t>
  </si>
  <si>
    <t>y, cm</t>
  </si>
  <si>
    <t>z, cm</t>
  </si>
  <si>
    <t>P, %</t>
  </si>
  <si>
    <t>Shrinkage, %</t>
  </si>
  <si>
    <r>
      <t>ρ</t>
    </r>
    <r>
      <rPr>
        <sz val="10"/>
        <rFont val="Arial"/>
        <family val="2"/>
        <charset val="186"/>
      </rPr>
      <t>, g/cm</t>
    </r>
    <r>
      <rPr>
        <vertAlign val="superscript"/>
        <sz val="10"/>
        <rFont val="Arial"/>
        <family val="2"/>
        <charset val="186"/>
      </rPr>
      <t>3</t>
    </r>
  </si>
  <si>
    <t>red= WRONG DATA !!!!</t>
  </si>
  <si>
    <t>N4</t>
  </si>
  <si>
    <t>Samples CF-N5</t>
  </si>
  <si>
    <t>N5</t>
  </si>
  <si>
    <t>N6</t>
  </si>
  <si>
    <t>Porosity</t>
  </si>
  <si>
    <t>glass 5% dry</t>
  </si>
  <si>
    <t>Clay 95%  dry</t>
  </si>
  <si>
    <t>dry component - 700g</t>
  </si>
  <si>
    <t>Water 300</t>
  </si>
  <si>
    <t>foaming agent - 35 ml</t>
  </si>
  <si>
    <t>dolafux 4,5</t>
  </si>
  <si>
    <t>Clay 93%  dry</t>
  </si>
  <si>
    <t>glass 7% dry</t>
  </si>
  <si>
    <t>Clay 90%  dry</t>
  </si>
  <si>
    <t>glass 10% dry</t>
  </si>
  <si>
    <t>5%</t>
  </si>
  <si>
    <t>7%</t>
  </si>
  <si>
    <t>10%</t>
  </si>
  <si>
    <t>Shrin %</t>
  </si>
  <si>
    <t>Density</t>
  </si>
  <si>
    <t>porosity</t>
  </si>
  <si>
    <t>Mpa/Density</t>
  </si>
  <si>
    <t>Mpa</t>
  </si>
  <si>
    <t>Mpa^0,5/Density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</si>
</sst>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00"/>
  </numFmts>
  <fonts count="16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Arial"/>
      <family val="2"/>
      <charset val="186"/>
    </font>
    <font>
      <vertAlign val="subscript"/>
      <sz val="10"/>
      <name val="Arial"/>
      <family val="2"/>
      <charset val="186"/>
    </font>
    <font>
      <vertAlign val="subscript"/>
      <sz val="10"/>
      <name val="Arial"/>
      <family val="2"/>
      <charset val="204"/>
    </font>
    <font>
      <vertAlign val="superscript"/>
      <sz val="10"/>
      <name val="Arial"/>
      <family val="2"/>
      <charset val="186"/>
    </font>
    <font>
      <sz val="11"/>
      <color theme="1"/>
      <name val="Calibri"/>
      <family val="2"/>
      <charset val="186"/>
    </font>
    <font>
      <sz val="16"/>
      <color theme="1"/>
      <name val="Calibri"/>
      <family val="2"/>
      <charset val="186"/>
      <scheme val="minor"/>
    </font>
    <font>
      <sz val="12"/>
      <name val="Arial"/>
      <family val="2"/>
      <charset val="186"/>
    </font>
    <font>
      <sz val="14"/>
      <color theme="1"/>
      <name val="Calibri"/>
      <family val="2"/>
      <charset val="186"/>
      <scheme val="minor"/>
    </font>
    <font>
      <sz val="14"/>
      <color theme="1"/>
      <name val="Calibri"/>
      <family val="2"/>
      <charset val="186"/>
    </font>
    <font>
      <sz val="10"/>
      <color rgb="FFFF0000"/>
      <name val="Arial"/>
      <family val="2"/>
    </font>
    <font>
      <sz val="11"/>
      <color rgb="FFFF0000"/>
      <name val="Calibri"/>
      <family val="2"/>
      <charset val="186"/>
      <scheme val="minor"/>
    </font>
    <font>
      <b/>
      <i/>
      <sz val="11"/>
      <color rgb="FFFF0000"/>
      <name val="Calibri"/>
      <family val="2"/>
      <scheme val="minor"/>
    </font>
    <font>
      <sz val="18"/>
      <name val="Arial"/>
      <family val="2"/>
      <charset val="186"/>
    </font>
    <font>
      <sz val="18"/>
      <color theme="1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>
      <alignment vertical="center"/>
    </xf>
  </cellStyleXfs>
  <cellXfs count="308">
    <xf numFmtId="0" fontId="0" fillId="0" borderId="0" xfId="0"/>
    <xf numFmtId="2" fontId="0" fillId="0" borderId="0" xfId="0" applyNumberFormat="1" applyAlignment="1">
      <alignment horizontal="center"/>
    </xf>
    <xf numFmtId="0" fontId="1" fillId="0" borderId="0" xfId="1">
      <alignment vertic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0" fontId="0" fillId="0" borderId="1" xfId="0" applyBorder="1"/>
    <xf numFmtId="164" fontId="0" fillId="0" borderId="1" xfId="0" applyNumberFormat="1" applyBorder="1"/>
    <xf numFmtId="2" fontId="0" fillId="0" borderId="1" xfId="0" applyNumberFormat="1" applyBorder="1"/>
    <xf numFmtId="0" fontId="0" fillId="0" borderId="0" xfId="0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2" fontId="0" fillId="0" borderId="0" xfId="0" applyNumberFormat="1"/>
    <xf numFmtId="0" fontId="7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164" fontId="0" fillId="0" borderId="0" xfId="0" applyNumberFormat="1" applyBorder="1"/>
    <xf numFmtId="2" fontId="0" fillId="0" borderId="0" xfId="0" applyNumberFormat="1" applyBorder="1"/>
    <xf numFmtId="165" fontId="0" fillId="0" borderId="0" xfId="0" applyNumberFormat="1" applyBorder="1"/>
    <xf numFmtId="2" fontId="1" fillId="3" borderId="5" xfId="1" applyNumberFormat="1" applyFont="1" applyFill="1" applyBorder="1" applyAlignment="1">
      <alignment horizontal="center" wrapText="1"/>
    </xf>
    <xf numFmtId="2" fontId="1" fillId="3" borderId="1" xfId="1" applyNumberFormat="1" applyFont="1" applyFill="1" applyBorder="1" applyAlignment="1">
      <alignment horizontal="center" wrapText="1"/>
    </xf>
    <xf numFmtId="2" fontId="1" fillId="3" borderId="11" xfId="1" applyNumberFormat="1" applyFont="1" applyFill="1" applyBorder="1" applyAlignment="1">
      <alignment horizontal="center" wrapText="1"/>
    </xf>
    <xf numFmtId="164" fontId="1" fillId="3" borderId="1" xfId="1" applyNumberFormat="1" applyFill="1" applyBorder="1" applyAlignment="1">
      <alignment horizontal="center" vertical="center"/>
    </xf>
    <xf numFmtId="164" fontId="1" fillId="3" borderId="1" xfId="1" applyNumberFormat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1" fillId="4" borderId="1" xfId="1" applyNumberFormat="1" applyFont="1" applyFill="1" applyBorder="1" applyAlignment="1">
      <alignment horizontal="center" wrapText="1"/>
    </xf>
    <xf numFmtId="164" fontId="1" fillId="4" borderId="1" xfId="1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164" fontId="1" fillId="4" borderId="1" xfId="1" applyNumberFormat="1" applyFont="1" applyFill="1" applyBorder="1" applyAlignment="1">
      <alignment horizontal="center" vertical="center"/>
    </xf>
    <xf numFmtId="2" fontId="1" fillId="4" borderId="5" xfId="1" applyNumberFormat="1" applyFont="1" applyFill="1" applyBorder="1" applyAlignment="1">
      <alignment horizontal="center" wrapText="1"/>
    </xf>
    <xf numFmtId="2" fontId="1" fillId="4" borderId="6" xfId="1" applyNumberFormat="1" applyFont="1" applyFill="1" applyBorder="1" applyAlignment="1">
      <alignment horizontal="center" wrapText="1"/>
    </xf>
    <xf numFmtId="164" fontId="1" fillId="4" borderId="6" xfId="1" applyNumberFormat="1" applyFill="1" applyBorder="1" applyAlignment="1">
      <alignment horizontal="center" vertical="center"/>
    </xf>
    <xf numFmtId="164" fontId="0" fillId="4" borderId="6" xfId="0" applyNumberFormat="1" applyFill="1" applyBorder="1" applyAlignment="1">
      <alignment horizontal="center"/>
    </xf>
    <xf numFmtId="2" fontId="0" fillId="4" borderId="6" xfId="0" applyNumberFormat="1" applyFill="1" applyBorder="1" applyAlignment="1">
      <alignment horizontal="center"/>
    </xf>
    <xf numFmtId="2" fontId="0" fillId="4" borderId="11" xfId="0" applyNumberFormat="1" applyFill="1" applyBorder="1" applyAlignment="1">
      <alignment horizontal="center"/>
    </xf>
    <xf numFmtId="2" fontId="1" fillId="4" borderId="11" xfId="1" applyNumberFormat="1" applyFont="1" applyFill="1" applyBorder="1" applyAlignment="1">
      <alignment horizontal="center" wrapText="1"/>
    </xf>
    <xf numFmtId="164" fontId="0" fillId="4" borderId="11" xfId="0" applyNumberFormat="1" applyFill="1" applyBorder="1" applyAlignment="1">
      <alignment horizontal="center"/>
    </xf>
    <xf numFmtId="164" fontId="0" fillId="3" borderId="5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center"/>
    </xf>
    <xf numFmtId="164" fontId="1" fillId="3" borderId="5" xfId="1" applyNumberFormat="1" applyFont="1" applyFill="1" applyBorder="1" applyAlignment="1">
      <alignment horizontal="center" vertical="center"/>
    </xf>
    <xf numFmtId="2" fontId="1" fillId="3" borderId="4" xfId="1" applyNumberFormat="1" applyFont="1" applyFill="1" applyBorder="1" applyAlignment="1">
      <alignment horizontal="center" wrapText="1"/>
    </xf>
    <xf numFmtId="164" fontId="1" fillId="3" borderId="4" xfId="1" applyNumberFormat="1" applyFont="1" applyFill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/>
    </xf>
    <xf numFmtId="2" fontId="2" fillId="0" borderId="27" xfId="0" applyNumberFormat="1" applyFont="1" applyBorder="1" applyAlignment="1">
      <alignment horizontal="center"/>
    </xf>
    <xf numFmtId="2" fontId="2" fillId="0" borderId="33" xfId="0" applyNumberFormat="1" applyFont="1" applyBorder="1" applyAlignment="1">
      <alignment horizontal="center"/>
    </xf>
    <xf numFmtId="2" fontId="2" fillId="0" borderId="14" xfId="0" applyNumberFormat="1" applyFont="1" applyBorder="1" applyAlignment="1">
      <alignment horizontal="center" vertical="center"/>
    </xf>
    <xf numFmtId="2" fontId="0" fillId="0" borderId="34" xfId="0" applyNumberFormat="1" applyBorder="1" applyAlignment="1">
      <alignment horizontal="center" vertical="center"/>
    </xf>
    <xf numFmtId="0" fontId="1" fillId="0" borderId="28" xfId="1" applyNumberFormat="1" applyFont="1" applyFill="1" applyBorder="1" applyAlignment="1">
      <alignment horizontal="center" wrapText="1"/>
    </xf>
    <xf numFmtId="0" fontId="8" fillId="0" borderId="35" xfId="1" applyNumberFormat="1" applyFont="1" applyFill="1" applyBorder="1" applyAlignment="1">
      <alignment horizontal="center" wrapText="1"/>
    </xf>
    <xf numFmtId="2" fontId="0" fillId="0" borderId="20" xfId="0" applyNumberFormat="1" applyBorder="1" applyAlignment="1">
      <alignment horizontal="center"/>
    </xf>
    <xf numFmtId="2" fontId="0" fillId="0" borderId="28" xfId="0" quotePrefix="1" applyNumberFormat="1" applyBorder="1" applyAlignment="1">
      <alignment horizontal="center"/>
    </xf>
    <xf numFmtId="2" fontId="2" fillId="0" borderId="30" xfId="0" applyNumberFormat="1" applyFont="1" applyFill="1" applyBorder="1" applyAlignment="1">
      <alignment horizontal="center"/>
    </xf>
    <xf numFmtId="2" fontId="9" fillId="0" borderId="35" xfId="0" applyNumberFormat="1" applyFont="1" applyBorder="1" applyAlignment="1">
      <alignment horizontal="center"/>
    </xf>
    <xf numFmtId="166" fontId="1" fillId="3" borderId="1" xfId="1" applyNumberFormat="1" applyFont="1" applyFill="1" applyBorder="1" applyAlignment="1">
      <alignment horizontal="center" vertical="center" wrapText="1"/>
    </xf>
    <xf numFmtId="164" fontId="0" fillId="3" borderId="11" xfId="0" applyNumberFormat="1" applyFill="1" applyBorder="1" applyAlignment="1">
      <alignment horizontal="center"/>
    </xf>
    <xf numFmtId="166" fontId="1" fillId="3" borderId="5" xfId="1" applyNumberFormat="1" applyFont="1" applyFill="1" applyBorder="1" applyAlignment="1">
      <alignment horizontal="center" vertical="center" wrapText="1"/>
    </xf>
    <xf numFmtId="164" fontId="1" fillId="3" borderId="5" xfId="1" applyNumberFormat="1" applyFill="1" applyBorder="1" applyAlignment="1">
      <alignment horizontal="center" vertical="center"/>
    </xf>
    <xf numFmtId="166" fontId="1" fillId="3" borderId="4" xfId="1" applyNumberFormat="1" applyFont="1" applyFill="1" applyBorder="1" applyAlignment="1">
      <alignment horizontal="center" vertical="center" wrapText="1"/>
    </xf>
    <xf numFmtId="164" fontId="1" fillId="3" borderId="4" xfId="1" applyNumberFormat="1" applyFill="1" applyBorder="1" applyAlignment="1">
      <alignment horizontal="center" vertical="center"/>
    </xf>
    <xf numFmtId="2" fontId="0" fillId="3" borderId="4" xfId="0" applyNumberFormat="1" applyFill="1" applyBorder="1" applyAlignment="1">
      <alignment horizontal="center"/>
    </xf>
    <xf numFmtId="166" fontId="1" fillId="4" borderId="1" xfId="1" applyNumberFormat="1" applyFont="1" applyFill="1" applyBorder="1" applyAlignment="1">
      <alignment horizontal="center" vertical="center" wrapText="1"/>
    </xf>
    <xf numFmtId="166" fontId="1" fillId="4" borderId="6" xfId="1" applyNumberFormat="1" applyFont="1" applyFill="1" applyBorder="1" applyAlignment="1">
      <alignment horizontal="center" vertical="center" wrapText="1"/>
    </xf>
    <xf numFmtId="166" fontId="1" fillId="4" borderId="11" xfId="1" applyNumberFormat="1" applyFont="1" applyFill="1" applyBorder="1" applyAlignment="1">
      <alignment horizontal="center" vertical="center" wrapText="1"/>
    </xf>
    <xf numFmtId="164" fontId="1" fillId="4" borderId="11" xfId="1" applyNumberFormat="1" applyFill="1" applyBorder="1" applyAlignment="1">
      <alignment horizontal="center" vertical="center"/>
    </xf>
    <xf numFmtId="0" fontId="0" fillId="0" borderId="4" xfId="0" applyBorder="1"/>
    <xf numFmtId="2" fontId="0" fillId="0" borderId="4" xfId="0" applyNumberFormat="1" applyBorder="1" applyAlignment="1"/>
    <xf numFmtId="0" fontId="0" fillId="0" borderId="4" xfId="0" applyBorder="1" applyAlignment="1"/>
    <xf numFmtId="165" fontId="0" fillId="0" borderId="1" xfId="0" applyNumberFormat="1" applyBorder="1"/>
    <xf numFmtId="2" fontId="0" fillId="0" borderId="10" xfId="0" quotePrefix="1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11" xfId="0" quotePrefix="1" applyNumberFormat="1" applyBorder="1" applyAlignment="1">
      <alignment horizontal="center"/>
    </xf>
    <xf numFmtId="164" fontId="1" fillId="4" borderId="5" xfId="1" applyNumberForma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/>
    </xf>
    <xf numFmtId="2" fontId="0" fillId="4" borderId="5" xfId="0" applyNumberFormat="1" applyFill="1" applyBorder="1" applyAlignment="1">
      <alignment horizontal="center"/>
    </xf>
    <xf numFmtId="165" fontId="0" fillId="0" borderId="0" xfId="0" applyNumberFormat="1"/>
    <xf numFmtId="1" fontId="0" fillId="0" borderId="1" xfId="0" applyNumberFormat="1" applyBorder="1"/>
    <xf numFmtId="2" fontId="0" fillId="0" borderId="18" xfId="0" applyNumberFormat="1" applyBorder="1" applyAlignment="1"/>
    <xf numFmtId="0" fontId="0" fillId="0" borderId="0" xfId="0" applyAlignment="1"/>
    <xf numFmtId="1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2" fontId="0" fillId="4" borderId="11" xfId="0" applyNumberFormat="1" applyFill="1" applyBorder="1" applyAlignment="1">
      <alignment horizontal="center"/>
    </xf>
    <xf numFmtId="164" fontId="0" fillId="4" borderId="6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0" xfId="0" applyBorder="1" applyAlignment="1"/>
    <xf numFmtId="0" fontId="0" fillId="0" borderId="26" xfId="0" applyBorder="1" applyAlignment="1">
      <alignment horizontal="center"/>
    </xf>
    <xf numFmtId="164" fontId="0" fillId="4" borderId="6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2" fontId="1" fillId="4" borderId="27" xfId="1" applyNumberFormat="1" applyFont="1" applyFill="1" applyBorder="1" applyAlignment="1">
      <alignment horizontal="center" wrapText="1"/>
    </xf>
    <xf numFmtId="2" fontId="1" fillId="0" borderId="35" xfId="1" applyNumberFormat="1" applyBorder="1" applyAlignment="1">
      <alignment horizontal="center"/>
    </xf>
    <xf numFmtId="2" fontId="12" fillId="0" borderId="1" xfId="0" applyNumberFormat="1" applyFont="1" applyBorder="1"/>
    <xf numFmtId="2" fontId="13" fillId="0" borderId="1" xfId="0" applyNumberFormat="1" applyFont="1" applyBorder="1"/>
    <xf numFmtId="165" fontId="12" fillId="0" borderId="1" xfId="0" applyNumberFormat="1" applyFont="1" applyBorder="1"/>
    <xf numFmtId="165" fontId="13" fillId="0" borderId="1" xfId="0" applyNumberFormat="1" applyFont="1" applyBorder="1"/>
    <xf numFmtId="165" fontId="12" fillId="0" borderId="0" xfId="0" applyNumberFormat="1" applyFont="1"/>
    <xf numFmtId="2" fontId="12" fillId="4" borderId="5" xfId="0" applyNumberFormat="1" applyFont="1" applyFill="1" applyBorder="1" applyAlignment="1">
      <alignment horizontal="center" vertical="center"/>
    </xf>
    <xf numFmtId="2" fontId="12" fillId="4" borderId="1" xfId="0" applyNumberFormat="1" applyFont="1" applyFill="1" applyBorder="1" applyAlignment="1">
      <alignment horizontal="center" vertical="center"/>
    </xf>
    <xf numFmtId="2" fontId="12" fillId="4" borderId="11" xfId="0" applyNumberFormat="1" applyFont="1" applyFill="1" applyBorder="1" applyAlignment="1">
      <alignment horizontal="center" vertical="center"/>
    </xf>
    <xf numFmtId="2" fontId="12" fillId="3" borderId="5" xfId="0" applyNumberFormat="1" applyFont="1" applyFill="1" applyBorder="1" applyAlignment="1">
      <alignment horizontal="center" vertical="center"/>
    </xf>
    <xf numFmtId="2" fontId="12" fillId="3" borderId="1" xfId="0" applyNumberFormat="1" applyFont="1" applyFill="1" applyBorder="1" applyAlignment="1">
      <alignment horizontal="center" vertical="center"/>
    </xf>
    <xf numFmtId="2" fontId="12" fillId="3" borderId="4" xfId="0" applyNumberFormat="1" applyFont="1" applyFill="1" applyBorder="1" applyAlignment="1">
      <alignment horizontal="center" vertical="center"/>
    </xf>
    <xf numFmtId="2" fontId="12" fillId="4" borderId="6" xfId="0" applyNumberFormat="1" applyFont="1" applyFill="1" applyBorder="1" applyAlignment="1">
      <alignment horizontal="center" vertical="center"/>
    </xf>
    <xf numFmtId="165" fontId="12" fillId="4" borderId="6" xfId="0" applyNumberFormat="1" applyFont="1" applyFill="1" applyBorder="1" applyAlignment="1">
      <alignment horizontal="center" vertical="center"/>
    </xf>
    <xf numFmtId="165" fontId="12" fillId="4" borderId="1" xfId="0" applyNumberFormat="1" applyFont="1" applyFill="1" applyBorder="1" applyAlignment="1">
      <alignment horizontal="center" vertical="center"/>
    </xf>
    <xf numFmtId="165" fontId="12" fillId="4" borderId="11" xfId="0" applyNumberFormat="1" applyFont="1" applyFill="1" applyBorder="1" applyAlignment="1">
      <alignment horizontal="center" vertical="center"/>
    </xf>
    <xf numFmtId="165" fontId="12" fillId="3" borderId="5" xfId="0" applyNumberFormat="1" applyFont="1" applyFill="1" applyBorder="1" applyAlignment="1">
      <alignment horizontal="center" vertical="center"/>
    </xf>
    <xf numFmtId="165" fontId="12" fillId="3" borderId="1" xfId="0" applyNumberFormat="1" applyFont="1" applyFill="1" applyBorder="1" applyAlignment="1">
      <alignment horizontal="center" vertical="center"/>
    </xf>
    <xf numFmtId="165" fontId="12" fillId="3" borderId="4" xfId="0" applyNumberFormat="1" applyFont="1" applyFill="1" applyBorder="1" applyAlignment="1">
      <alignment horizontal="center" vertical="center"/>
    </xf>
    <xf numFmtId="165" fontId="12" fillId="4" borderId="6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/>
    </xf>
    <xf numFmtId="2" fontId="11" fillId="4" borderId="6" xfId="1" applyNumberFormat="1" applyFont="1" applyFill="1" applyBorder="1" applyAlignment="1">
      <alignment horizontal="center" wrapText="1"/>
    </xf>
    <xf numFmtId="2" fontId="11" fillId="4" borderId="27" xfId="1" applyNumberFormat="1" applyFont="1" applyFill="1" applyBorder="1" applyAlignment="1">
      <alignment horizontal="center" wrapText="1"/>
    </xf>
    <xf numFmtId="164" fontId="11" fillId="4" borderId="5" xfId="1" applyNumberFormat="1" applyFont="1" applyFill="1" applyBorder="1" applyAlignment="1">
      <alignment horizontal="center" vertical="center"/>
    </xf>
    <xf numFmtId="164" fontId="12" fillId="4" borderId="5" xfId="0" applyNumberFormat="1" applyFont="1" applyFill="1" applyBorder="1" applyAlignment="1">
      <alignment horizontal="center"/>
    </xf>
    <xf numFmtId="2" fontId="12" fillId="4" borderId="5" xfId="0" applyNumberFormat="1" applyFont="1" applyFill="1" applyBorder="1" applyAlignment="1">
      <alignment horizontal="center" vertical="center"/>
    </xf>
    <xf numFmtId="2" fontId="12" fillId="4" borderId="5" xfId="0" applyNumberFormat="1" applyFont="1" applyFill="1" applyBorder="1" applyAlignment="1">
      <alignment horizontal="center"/>
    </xf>
    <xf numFmtId="2" fontId="11" fillId="4" borderId="1" xfId="1" applyNumberFormat="1" applyFont="1" applyFill="1" applyBorder="1" applyAlignment="1">
      <alignment horizontal="center" wrapText="1"/>
    </xf>
    <xf numFmtId="164" fontId="11" fillId="4" borderId="1" xfId="1" applyNumberFormat="1" applyFont="1" applyFill="1" applyBorder="1" applyAlignment="1">
      <alignment horizontal="center" vertical="center"/>
    </xf>
    <xf numFmtId="164" fontId="12" fillId="4" borderId="1" xfId="0" applyNumberFormat="1" applyFont="1" applyFill="1" applyBorder="1" applyAlignment="1">
      <alignment horizontal="center"/>
    </xf>
    <xf numFmtId="2" fontId="12" fillId="4" borderId="1" xfId="0" applyNumberFormat="1" applyFont="1" applyFill="1" applyBorder="1" applyAlignment="1">
      <alignment horizontal="center" vertical="center"/>
    </xf>
    <xf numFmtId="2" fontId="12" fillId="4" borderId="1" xfId="0" applyNumberFormat="1" applyFont="1" applyFill="1" applyBorder="1" applyAlignment="1">
      <alignment horizontal="center"/>
    </xf>
    <xf numFmtId="2" fontId="11" fillId="4" borderId="11" xfId="1" applyNumberFormat="1" applyFont="1" applyFill="1" applyBorder="1" applyAlignment="1">
      <alignment horizontal="center" wrapText="1"/>
    </xf>
    <xf numFmtId="164" fontId="11" fillId="4" borderId="11" xfId="1" applyNumberFormat="1" applyFont="1" applyFill="1" applyBorder="1" applyAlignment="1">
      <alignment horizontal="center" vertical="center"/>
    </xf>
    <xf numFmtId="164" fontId="12" fillId="4" borderId="11" xfId="0" applyNumberFormat="1" applyFont="1" applyFill="1" applyBorder="1" applyAlignment="1">
      <alignment horizontal="center"/>
    </xf>
    <xf numFmtId="2" fontId="12" fillId="4" borderId="11" xfId="0" applyNumberFormat="1" applyFont="1" applyFill="1" applyBorder="1" applyAlignment="1">
      <alignment horizontal="center" vertical="center"/>
    </xf>
    <xf numFmtId="2" fontId="12" fillId="4" borderId="11" xfId="0" applyNumberFormat="1" applyFont="1" applyFill="1" applyBorder="1" applyAlignment="1">
      <alignment horizontal="center"/>
    </xf>
    <xf numFmtId="0" fontId="12" fillId="0" borderId="0" xfId="0" applyFont="1"/>
    <xf numFmtId="164" fontId="12" fillId="0" borderId="0" xfId="0" applyNumberFormat="1" applyFont="1"/>
    <xf numFmtId="1" fontId="13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37" xfId="0" applyFill="1" applyBorder="1" applyAlignment="1">
      <alignment horizontal="center"/>
    </xf>
    <xf numFmtId="0" fontId="0" fillId="0" borderId="4" xfId="0" applyBorder="1" applyAlignment="1">
      <alignment horizontal="center"/>
    </xf>
    <xf numFmtId="2" fontId="1" fillId="3" borderId="36" xfId="1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0" fillId="0" borderId="5" xfId="0" applyBorder="1" applyAlignment="1">
      <alignment horizontal="center"/>
    </xf>
    <xf numFmtId="2" fontId="1" fillId="3" borderId="17" xfId="1" applyNumberFormat="1" applyFont="1" applyFill="1" applyBorder="1" applyAlignment="1">
      <alignment horizontal="center" wrapText="1"/>
    </xf>
    <xf numFmtId="2" fontId="11" fillId="3" borderId="5" xfId="1" applyNumberFormat="1" applyFont="1" applyFill="1" applyBorder="1" applyAlignment="1">
      <alignment horizontal="center" wrapText="1"/>
    </xf>
    <xf numFmtId="2" fontId="11" fillId="3" borderId="1" xfId="1" applyNumberFormat="1" applyFont="1" applyFill="1" applyBorder="1" applyAlignment="1">
      <alignment horizontal="center" wrapText="1"/>
    </xf>
    <xf numFmtId="164" fontId="11" fillId="3" borderId="5" xfId="1" applyNumberFormat="1" applyFont="1" applyFill="1" applyBorder="1" applyAlignment="1">
      <alignment horizontal="center" vertical="center"/>
    </xf>
    <xf numFmtId="164" fontId="12" fillId="3" borderId="5" xfId="0" applyNumberFormat="1" applyFont="1" applyFill="1" applyBorder="1" applyAlignment="1">
      <alignment horizontal="center"/>
    </xf>
    <xf numFmtId="2" fontId="12" fillId="3" borderId="5" xfId="0" applyNumberFormat="1" applyFont="1" applyFill="1" applyBorder="1" applyAlignment="1">
      <alignment horizontal="center"/>
    </xf>
    <xf numFmtId="164" fontId="11" fillId="3" borderId="1" xfId="1" applyNumberFormat="1" applyFont="1" applyFill="1" applyBorder="1" applyAlignment="1">
      <alignment horizontal="center" vertical="center"/>
    </xf>
    <xf numFmtId="164" fontId="12" fillId="3" borderId="1" xfId="0" applyNumberFormat="1" applyFont="1" applyFill="1" applyBorder="1" applyAlignment="1">
      <alignment horizontal="center"/>
    </xf>
    <xf numFmtId="2" fontId="12" fillId="3" borderId="1" xfId="0" applyNumberFormat="1" applyFont="1" applyFill="1" applyBorder="1" applyAlignment="1">
      <alignment horizontal="center"/>
    </xf>
    <xf numFmtId="2" fontId="11" fillId="3" borderId="4" xfId="1" applyNumberFormat="1" applyFont="1" applyFill="1" applyBorder="1" applyAlignment="1">
      <alignment horizontal="center" wrapText="1"/>
    </xf>
    <xf numFmtId="2" fontId="11" fillId="3" borderId="11" xfId="1" applyNumberFormat="1" applyFont="1" applyFill="1" applyBorder="1" applyAlignment="1">
      <alignment horizontal="center" wrapText="1"/>
    </xf>
    <xf numFmtId="164" fontId="11" fillId="3" borderId="4" xfId="1" applyNumberFormat="1" applyFont="1" applyFill="1" applyBorder="1" applyAlignment="1">
      <alignment horizontal="center" vertical="center"/>
    </xf>
    <xf numFmtId="2" fontId="12" fillId="3" borderId="4" xfId="0" applyNumberFormat="1" applyFont="1" applyFill="1" applyBorder="1" applyAlignment="1">
      <alignment horizontal="center"/>
    </xf>
    <xf numFmtId="2" fontId="0" fillId="4" borderId="5" xfId="0" applyNumberFormat="1" applyFont="1" applyFill="1" applyBorder="1" applyAlignment="1">
      <alignment horizontal="center" vertical="center"/>
    </xf>
    <xf numFmtId="2" fontId="0" fillId="4" borderId="1" xfId="0" applyNumberFormat="1" applyFont="1" applyFill="1" applyBorder="1" applyAlignment="1">
      <alignment horizontal="center" vertical="center"/>
    </xf>
    <xf numFmtId="2" fontId="0" fillId="4" borderId="11" xfId="0" applyNumberFormat="1" applyFont="1" applyFill="1" applyBorder="1" applyAlignment="1">
      <alignment horizontal="center" vertical="center"/>
    </xf>
    <xf numFmtId="2" fontId="0" fillId="3" borderId="5" xfId="0" applyNumberFormat="1" applyFont="1" applyFill="1" applyBorder="1" applyAlignment="1">
      <alignment horizontal="center" vertical="center"/>
    </xf>
    <xf numFmtId="2" fontId="0" fillId="3" borderId="1" xfId="0" applyNumberFormat="1" applyFont="1" applyFill="1" applyBorder="1" applyAlignment="1">
      <alignment horizontal="center" vertical="center"/>
    </xf>
    <xf numFmtId="2" fontId="0" fillId="3" borderId="4" xfId="0" applyNumberFormat="1" applyFont="1" applyFill="1" applyBorder="1" applyAlignment="1">
      <alignment horizontal="center" vertical="center"/>
    </xf>
    <xf numFmtId="165" fontId="0" fillId="3" borderId="5" xfId="0" applyNumberFormat="1" applyFont="1" applyFill="1" applyBorder="1" applyAlignment="1">
      <alignment horizontal="center" vertical="center"/>
    </xf>
    <xf numFmtId="165" fontId="0" fillId="3" borderId="1" xfId="0" applyNumberFormat="1" applyFont="1" applyFill="1" applyBorder="1" applyAlignment="1">
      <alignment horizontal="center" vertical="center"/>
    </xf>
    <xf numFmtId="165" fontId="0" fillId="3" borderId="4" xfId="0" applyNumberFormat="1" applyFont="1" applyFill="1" applyBorder="1" applyAlignment="1">
      <alignment horizontal="center" vertical="center"/>
    </xf>
    <xf numFmtId="2" fontId="0" fillId="4" borderId="6" xfId="0" applyNumberFormat="1" applyFont="1" applyFill="1" applyBorder="1" applyAlignment="1">
      <alignment horizontal="center" vertical="center"/>
    </xf>
    <xf numFmtId="2" fontId="0" fillId="4" borderId="4" xfId="0" applyNumberFormat="1" applyFont="1" applyFill="1" applyBorder="1" applyAlignment="1">
      <alignment horizontal="center" vertical="center"/>
    </xf>
    <xf numFmtId="1" fontId="12" fillId="0" borderId="0" xfId="0" applyNumberFormat="1" applyFont="1"/>
    <xf numFmtId="2" fontId="12" fillId="0" borderId="0" xfId="0" applyNumberFormat="1" applyFont="1"/>
    <xf numFmtId="2" fontId="0" fillId="0" borderId="37" xfId="0" applyNumberFormat="1" applyBorder="1" applyAlignment="1"/>
    <xf numFmtId="2" fontId="0" fillId="0" borderId="18" xfId="0" quotePrefix="1" applyNumberFormat="1" applyBorder="1" applyAlignment="1"/>
    <xf numFmtId="165" fontId="0" fillId="0" borderId="0" xfId="0" applyNumberFormat="1" applyAlignment="1">
      <alignment horizontal="center"/>
    </xf>
    <xf numFmtId="2" fontId="0" fillId="0" borderId="0" xfId="0" applyNumberFormat="1" applyBorder="1" applyAlignment="1"/>
    <xf numFmtId="2" fontId="0" fillId="0" borderId="0" xfId="0" quotePrefix="1" applyNumberFormat="1" applyBorder="1" applyAlignment="1"/>
    <xf numFmtId="164" fontId="0" fillId="0" borderId="0" xfId="0" quotePrefix="1" applyNumberFormat="1" applyBorder="1" applyAlignment="1"/>
    <xf numFmtId="164" fontId="0" fillId="0" borderId="0" xfId="0" applyNumberFormat="1" applyBorder="1" applyAlignment="1"/>
    <xf numFmtId="1" fontId="0" fillId="0" borderId="0" xfId="0" quotePrefix="1" applyNumberFormat="1" applyBorder="1" applyAlignment="1"/>
    <xf numFmtId="2" fontId="0" fillId="0" borderId="0" xfId="0" applyNumberFormat="1" applyBorder="1" applyAlignment="1"/>
    <xf numFmtId="0" fontId="0" fillId="0" borderId="0" xfId="0" applyBorder="1" applyAlignment="1"/>
    <xf numFmtId="0" fontId="0" fillId="4" borderId="13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165" fontId="12" fillId="4" borderId="6" xfId="0" applyNumberFormat="1" applyFont="1" applyFill="1" applyBorder="1" applyAlignment="1">
      <alignment horizontal="center" vertical="center"/>
    </xf>
    <xf numFmtId="165" fontId="12" fillId="4" borderId="1" xfId="0" applyNumberFormat="1" applyFont="1" applyFill="1" applyBorder="1" applyAlignment="1">
      <alignment horizontal="center" vertical="center"/>
    </xf>
    <xf numFmtId="165" fontId="12" fillId="4" borderId="11" xfId="0" applyNumberFormat="1" applyFont="1" applyFill="1" applyBorder="1" applyAlignment="1">
      <alignment horizontal="center" vertical="center"/>
    </xf>
    <xf numFmtId="2" fontId="12" fillId="4" borderId="27" xfId="0" applyNumberFormat="1" applyFont="1" applyFill="1" applyBorder="1" applyAlignment="1">
      <alignment horizontal="center" vertical="center"/>
    </xf>
    <xf numFmtId="2" fontId="12" fillId="4" borderId="36" xfId="0" applyNumberFormat="1" applyFont="1" applyFill="1" applyBorder="1" applyAlignment="1">
      <alignment horizontal="center" vertical="center"/>
    </xf>
    <xf numFmtId="2" fontId="12" fillId="4" borderId="17" xfId="0" applyNumberFormat="1" applyFont="1" applyFill="1" applyBorder="1" applyAlignment="1">
      <alignment horizontal="center" vertical="center"/>
    </xf>
    <xf numFmtId="2" fontId="0" fillId="3" borderId="27" xfId="0" applyNumberFormat="1" applyFont="1" applyFill="1" applyBorder="1" applyAlignment="1">
      <alignment horizontal="center" vertical="center"/>
    </xf>
    <xf numFmtId="2" fontId="0" fillId="3" borderId="36" xfId="0" applyNumberFormat="1" applyFont="1" applyFill="1" applyBorder="1" applyAlignment="1">
      <alignment horizontal="center" vertical="center"/>
    </xf>
    <xf numFmtId="2" fontId="0" fillId="3" borderId="17" xfId="0" applyNumberFormat="1" applyFont="1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2" fontId="0" fillId="3" borderId="4" xfId="0" applyNumberForma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164" fontId="0" fillId="4" borderId="6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center"/>
    </xf>
    <xf numFmtId="2" fontId="0" fillId="4" borderId="27" xfId="0" applyNumberFormat="1" applyFont="1" applyFill="1" applyBorder="1" applyAlignment="1">
      <alignment horizontal="center" vertical="center"/>
    </xf>
    <xf numFmtId="2" fontId="0" fillId="4" borderId="36" xfId="0" applyNumberFormat="1" applyFont="1" applyFill="1" applyBorder="1" applyAlignment="1">
      <alignment horizontal="center" vertical="center"/>
    </xf>
    <xf numFmtId="2" fontId="0" fillId="4" borderId="17" xfId="0" applyNumberFormat="1" applyFont="1" applyFill="1" applyBorder="1" applyAlignment="1">
      <alignment horizontal="center" vertical="center"/>
    </xf>
    <xf numFmtId="1" fontId="0" fillId="4" borderId="6" xfId="0" applyNumberFormat="1" applyFill="1" applyBorder="1" applyAlignment="1">
      <alignment horizontal="center" vertical="center"/>
    </xf>
    <xf numFmtId="1" fontId="0" fillId="4" borderId="1" xfId="0" applyNumberFormat="1" applyFill="1" applyBorder="1" applyAlignment="1">
      <alignment horizontal="center" vertical="center"/>
    </xf>
    <xf numFmtId="1" fontId="0" fillId="4" borderId="11" xfId="0" applyNumberForma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164" fontId="0" fillId="3" borderId="4" xfId="0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4" borderId="11" xfId="0" applyNumberFormat="1" applyFill="1" applyBorder="1" applyAlignment="1">
      <alignment horizontal="center" vertical="center"/>
    </xf>
    <xf numFmtId="165" fontId="0" fillId="3" borderId="32" xfId="0" applyNumberFormat="1" applyFill="1" applyBorder="1" applyAlignment="1">
      <alignment horizontal="center" vertical="center"/>
    </xf>
    <xf numFmtId="165" fontId="0" fillId="3" borderId="2" xfId="0" applyNumberFormat="1" applyFill="1" applyBorder="1" applyAlignment="1">
      <alignment horizontal="center" vertical="center"/>
    </xf>
    <xf numFmtId="165" fontId="0" fillId="3" borderId="18" xfId="0" applyNumberFormat="1" applyFill="1" applyBorder="1" applyAlignment="1">
      <alignment horizontal="center" vertical="center"/>
    </xf>
    <xf numFmtId="165" fontId="0" fillId="4" borderId="6" xfId="0" applyNumberFormat="1" applyFill="1" applyBorder="1" applyAlignment="1">
      <alignment horizontal="center" vertical="center"/>
    </xf>
    <xf numFmtId="165" fontId="0" fillId="4" borderId="1" xfId="0" applyNumberFormat="1" applyFill="1" applyBorder="1" applyAlignment="1">
      <alignment horizontal="center" vertical="center"/>
    </xf>
    <xf numFmtId="165" fontId="0" fillId="4" borderId="11" xfId="0" applyNumberFormat="1" applyFill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2" fontId="0" fillId="4" borderId="5" xfId="0" applyNumberFormat="1" applyFill="1" applyBorder="1" applyAlignment="1">
      <alignment horizontal="center" vertical="center"/>
    </xf>
    <xf numFmtId="1" fontId="0" fillId="4" borderId="5" xfId="0" applyNumberForma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165" fontId="0" fillId="4" borderId="29" xfId="0" applyNumberFormat="1" applyFill="1" applyBorder="1" applyAlignment="1">
      <alignment horizontal="center" vertical="center"/>
    </xf>
    <xf numFmtId="165" fontId="0" fillId="4" borderId="3" xfId="0" applyNumberFormat="1" applyFill="1" applyBorder="1" applyAlignment="1">
      <alignment horizontal="center" vertical="center"/>
    </xf>
    <xf numFmtId="165" fontId="0" fillId="4" borderId="21" xfId="0" applyNumberFormat="1" applyFill="1" applyBorder="1" applyAlignment="1">
      <alignment horizontal="center" vertical="center"/>
    </xf>
    <xf numFmtId="165" fontId="0" fillId="4" borderId="5" xfId="0" applyNumberFormat="1" applyFill="1" applyBorder="1" applyAlignment="1">
      <alignment horizontal="center" vertical="center"/>
    </xf>
    <xf numFmtId="165" fontId="12" fillId="4" borderId="29" xfId="0" applyNumberFormat="1" applyFont="1" applyFill="1" applyBorder="1" applyAlignment="1">
      <alignment horizontal="center" vertical="center"/>
    </xf>
    <xf numFmtId="165" fontId="12" fillId="4" borderId="3" xfId="0" applyNumberFormat="1" applyFont="1" applyFill="1" applyBorder="1" applyAlignment="1">
      <alignment horizontal="center" vertical="center"/>
    </xf>
    <xf numFmtId="165" fontId="12" fillId="4" borderId="21" xfId="0" applyNumberFormat="1" applyFont="1" applyFill="1" applyBorder="1" applyAlignment="1">
      <alignment horizontal="center" vertical="center"/>
    </xf>
    <xf numFmtId="165" fontId="0" fillId="4" borderId="7" xfId="0" applyNumberFormat="1" applyFont="1" applyFill="1" applyBorder="1" applyAlignment="1">
      <alignment horizontal="center" vertical="center"/>
    </xf>
    <xf numFmtId="165" fontId="0" fillId="4" borderId="9" xfId="0" applyNumberFormat="1" applyFont="1" applyFill="1" applyBorder="1" applyAlignment="1">
      <alignment horizontal="center" vertical="center"/>
    </xf>
    <xf numFmtId="165" fontId="0" fillId="4" borderId="12" xfId="0" applyNumberFormat="1" applyFont="1" applyFill="1" applyBorder="1" applyAlignment="1">
      <alignment horizontal="center" vertical="center"/>
    </xf>
    <xf numFmtId="165" fontId="0" fillId="3" borderId="5" xfId="0" applyNumberFormat="1" applyFont="1" applyFill="1" applyBorder="1" applyAlignment="1">
      <alignment horizontal="center" vertical="center"/>
    </xf>
    <xf numFmtId="165" fontId="0" fillId="3" borderId="1" xfId="0" applyNumberFormat="1" applyFont="1" applyFill="1" applyBorder="1" applyAlignment="1">
      <alignment horizontal="center" vertical="center"/>
    </xf>
    <xf numFmtId="165" fontId="0" fillId="3" borderId="4" xfId="0" applyNumberFormat="1" applyFont="1" applyFill="1" applyBorder="1" applyAlignment="1">
      <alignment horizontal="center" vertical="center"/>
    </xf>
    <xf numFmtId="165" fontId="12" fillId="4" borderId="7" xfId="0" applyNumberFormat="1" applyFont="1" applyFill="1" applyBorder="1" applyAlignment="1">
      <alignment horizontal="center" vertical="center"/>
    </xf>
    <xf numFmtId="165" fontId="12" fillId="4" borderId="9" xfId="0" applyNumberFormat="1" applyFont="1" applyFill="1" applyBorder="1" applyAlignment="1">
      <alignment horizontal="center" vertical="center"/>
    </xf>
    <xf numFmtId="165" fontId="12" fillId="4" borderId="12" xfId="0" applyNumberFormat="1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/>
    </xf>
    <xf numFmtId="0" fontId="2" fillId="0" borderId="24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65" fontId="0" fillId="4" borderId="32" xfId="0" applyNumberFormat="1" applyFill="1" applyBorder="1" applyAlignment="1">
      <alignment horizontal="center" vertical="center"/>
    </xf>
    <xf numFmtId="165" fontId="0" fillId="4" borderId="2" xfId="0" applyNumberFormat="1" applyFill="1" applyBorder="1" applyAlignment="1">
      <alignment horizontal="center" vertical="center"/>
    </xf>
    <xf numFmtId="165" fontId="0" fillId="4" borderId="19" xfId="0" applyNumberForma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65" fontId="0" fillId="4" borderId="32" xfId="0" applyNumberFormat="1" applyFont="1" applyFill="1" applyBorder="1" applyAlignment="1">
      <alignment horizontal="center" vertical="center"/>
    </xf>
    <xf numFmtId="165" fontId="0" fillId="4" borderId="2" xfId="0" applyNumberFormat="1" applyFont="1" applyFill="1" applyBorder="1" applyAlignment="1">
      <alignment horizontal="center" vertical="center"/>
    </xf>
    <xf numFmtId="165" fontId="12" fillId="4" borderId="5" xfId="0" applyNumberFormat="1" applyFont="1" applyFill="1" applyBorder="1" applyAlignment="1">
      <alignment horizontal="center" vertical="center"/>
    </xf>
    <xf numFmtId="165" fontId="12" fillId="4" borderId="32" xfId="0" applyNumberFormat="1" applyFont="1" applyFill="1" applyBorder="1" applyAlignment="1">
      <alignment horizontal="center" vertical="center"/>
    </xf>
    <xf numFmtId="165" fontId="12" fillId="4" borderId="2" xfId="0" applyNumberFormat="1" applyFont="1" applyFill="1" applyBorder="1" applyAlignment="1">
      <alignment horizontal="center" vertical="center"/>
    </xf>
    <xf numFmtId="2" fontId="14" fillId="0" borderId="39" xfId="0" applyNumberFormat="1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2" fontId="12" fillId="4" borderId="5" xfId="0" applyNumberFormat="1" applyFont="1" applyFill="1" applyBorder="1" applyAlignment="1">
      <alignment horizontal="center" vertical="center"/>
    </xf>
    <xf numFmtId="2" fontId="12" fillId="4" borderId="1" xfId="0" applyNumberFormat="1" applyFont="1" applyFill="1" applyBorder="1" applyAlignment="1">
      <alignment horizontal="center" vertical="center"/>
    </xf>
    <xf numFmtId="2" fontId="12" fillId="4" borderId="11" xfId="0" applyNumberFormat="1" applyFont="1" applyFill="1" applyBorder="1" applyAlignment="1">
      <alignment horizontal="center" vertical="center"/>
    </xf>
    <xf numFmtId="164" fontId="12" fillId="4" borderId="5" xfId="0" applyNumberFormat="1" applyFont="1" applyFill="1" applyBorder="1" applyAlignment="1">
      <alignment horizontal="center" vertical="center"/>
    </xf>
    <xf numFmtId="164" fontId="12" fillId="4" borderId="1" xfId="0" applyNumberFormat="1" applyFont="1" applyFill="1" applyBorder="1" applyAlignment="1">
      <alignment horizontal="center" vertical="center"/>
    </xf>
    <xf numFmtId="164" fontId="12" fillId="4" borderId="11" xfId="0" applyNumberFormat="1" applyFont="1" applyFill="1" applyBorder="1" applyAlignment="1">
      <alignment horizontal="center" vertical="center"/>
    </xf>
    <xf numFmtId="1" fontId="12" fillId="4" borderId="5" xfId="0" applyNumberFormat="1" applyFont="1" applyFill="1" applyBorder="1" applyAlignment="1">
      <alignment horizontal="center" vertical="center"/>
    </xf>
    <xf numFmtId="1" fontId="12" fillId="4" borderId="1" xfId="0" applyNumberFormat="1" applyFont="1" applyFill="1" applyBorder="1" applyAlignment="1">
      <alignment horizontal="center" vertical="center"/>
    </xf>
    <xf numFmtId="1" fontId="12" fillId="4" borderId="11" xfId="0" applyNumberFormat="1" applyFont="1" applyFill="1" applyBorder="1" applyAlignment="1">
      <alignment horizontal="center" vertical="center"/>
    </xf>
    <xf numFmtId="165" fontId="12" fillId="4" borderId="19" xfId="0" applyNumberFormat="1" applyFont="1" applyFill="1" applyBorder="1" applyAlignment="1">
      <alignment horizontal="center" vertical="center"/>
    </xf>
    <xf numFmtId="165" fontId="0" fillId="3" borderId="6" xfId="0" applyNumberFormat="1" applyFill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  <xf numFmtId="165" fontId="0" fillId="3" borderId="11" xfId="0" applyNumberFormat="1" applyFill="1" applyBorder="1" applyAlignment="1">
      <alignment horizontal="center" vertical="center"/>
    </xf>
    <xf numFmtId="165" fontId="0" fillId="3" borderId="29" xfId="0" applyNumberFormat="1" applyFill="1" applyBorder="1" applyAlignment="1">
      <alignment horizontal="center" vertical="center"/>
    </xf>
    <xf numFmtId="165" fontId="0" fillId="3" borderId="3" xfId="0" applyNumberFormat="1" applyFill="1" applyBorder="1" applyAlignment="1">
      <alignment horizontal="center" vertical="center"/>
    </xf>
    <xf numFmtId="165" fontId="0" fillId="3" borderId="31" xfId="0" applyNumberFormat="1" applyFill="1" applyBorder="1" applyAlignment="1">
      <alignment horizontal="center" vertical="center"/>
    </xf>
    <xf numFmtId="165" fontId="0" fillId="3" borderId="5" xfId="0" applyNumberFormat="1" applyFill="1" applyBorder="1" applyAlignment="1">
      <alignment horizontal="center" vertical="center"/>
    </xf>
    <xf numFmtId="165" fontId="0" fillId="3" borderId="4" xfId="0" applyNumberFormat="1" applyFill="1" applyBorder="1" applyAlignment="1">
      <alignment horizontal="center" vertical="center"/>
    </xf>
    <xf numFmtId="165" fontId="0" fillId="4" borderId="16" xfId="0" applyNumberFormat="1" applyFont="1" applyFill="1" applyBorder="1" applyAlignment="1">
      <alignment horizontal="center" vertical="center"/>
    </xf>
    <xf numFmtId="165" fontId="12" fillId="3" borderId="6" xfId="0" applyNumberFormat="1" applyFont="1" applyFill="1" applyBorder="1" applyAlignment="1">
      <alignment horizontal="center" vertical="center"/>
    </xf>
    <xf numFmtId="165" fontId="12" fillId="3" borderId="1" xfId="0" applyNumberFormat="1" applyFont="1" applyFill="1" applyBorder="1" applyAlignment="1">
      <alignment horizontal="center" vertical="center"/>
    </xf>
    <xf numFmtId="165" fontId="12" fillId="3" borderId="11" xfId="0" applyNumberFormat="1" applyFont="1" applyFill="1" applyBorder="1" applyAlignment="1">
      <alignment horizontal="center" vertical="center"/>
    </xf>
    <xf numFmtId="2" fontId="12" fillId="3" borderId="27" xfId="0" applyNumberFormat="1" applyFont="1" applyFill="1" applyBorder="1" applyAlignment="1">
      <alignment horizontal="center" vertical="center"/>
    </xf>
    <xf numFmtId="2" fontId="12" fillId="3" borderId="36" xfId="0" applyNumberFormat="1" applyFont="1" applyFill="1" applyBorder="1" applyAlignment="1">
      <alignment horizontal="center" vertical="center"/>
    </xf>
    <xf numFmtId="2" fontId="12" fillId="3" borderId="17" xfId="0" applyNumberFormat="1" applyFont="1" applyFill="1" applyBorder="1" applyAlignment="1">
      <alignment horizontal="center" vertical="center"/>
    </xf>
    <xf numFmtId="165" fontId="12" fillId="3" borderId="5" xfId="0" applyNumberFormat="1" applyFont="1" applyFill="1" applyBorder="1" applyAlignment="1">
      <alignment horizontal="center" vertical="center"/>
    </xf>
    <xf numFmtId="165" fontId="12" fillId="3" borderId="4" xfId="0" applyNumberFormat="1" applyFont="1" applyFill="1" applyBorder="1" applyAlignment="1">
      <alignment horizontal="center" vertical="center"/>
    </xf>
    <xf numFmtId="2" fontId="12" fillId="3" borderId="5" xfId="0" applyNumberFormat="1" applyFont="1" applyFill="1" applyBorder="1" applyAlignment="1">
      <alignment horizontal="center" vertical="center"/>
    </xf>
    <xf numFmtId="2" fontId="12" fillId="3" borderId="1" xfId="0" applyNumberFormat="1" applyFont="1" applyFill="1" applyBorder="1" applyAlignment="1">
      <alignment horizontal="center" vertical="center"/>
    </xf>
    <xf numFmtId="2" fontId="12" fillId="3" borderId="4" xfId="0" applyNumberFormat="1" applyFont="1" applyFill="1" applyBorder="1" applyAlignment="1">
      <alignment horizontal="center" vertical="center"/>
    </xf>
    <xf numFmtId="164" fontId="12" fillId="3" borderId="5" xfId="0" applyNumberFormat="1" applyFont="1" applyFill="1" applyBorder="1" applyAlignment="1">
      <alignment horizontal="center" vertical="center"/>
    </xf>
    <xf numFmtId="164" fontId="12" fillId="3" borderId="1" xfId="0" applyNumberFormat="1" applyFont="1" applyFill="1" applyBorder="1" applyAlignment="1">
      <alignment horizontal="center" vertical="center"/>
    </xf>
    <xf numFmtId="164" fontId="12" fillId="3" borderId="4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2" fontId="0" fillId="4" borderId="4" xfId="0" applyNumberFormat="1" applyFill="1" applyBorder="1" applyAlignment="1">
      <alignment horizontal="center" vertical="center"/>
    </xf>
    <xf numFmtId="164" fontId="0" fillId="4" borderId="4" xfId="0" applyNumberFormat="1" applyFill="1" applyBorder="1" applyAlignment="1">
      <alignment horizontal="center" vertical="center"/>
    </xf>
    <xf numFmtId="1" fontId="0" fillId="4" borderId="4" xfId="0" applyNumberFormat="1" applyFill="1" applyBorder="1" applyAlignment="1">
      <alignment horizontal="center" vertical="center"/>
    </xf>
    <xf numFmtId="165" fontId="0" fillId="4" borderId="4" xfId="0" applyNumberForma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Relationship Id="rId4" Type="http://schemas.openxmlformats.org/officeDocument/2006/relationships/chartUserShapes" Target="../drawings/drawing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Relationship Id="rId4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6"/>
          <c:order val="0"/>
          <c:tx>
            <c:strRef>
              <c:f>'collected data LV'!$B$3</c:f>
              <c:strCache>
                <c:ptCount val="1"/>
                <c:pt idx="0">
                  <c:v>5%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rgbClr val="F79646"/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2.522425870716485E-3"/>
                  <c:y val="-5.93678542896820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F01-4992-89CF-8809A7BAD3DC}"/>
                </c:ext>
              </c:extLst>
            </c:dLbl>
            <c:dLbl>
              <c:idx val="1"/>
              <c:layout>
                <c:manualLayout>
                  <c:x val="-9.6340740374875819E-3"/>
                  <c:y val="-5.2380326202019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F01-4992-89CF-8809A7BAD3DC}"/>
                </c:ext>
              </c:extLst>
            </c:dLbl>
            <c:dLbl>
              <c:idx val="2"/>
              <c:layout>
                <c:manualLayout>
                  <c:x val="-7.2027740558468587E-3"/>
                  <c:y val="-7.33429104650063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F01-4992-89CF-8809A7BAD3DC}"/>
                </c:ext>
              </c:extLst>
            </c:dLbl>
            <c:dLbl>
              <c:idx val="3"/>
              <c:layout>
                <c:manualLayout>
                  <c:x val="1.8692249152325348E-3"/>
                  <c:y val="-5.44501096861369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6F01-4992-89CF-8809A7BAD3DC}"/>
                </c:ext>
              </c:extLst>
            </c:dLbl>
            <c:dLbl>
              <c:idx val="4"/>
              <c:layout>
                <c:manualLayout>
                  <c:x val="9.0902233311098324E-5"/>
                  <c:y val="-7.24358785398384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51-43D1-9D4A-7CC973C64911}"/>
                </c:ext>
              </c:extLst>
            </c:dLbl>
            <c:dLbl>
              <c:idx val="5"/>
              <c:layout>
                <c:manualLayout>
                  <c:x val="-6.1015259544018353E-2"/>
                  <c:y val="-3.92257499498401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51-43D1-9D4A-7CC973C649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LV'!$C$4:$C$9</c:f>
                <c:numCache>
                  <c:formatCode>General</c:formatCode>
                  <c:ptCount val="6"/>
                  <c:pt idx="0">
                    <c:v>1.2999999999999999E-2</c:v>
                  </c:pt>
                  <c:pt idx="1">
                    <c:v>1.4999999999999999E-2</c:v>
                  </c:pt>
                  <c:pt idx="2">
                    <c:v>1.5692432121444388E-2</c:v>
                  </c:pt>
                  <c:pt idx="3">
                    <c:v>1.8101351140035887E-2</c:v>
                  </c:pt>
                  <c:pt idx="4">
                    <c:v>1.8101351140035887E-2</c:v>
                  </c:pt>
                  <c:pt idx="5">
                    <c:v>1.4539838606759148E-2</c:v>
                  </c:pt>
                </c:numCache>
              </c:numRef>
            </c:plus>
            <c:minus>
              <c:numRef>
                <c:f>'collected data LV'!$C$4:$C$9</c:f>
                <c:numCache>
                  <c:formatCode>General</c:formatCode>
                  <c:ptCount val="6"/>
                  <c:pt idx="0">
                    <c:v>1.2999999999999999E-2</c:v>
                  </c:pt>
                  <c:pt idx="1">
                    <c:v>1.4999999999999999E-2</c:v>
                  </c:pt>
                  <c:pt idx="2">
                    <c:v>1.5692432121444388E-2</c:v>
                  </c:pt>
                  <c:pt idx="3">
                    <c:v>1.8101351140035887E-2</c:v>
                  </c:pt>
                  <c:pt idx="4">
                    <c:v>1.8101351140035887E-2</c:v>
                  </c:pt>
                  <c:pt idx="5">
                    <c:v>1.4539838606759148E-2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F79646">
                    <a:lumMod val="75000"/>
                  </a:srgbClr>
                </a:solidFill>
                <a:round/>
              </a:ln>
              <a:effectLst/>
            </c:spPr>
          </c:errBars>
          <c:xVal>
            <c:numRef>
              <c:f>'collected data LV'!$A$4:$A$9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LV'!$B$4:$B$9</c:f>
              <c:numCache>
                <c:formatCode>0.00</c:formatCode>
                <c:ptCount val="6"/>
                <c:pt idx="0">
                  <c:v>0.68</c:v>
                </c:pt>
                <c:pt idx="1">
                  <c:v>0.7</c:v>
                </c:pt>
                <c:pt idx="2">
                  <c:v>0.72</c:v>
                </c:pt>
                <c:pt idx="3">
                  <c:v>0.8</c:v>
                </c:pt>
                <c:pt idx="4">
                  <c:v>0.84116352003284156</c:v>
                </c:pt>
                <c:pt idx="5">
                  <c:v>0.90163121243381583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DB-4C97-9E7D-8B13BED42FD1}"/>
            </c:ext>
          </c:extLst>
        </c:ser>
        <c:ser>
          <c:idx val="0"/>
          <c:order val="1"/>
          <c:tx>
            <c:strRef>
              <c:f>'collected data LV'!$D$3</c:f>
              <c:strCache>
                <c:ptCount val="1"/>
                <c:pt idx="0">
                  <c:v>7%</c:v>
                </c:pt>
              </c:strCache>
            </c:strRef>
          </c:tx>
          <c:spPr>
            <a:ln w="19050" cap="rnd">
              <a:solidFill>
                <a:srgbClr val="0070C0"/>
              </a:solidFill>
              <a:prstDash val="solid"/>
              <a:round/>
            </a:ln>
            <a:effectLst/>
          </c:spPr>
          <c:marker>
            <c:symbol val="triangle"/>
            <c:size val="7"/>
            <c:spPr>
              <a:solidFill>
                <a:srgbClr val="0070C0"/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1.8325875751381771E-2"/>
                  <c:y val="-6.11147363115975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F01-4992-89CF-8809A7BAD3DC}"/>
                </c:ext>
              </c:extLst>
            </c:dLbl>
            <c:dLbl>
              <c:idx val="1"/>
              <c:layout>
                <c:manualLayout>
                  <c:x val="8.6006758248185194E-3"/>
                  <c:y val="-5.06334441801043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F01-4992-89CF-8809A7BAD3DC}"/>
                </c:ext>
              </c:extLst>
            </c:dLbl>
            <c:dLbl>
              <c:idx val="2"/>
              <c:layout>
                <c:manualLayout>
                  <c:x val="6.1693758431776158E-3"/>
                  <c:y val="-6.46085003554285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F01-4992-89CF-8809A7BAD3DC}"/>
                </c:ext>
              </c:extLst>
            </c:dLbl>
            <c:dLbl>
              <c:idx val="3"/>
              <c:layout>
                <c:manualLayout>
                  <c:x val="-2.9814404757472395E-3"/>
                  <c:y val="-4.61903679691756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6F01-4992-89CF-8809A7BAD3DC}"/>
                </c:ext>
              </c:extLst>
            </c:dLbl>
            <c:dLbl>
              <c:idx val="4"/>
              <c:layout>
                <c:manualLayout>
                  <c:x val="-5.9724295054135526E-3"/>
                  <c:y val="-6.79072246412022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C51-43D1-9D4A-7CC973C64911}"/>
                </c:ext>
              </c:extLst>
            </c:dLbl>
            <c:dLbl>
              <c:idx val="5"/>
              <c:layout>
                <c:manualLayout>
                  <c:x val="-5.8589926848528422E-2"/>
                  <c:y val="-4.07353012493854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51-43D1-9D4A-7CC973C649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Ref>
                <c:f>'collected data LV'!$E$6:$E$9</c:f>
                <c:numCache>
                  <c:formatCode>General</c:formatCode>
                  <c:ptCount val="4"/>
                  <c:pt idx="0">
                    <c:v>3.0036141293757364E-2</c:v>
                  </c:pt>
                  <c:pt idx="1">
                    <c:v>2.6475828983738611E-2</c:v>
                  </c:pt>
                  <c:pt idx="2">
                    <c:v>2.831207716668958E-2</c:v>
                  </c:pt>
                  <c:pt idx="3">
                    <c:v>2.5644464339163345E-2</c:v>
                  </c:pt>
                </c:numCache>
              </c:numRef>
            </c:plus>
            <c:minus>
              <c:numRef>
                <c:f>'collected data LV'!$E$6:$E$9</c:f>
                <c:numCache>
                  <c:formatCode>General</c:formatCode>
                  <c:ptCount val="4"/>
                  <c:pt idx="0">
                    <c:v>3.0036141293757364E-2</c:v>
                  </c:pt>
                  <c:pt idx="1">
                    <c:v>2.6475828983738611E-2</c:v>
                  </c:pt>
                  <c:pt idx="2">
                    <c:v>2.831207716668958E-2</c:v>
                  </c:pt>
                  <c:pt idx="3">
                    <c:v>2.5644464339163345E-2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LV'!$E$4:$E$9</c:f>
                <c:numCache>
                  <c:formatCode>General</c:formatCode>
                  <c:ptCount val="6"/>
                  <c:pt idx="0">
                    <c:v>2.1999999999999999E-2</c:v>
                  </c:pt>
                  <c:pt idx="1">
                    <c:v>2.5000000000000001E-2</c:v>
                  </c:pt>
                  <c:pt idx="2">
                    <c:v>3.0036141293757364E-2</c:v>
                  </c:pt>
                  <c:pt idx="3">
                    <c:v>2.6475828983738611E-2</c:v>
                  </c:pt>
                  <c:pt idx="4">
                    <c:v>2.831207716668958E-2</c:v>
                  </c:pt>
                  <c:pt idx="5">
                    <c:v>2.5644464339163345E-2</c:v>
                  </c:pt>
                </c:numCache>
              </c:numRef>
            </c:plus>
            <c:minus>
              <c:numRef>
                <c:f>'collected data LV'!$E$4:$E$9</c:f>
                <c:numCache>
                  <c:formatCode>General</c:formatCode>
                  <c:ptCount val="6"/>
                  <c:pt idx="0">
                    <c:v>2.1999999999999999E-2</c:v>
                  </c:pt>
                  <c:pt idx="1">
                    <c:v>2.5000000000000001E-2</c:v>
                  </c:pt>
                  <c:pt idx="2">
                    <c:v>3.0036141293757364E-2</c:v>
                  </c:pt>
                  <c:pt idx="3">
                    <c:v>2.6475828983738611E-2</c:v>
                  </c:pt>
                  <c:pt idx="4">
                    <c:v>2.831207716668958E-2</c:v>
                  </c:pt>
                  <c:pt idx="5">
                    <c:v>2.5644464339163345E-2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70C0"/>
                </a:solidFill>
                <a:round/>
              </a:ln>
              <a:effectLst/>
            </c:spPr>
          </c:errBars>
          <c:xVal>
            <c:numRef>
              <c:f>'collected data LV'!$A$4:$A$9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LV'!$D$4:$D$9</c:f>
              <c:numCache>
                <c:formatCode>0.00</c:formatCode>
                <c:ptCount val="6"/>
                <c:pt idx="0">
                  <c:v>0.64</c:v>
                </c:pt>
                <c:pt idx="1">
                  <c:v>0.66</c:v>
                </c:pt>
                <c:pt idx="2">
                  <c:v>0.68</c:v>
                </c:pt>
                <c:pt idx="3">
                  <c:v>0.73</c:v>
                </c:pt>
                <c:pt idx="4">
                  <c:v>0.78752139530085707</c:v>
                </c:pt>
                <c:pt idx="5">
                  <c:v>0.84380848305024769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DB-4C97-9E7D-8B13BED42FD1}"/>
            </c:ext>
          </c:extLst>
        </c:ser>
        <c:ser>
          <c:idx val="1"/>
          <c:order val="2"/>
          <c:tx>
            <c:strRef>
              <c:f>'collected data LV'!$F$3</c:f>
              <c:strCache>
                <c:ptCount val="1"/>
                <c:pt idx="0">
                  <c:v>10%</c:v>
                </c:pt>
              </c:strCache>
            </c:strRef>
          </c:tx>
          <c:spPr>
            <a:ln w="19050" cap="rnd">
              <a:solidFill>
                <a:sysClr val="window" lastClr="FFFFFF">
                  <a:lumMod val="65000"/>
                </a:sys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1F497D">
                  <a:lumMod val="75000"/>
                </a:srgbClr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2.0757175733022586E-2"/>
                  <c:y val="-7.8583556530752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F01-4992-89CF-8809A7BAD3DC}"/>
                </c:ext>
              </c:extLst>
            </c:dLbl>
            <c:dLbl>
              <c:idx val="1"/>
              <c:layout>
                <c:manualLayout>
                  <c:x val="2.8051075677945028E-2"/>
                  <c:y val="-5.06334441801042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F01-4992-89CF-8809A7BAD3DC}"/>
                </c:ext>
              </c:extLst>
            </c:dLbl>
            <c:dLbl>
              <c:idx val="2"/>
              <c:layout>
                <c:manualLayout>
                  <c:x val="6.1693758431776158E-3"/>
                  <c:y val="-6.11147363115975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F01-4992-89CF-8809A7BAD3DC}"/>
                </c:ext>
              </c:extLst>
            </c:dLbl>
            <c:dLbl>
              <c:idx val="3"/>
              <c:layout>
                <c:manualLayout>
                  <c:x val="-5.5610778025730789E-4"/>
                  <c:y val="-4.96842066226273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F01-4992-89CF-8809A7BAD3DC}"/>
                </c:ext>
              </c:extLst>
            </c:dLbl>
            <c:dLbl>
              <c:idx val="4"/>
              <c:layout>
                <c:manualLayout>
                  <c:x val="1.3035685810562419E-3"/>
                  <c:y val="-6.48881220421115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C51-43D1-9D4A-7CC973C64911}"/>
                </c:ext>
              </c:extLst>
            </c:dLbl>
            <c:dLbl>
              <c:idx val="5"/>
              <c:layout>
                <c:manualLayout>
                  <c:x val="-5.3739261457548565E-2"/>
                  <c:y val="-3.77161986502948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51-43D1-9D4A-7CC973C649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LV'!$G$4:$G$9</c:f>
                <c:numCache>
                  <c:formatCode>General</c:formatCode>
                  <c:ptCount val="6"/>
                  <c:pt idx="0">
                    <c:v>2.5000000000000001E-2</c:v>
                  </c:pt>
                  <c:pt idx="1">
                    <c:v>2.3E-2</c:v>
                  </c:pt>
                  <c:pt idx="2">
                    <c:v>2.1000000000000001E-2</c:v>
                  </c:pt>
                  <c:pt idx="3">
                    <c:v>2.4760820349912172E-2</c:v>
                  </c:pt>
                  <c:pt idx="4">
                    <c:v>2.199665739577945E-2</c:v>
                  </c:pt>
                  <c:pt idx="5">
                    <c:v>0.02</c:v>
                  </c:pt>
                </c:numCache>
              </c:numRef>
            </c:plus>
            <c:minus>
              <c:numRef>
                <c:f>'collected data LV'!$G$4:$G$9</c:f>
                <c:numCache>
                  <c:formatCode>General</c:formatCode>
                  <c:ptCount val="6"/>
                  <c:pt idx="0">
                    <c:v>2.5000000000000001E-2</c:v>
                  </c:pt>
                  <c:pt idx="1">
                    <c:v>2.3E-2</c:v>
                  </c:pt>
                  <c:pt idx="2">
                    <c:v>2.1000000000000001E-2</c:v>
                  </c:pt>
                  <c:pt idx="3">
                    <c:v>2.4760820349912172E-2</c:v>
                  </c:pt>
                  <c:pt idx="4">
                    <c:v>2.199665739577945E-2</c:v>
                  </c:pt>
                  <c:pt idx="5">
                    <c:v>0.02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'collected data LV'!$A$4:$A$9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LV'!$F$4:$F$9</c:f>
              <c:numCache>
                <c:formatCode>0.00</c:formatCode>
                <c:ptCount val="6"/>
                <c:pt idx="0">
                  <c:v>0.56000000000000005</c:v>
                </c:pt>
                <c:pt idx="1">
                  <c:v>0.57999999999999996</c:v>
                </c:pt>
                <c:pt idx="2">
                  <c:v>0.62574766116678737</c:v>
                </c:pt>
                <c:pt idx="3">
                  <c:v>0.66045797421479591</c:v>
                </c:pt>
                <c:pt idx="4">
                  <c:v>0.71422140570095072</c:v>
                </c:pt>
                <c:pt idx="5">
                  <c:v>0.75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ADB-4C97-9E7D-8B13BED42FD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379140568"/>
        <c:axId val="379143192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3"/>
                <c:spPr>
                  <a:ln w="19050" cap="rnd">
                    <a:solidFill>
                      <a:sysClr val="window" lastClr="FFFFFF">
                        <a:lumMod val="65000"/>
                      </a:sysClr>
                    </a:solidFill>
                    <a:prstDash val="solid"/>
                    <a:round/>
                  </a:ln>
                  <a:effectLst/>
                </c:spPr>
                <c:marker>
                  <c:symbol val="diamond"/>
                  <c:size val="5"/>
                  <c:spPr>
                    <a:solidFill>
                      <a:schemeClr val="tx1"/>
                    </a:solidFill>
                    <a:ln w="9525">
                      <a:noFill/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errBars>
                  <c:errDir val="y"/>
                  <c:errBarType val="both"/>
                  <c:errValType val="cust"/>
                  <c:noEndCap val="0"/>
                  <c:plus>
                    <c:numLit>
                      <c:ptCount val="0"/>
                    </c:numLit>
                  </c:plus>
                  <c:minus>
                    <c:numLit>
                      <c:ptCount val="0"/>
                    </c:numLit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errBars>
                  <c:errDir val="x"/>
                  <c:errBarType val="both"/>
                  <c:errValType val="fixedVal"/>
                  <c:noEndCap val="0"/>
                  <c:val val="1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yVal>
                  <c:numRef>
                    <c:extLst>
                      <c:ext uri="{02D57815-91ED-43cb-92C2-25804820EDAC}">
                        <c15:formulaRef>
                          <c15:sqref>'collected data LV'!$A$8:$G$8</c15:sqref>
                        </c15:formulaRef>
                      </c:ext>
                    </c:extLst>
                    <c:numCache>
                      <c:formatCode>0.00</c:formatCode>
                      <c:ptCount val="7"/>
                      <c:pt idx="0" formatCode="General">
                        <c:v>1000</c:v>
                      </c:pt>
                      <c:pt idx="1">
                        <c:v>0.84116352003284156</c:v>
                      </c:pt>
                      <c:pt idx="2" formatCode="0.000">
                        <c:v>1.8101351140035887E-2</c:v>
                      </c:pt>
                      <c:pt idx="3">
                        <c:v>0.78752139530085707</c:v>
                      </c:pt>
                      <c:pt idx="4" formatCode="0.000">
                        <c:v>2.831207716668958E-2</c:v>
                      </c:pt>
                      <c:pt idx="5">
                        <c:v>0.71422140570095072</c:v>
                      </c:pt>
                      <c:pt idx="6" formatCode="0.000">
                        <c:v>2.199665739577945E-2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3-4ADB-4C97-9E7D-8B13BED42FD1}"/>
                  </c:ext>
                </c:extLst>
              </c15:ser>
            </c15:filteredScatterSeries>
            <c15:filteredScatterSeries>
              <c15:ser>
                <c:idx val="3"/>
                <c:order val="4"/>
                <c:spPr>
                  <a:ln w="19050" cap="rnd">
                    <a:solidFill>
                      <a:sysClr val="windowText" lastClr="000000"/>
                    </a:solidFill>
                    <a:prstDash val="solid"/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12700">
                      <a:solidFill>
                        <a:schemeClr val="tx1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errBars>
                  <c:errDir val="y"/>
                  <c:errBarType val="both"/>
                  <c:errValType val="cust"/>
                  <c:noEndCap val="0"/>
                  <c:plus>
                    <c:numLit>
                      <c:ptCount val="0"/>
                    </c:numLit>
                  </c:plus>
                  <c:minus>
                    <c:numLit>
                      <c:ptCount val="0"/>
                    </c:numLit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errBars>
                  <c:errDir val="x"/>
                  <c:errBarType val="both"/>
                  <c:errValType val="fixedVal"/>
                  <c:noEndCap val="0"/>
                  <c:val val="1"/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'collected data LV'!$A$9:$G$9</c15:sqref>
                        </c15:formulaRef>
                      </c:ext>
                    </c:extLst>
                    <c:numCache>
                      <c:formatCode>0.00</c:formatCode>
                      <c:ptCount val="7"/>
                      <c:pt idx="0" formatCode="General">
                        <c:v>1050</c:v>
                      </c:pt>
                      <c:pt idx="1">
                        <c:v>0.90163121243381583</c:v>
                      </c:pt>
                      <c:pt idx="2" formatCode="0.000">
                        <c:v>1.4539838606759148E-2</c:v>
                      </c:pt>
                      <c:pt idx="3">
                        <c:v>0.84380848305024769</c:v>
                      </c:pt>
                      <c:pt idx="4" formatCode="0.000">
                        <c:v>2.5644464339163345E-2</c:v>
                      </c:pt>
                      <c:pt idx="5">
                        <c:v>0.75</c:v>
                      </c:pt>
                      <c:pt idx="6" formatCode="0.000">
                        <c:v>0.02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4ADB-4C97-9E7D-8B13BED42FD1}"/>
                  </c:ext>
                </c:extLst>
              </c15:ser>
            </c15:filteredScatterSeries>
          </c:ext>
        </c:extLst>
      </c:scatterChart>
      <c:valAx>
        <c:axId val="379140568"/>
        <c:scaling>
          <c:orientation val="minMax"/>
          <c:max val="1050"/>
          <c:min val="8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000" b="1" i="0" baseline="0">
                    <a:effectLst/>
                  </a:rPr>
                  <a:t>Apdedzinašanas temperatūra, °C</a:t>
                </a:r>
                <a:endParaRPr lang="lv-LV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143192"/>
        <c:crosses val="autoZero"/>
        <c:crossBetween val="midCat"/>
        <c:majorUnit val="50"/>
      </c:valAx>
      <c:valAx>
        <c:axId val="379143192"/>
        <c:scaling>
          <c:orientation val="minMax"/>
          <c:max val="1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000" b="1" i="0" baseline="0">
                    <a:effectLst/>
                  </a:rPr>
                  <a:t>Šķietamais blīvums, g/cm</a:t>
                </a:r>
                <a:r>
                  <a:rPr lang="lv-LV" sz="1000" b="1" i="0" baseline="30000">
                    <a:effectLst/>
                  </a:rPr>
                  <a:t>3</a:t>
                </a:r>
                <a:endParaRPr lang="lv-LV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140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264830786307301"/>
          <c:y val="6.9323706316945469E-2"/>
          <c:w val="0.1152168173976935"/>
          <c:h val="0.23078512305752225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6"/>
          <c:order val="0"/>
          <c:tx>
            <c:strRef>
              <c:f>'collected data LV'!$B$3</c:f>
              <c:strCache>
                <c:ptCount val="1"/>
                <c:pt idx="0">
                  <c:v>5%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rgbClr val="F79646"/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2.2227682609511443E-2"/>
                  <c:y val="-3.840527002669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7F-4E65-ADF2-E376B441F8B0}"/>
                </c:ext>
              </c:extLst>
            </c:dLbl>
            <c:dLbl>
              <c:idx val="1"/>
              <c:layout>
                <c:manualLayout>
                  <c:x val="2.0517257077299504E-2"/>
                  <c:y val="-3.887948725612825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0442354260192708E-2"/>
                      <c:h val="5.489869603294673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A-1C7F-4E65-ADF2-E376B441F8B0}"/>
                </c:ext>
              </c:extLst>
            </c:dLbl>
            <c:dLbl>
              <c:idx val="2"/>
              <c:layout>
                <c:manualLayout>
                  <c:x val="1.0774116898060132E-2"/>
                  <c:y val="-3.4911505982864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C7F-4E65-ADF2-E376B441F8B0}"/>
                </c:ext>
              </c:extLst>
            </c:dLbl>
            <c:dLbl>
              <c:idx val="3"/>
              <c:layout>
                <c:manualLayout>
                  <c:x val="-7.1730381870868803E-2"/>
                  <c:y val="-5.93678542896820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7F-4E65-ADF2-E376B441F8B0}"/>
                </c:ext>
              </c:extLst>
            </c:dLbl>
            <c:dLbl>
              <c:idx val="4"/>
              <c:layout>
                <c:manualLayout>
                  <c:x val="3.4836614790817442E-3"/>
                  <c:y val="-3.92257499498401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AE-4FD5-B121-EDA0338EC6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LV'!$C$15:$C$20</c:f>
                <c:numCache>
                  <c:formatCode>General</c:formatCode>
                  <c:ptCount val="6"/>
                  <c:pt idx="0">
                    <c:v>4.5</c:v>
                  </c:pt>
                  <c:pt idx="1">
                    <c:v>4</c:v>
                  </c:pt>
                  <c:pt idx="2">
                    <c:v>3.1671482671977569</c:v>
                  </c:pt>
                  <c:pt idx="3">
                    <c:v>7.1262756062743406</c:v>
                  </c:pt>
                  <c:pt idx="4">
                    <c:v>2.565251169820626</c:v>
                  </c:pt>
                  <c:pt idx="5">
                    <c:v>2.0881272803741249</c:v>
                  </c:pt>
                </c:numCache>
              </c:numRef>
            </c:plus>
            <c:minus>
              <c:numRef>
                <c:f>'collected data LV'!$C$15:$C$20</c:f>
                <c:numCache>
                  <c:formatCode>General</c:formatCode>
                  <c:ptCount val="6"/>
                  <c:pt idx="0">
                    <c:v>4.5</c:v>
                  </c:pt>
                  <c:pt idx="1">
                    <c:v>4</c:v>
                  </c:pt>
                  <c:pt idx="2">
                    <c:v>3.1671482671977569</c:v>
                  </c:pt>
                  <c:pt idx="3">
                    <c:v>7.1262756062743406</c:v>
                  </c:pt>
                  <c:pt idx="4">
                    <c:v>2.565251169820626</c:v>
                  </c:pt>
                  <c:pt idx="5">
                    <c:v>2.0881272803741249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F79646"/>
                </a:solidFill>
                <a:round/>
              </a:ln>
              <a:effectLst/>
            </c:spPr>
          </c:errBars>
          <c:xVal>
            <c:numRef>
              <c:f>'collected data LV'!$A$4:$A$9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LV'!$B$15:$B$20</c:f>
              <c:numCache>
                <c:formatCode>0</c:formatCode>
                <c:ptCount val="6"/>
                <c:pt idx="0">
                  <c:v>114</c:v>
                </c:pt>
                <c:pt idx="1">
                  <c:v>110</c:v>
                </c:pt>
                <c:pt idx="2">
                  <c:v>100.05336173912833</c:v>
                </c:pt>
                <c:pt idx="3">
                  <c:v>86.969697390412648</c:v>
                </c:pt>
                <c:pt idx="4">
                  <c:v>80.314159861455764</c:v>
                </c:pt>
                <c:pt idx="5">
                  <c:v>72.442194495504097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DB-4C97-9E7D-8B13BED42FD1}"/>
            </c:ext>
          </c:extLst>
        </c:ser>
        <c:ser>
          <c:idx val="0"/>
          <c:order val="1"/>
          <c:tx>
            <c:strRef>
              <c:f>'collected data LV'!$D$3</c:f>
              <c:strCache>
                <c:ptCount val="1"/>
                <c:pt idx="0">
                  <c:v>7%</c:v>
                </c:pt>
              </c:strCache>
            </c:strRef>
          </c:tx>
          <c:spPr>
            <a:ln w="19050" cap="rnd">
              <a:solidFill>
                <a:srgbClr val="0070C0"/>
              </a:solidFill>
              <a:prstDash val="solid"/>
              <a:round/>
            </a:ln>
            <a:effectLst/>
          </c:spPr>
          <c:marker>
            <c:symbol val="triangle"/>
            <c:size val="7"/>
            <c:spPr>
              <a:solidFill>
                <a:srgbClr val="0070C0"/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8.8813666321847038E-3"/>
                  <c:y val="-4.36459160924422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7F-4E65-ADF2-E376B441F8B0}"/>
                </c:ext>
              </c:extLst>
            </c:dLbl>
            <c:dLbl>
              <c:idx val="1"/>
              <c:layout>
                <c:manualLayout>
                  <c:x val="1.9267227065449876E-2"/>
                  <c:y val="-5.06334441801043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7F-4E65-ADF2-E376B441F8B0}"/>
                </c:ext>
              </c:extLst>
            </c:dLbl>
            <c:dLbl>
              <c:idx val="2"/>
              <c:layout>
                <c:manualLayout>
                  <c:x val="7.1342125406073844E-3"/>
                  <c:y val="-5.06334441801044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7F-4E65-ADF2-E376B441F8B0}"/>
                </c:ext>
              </c:extLst>
            </c:dLbl>
            <c:dLbl>
              <c:idx val="3"/>
              <c:layout>
                <c:manualLayout>
                  <c:x val="-7.6583587680805795E-2"/>
                  <c:y val="-7.15960284430907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7F-4E65-ADF2-E376B441F8B0}"/>
                </c:ext>
              </c:extLst>
            </c:dLbl>
            <c:dLbl>
              <c:idx val="4"/>
              <c:layout>
                <c:manualLayout>
                  <c:x val="4.693266159318461E-3"/>
                  <c:y val="-5.28117116457485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AE-4FD5-B121-EDA0338EC6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Ref>
                <c:f>'collected data LV'!$E$6:$E$9</c:f>
                <c:numCache>
                  <c:formatCode>General</c:formatCode>
                  <c:ptCount val="4"/>
                  <c:pt idx="0">
                    <c:v>3.0036141293757364E-2</c:v>
                  </c:pt>
                  <c:pt idx="1">
                    <c:v>2.6475828983738611E-2</c:v>
                  </c:pt>
                  <c:pt idx="2">
                    <c:v>2.831207716668958E-2</c:v>
                  </c:pt>
                  <c:pt idx="3">
                    <c:v>2.5644464339163345E-2</c:v>
                  </c:pt>
                </c:numCache>
              </c:numRef>
            </c:plus>
            <c:minus>
              <c:numRef>
                <c:f>'collected data LV'!$E$6:$E$9</c:f>
                <c:numCache>
                  <c:formatCode>General</c:formatCode>
                  <c:ptCount val="4"/>
                  <c:pt idx="0">
                    <c:v>3.0036141293757364E-2</c:v>
                  </c:pt>
                  <c:pt idx="1">
                    <c:v>2.6475828983738611E-2</c:v>
                  </c:pt>
                  <c:pt idx="2">
                    <c:v>2.831207716668958E-2</c:v>
                  </c:pt>
                  <c:pt idx="3">
                    <c:v>2.5644464339163345E-2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LV'!$E$15:$E$20</c:f>
                <c:numCache>
                  <c:formatCode>General</c:formatCode>
                  <c:ptCount val="6"/>
                  <c:pt idx="0">
                    <c:v>6.2</c:v>
                  </c:pt>
                  <c:pt idx="1">
                    <c:v>6</c:v>
                  </c:pt>
                  <c:pt idx="2">
                    <c:v>6.521410673868254</c:v>
                  </c:pt>
                  <c:pt idx="3">
                    <c:v>5.2605811169736931</c:v>
                  </c:pt>
                  <c:pt idx="4">
                    <c:v>3.8373429648650723</c:v>
                  </c:pt>
                  <c:pt idx="5">
                    <c:v>3.5651198952758847</c:v>
                  </c:pt>
                </c:numCache>
              </c:numRef>
            </c:plus>
            <c:minus>
              <c:numRef>
                <c:f>'collected data LV'!$E$15:$E$20</c:f>
                <c:numCache>
                  <c:formatCode>General</c:formatCode>
                  <c:ptCount val="6"/>
                  <c:pt idx="0">
                    <c:v>6.2</c:v>
                  </c:pt>
                  <c:pt idx="1">
                    <c:v>6</c:v>
                  </c:pt>
                  <c:pt idx="2">
                    <c:v>6.521410673868254</c:v>
                  </c:pt>
                  <c:pt idx="3">
                    <c:v>5.2605811169736931</c:v>
                  </c:pt>
                  <c:pt idx="4">
                    <c:v>3.8373429648650723</c:v>
                  </c:pt>
                  <c:pt idx="5">
                    <c:v>3.5651198952758847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4F81BD"/>
                </a:solidFill>
                <a:round/>
              </a:ln>
              <a:effectLst/>
            </c:spPr>
          </c:errBars>
          <c:xVal>
            <c:numRef>
              <c:f>'collected data LV'!$A$4:$A$9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LV'!$D$15:$D$20</c:f>
              <c:numCache>
                <c:formatCode>0</c:formatCode>
                <c:ptCount val="6"/>
                <c:pt idx="0">
                  <c:v>122</c:v>
                </c:pt>
                <c:pt idx="1">
                  <c:v>117</c:v>
                </c:pt>
                <c:pt idx="2">
                  <c:v>108.70575560224991</c:v>
                </c:pt>
                <c:pt idx="3">
                  <c:v>99.082086246688178</c:v>
                </c:pt>
                <c:pt idx="4">
                  <c:v>88.623565356990042</c:v>
                </c:pt>
                <c:pt idx="5">
                  <c:v>80.271557962892203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DB-4C97-9E7D-8B13BED42FD1}"/>
            </c:ext>
          </c:extLst>
        </c:ser>
        <c:ser>
          <c:idx val="1"/>
          <c:order val="2"/>
          <c:tx>
            <c:strRef>
              <c:f>'collected data LV'!$F$3</c:f>
              <c:strCache>
                <c:ptCount val="1"/>
                <c:pt idx="0">
                  <c:v>10%</c:v>
                </c:pt>
              </c:strCache>
            </c:strRef>
          </c:tx>
          <c:spPr>
            <a:ln w="19050" cap="rnd">
              <a:solidFill>
                <a:sysClr val="window" lastClr="FFFFFF">
                  <a:lumMod val="65000"/>
                </a:sys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1F497D">
                  <a:lumMod val="75000"/>
                </a:srgbClr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1.1307969537153201E-2"/>
                  <c:y val="-3.66583880047801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7F-4E65-ADF2-E376B441F8B0}"/>
                </c:ext>
              </c:extLst>
            </c:dLbl>
            <c:dLbl>
              <c:idx val="2"/>
              <c:layout>
                <c:manualLayout>
                  <c:x val="4.0281608222476175E-3"/>
                  <c:y val="-5.06334441801043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C7F-4E65-ADF2-E376B441F8B0}"/>
                </c:ext>
              </c:extLst>
            </c:dLbl>
            <c:dLbl>
              <c:idx val="3"/>
              <c:layout>
                <c:manualLayout>
                  <c:x val="-6.9303778965900481E-2"/>
                  <c:y val="-8.55710846184149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7F-4E65-ADF2-E376B441F8B0}"/>
                </c:ext>
              </c:extLst>
            </c:dLbl>
            <c:dLbl>
              <c:idx val="4"/>
              <c:layout>
                <c:manualLayout>
                  <c:x val="6.4350968988591559E-3"/>
                  <c:y val="-3.7716198650294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9AE-4FD5-B121-EDA0338EC6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LV'!$G$15:$G$20</c:f>
                <c:numCache>
                  <c:formatCode>General</c:formatCode>
                  <c:ptCount val="6"/>
                  <c:pt idx="0">
                    <c:v>6.3</c:v>
                  </c:pt>
                  <c:pt idx="1">
                    <c:v>5.8</c:v>
                  </c:pt>
                  <c:pt idx="2">
                    <c:v>6.2410662694828511</c:v>
                  </c:pt>
                  <c:pt idx="3">
                    <c:v>5.5756829419267895</c:v>
                  </c:pt>
                  <c:pt idx="4">
                    <c:v>3.7027539637699833</c:v>
                  </c:pt>
                  <c:pt idx="5">
                    <c:v>2</c:v>
                  </c:pt>
                </c:numCache>
              </c:numRef>
            </c:plus>
            <c:minus>
              <c:numRef>
                <c:f>'collected data LV'!$G$15:$G$20</c:f>
                <c:numCache>
                  <c:formatCode>General</c:formatCode>
                  <c:ptCount val="6"/>
                  <c:pt idx="0">
                    <c:v>6.3</c:v>
                  </c:pt>
                  <c:pt idx="1">
                    <c:v>5.8</c:v>
                  </c:pt>
                  <c:pt idx="2">
                    <c:v>6.2410662694828511</c:v>
                  </c:pt>
                  <c:pt idx="3">
                    <c:v>5.5756829419267895</c:v>
                  </c:pt>
                  <c:pt idx="4">
                    <c:v>3.7027539637699833</c:v>
                  </c:pt>
                  <c:pt idx="5">
                    <c:v>2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'collected data LV'!$A$4:$A$9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LV'!$F$15:$F$20</c:f>
              <c:numCache>
                <c:formatCode>0</c:formatCode>
                <c:ptCount val="6"/>
                <c:pt idx="0">
                  <c:v>135</c:v>
                </c:pt>
                <c:pt idx="1">
                  <c:v>128</c:v>
                </c:pt>
                <c:pt idx="2">
                  <c:v>121.77906592181611</c:v>
                </c:pt>
                <c:pt idx="3">
                  <c:v>113.39477187648397</c:v>
                </c:pt>
                <c:pt idx="4">
                  <c:v>101.51928068865313</c:v>
                </c:pt>
                <c:pt idx="5">
                  <c:v>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ADB-4C97-9E7D-8B13BED42FD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379140568"/>
        <c:axId val="379143192"/>
        <c:extLst/>
      </c:scatterChart>
      <c:valAx>
        <c:axId val="379140568"/>
        <c:scaling>
          <c:orientation val="minMax"/>
          <c:max val="1050"/>
          <c:min val="8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000" b="1" i="0" baseline="0">
                    <a:effectLst/>
                  </a:rPr>
                  <a:t>Apdedzinašanas temperatūra, °C</a:t>
                </a:r>
                <a:endParaRPr lang="lv-LV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143192"/>
        <c:crosses val="autoZero"/>
        <c:crossBetween val="midCat"/>
        <c:majorUnit val="50"/>
      </c:valAx>
      <c:valAx>
        <c:axId val="379143192"/>
        <c:scaling>
          <c:orientation val="minMax"/>
          <c:max val="140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000" b="1" i="0" baseline="0">
                    <a:effectLst/>
                  </a:rPr>
                  <a:t>Ūdens uzsūce, %</a:t>
                </a:r>
                <a:endParaRPr lang="lv-LV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140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644388896802367"/>
          <c:y val="5.8842414185452295E-2"/>
          <c:w val="0.1152168173976935"/>
          <c:h val="0.21681006688219798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6"/>
          <c:order val="0"/>
          <c:tx>
            <c:strRef>
              <c:f>'collected data LV'!$B$3</c:f>
              <c:strCache>
                <c:ptCount val="1"/>
                <c:pt idx="0">
                  <c:v>5%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rgbClr val="F79646"/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2.2227682609511443E-2"/>
                  <c:y val="-3.840527002669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7F-4E65-ADF2-E376B441F8B0}"/>
                </c:ext>
              </c:extLst>
            </c:dLbl>
            <c:dLbl>
              <c:idx val="1"/>
              <c:layout>
                <c:manualLayout>
                  <c:x val="1.0748306372246042E-2"/>
                  <c:y val="-4.5392391224667192E-2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0904452850085784E-2"/>
                      <c:h val="4.18728880958688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A-1C7F-4E65-ADF2-E376B441F8B0}"/>
                </c:ext>
              </c:extLst>
            </c:dLbl>
            <c:dLbl>
              <c:idx val="2"/>
              <c:layout>
                <c:manualLayout>
                  <c:x val="1.0774116898060132E-2"/>
                  <c:y val="-3.4911505982864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C7F-4E65-ADF2-E376B441F8B0}"/>
                </c:ext>
              </c:extLst>
            </c:dLbl>
            <c:dLbl>
              <c:idx val="3"/>
              <c:layout>
                <c:manualLayout>
                  <c:x val="-7.1730381870868803E-2"/>
                  <c:y val="-5.93678542896820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7F-4E65-ADF2-E376B441F8B0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LV'!$C$26:$C$31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0.70038815511522701</c:v>
                  </c:pt>
                  <c:pt idx="3">
                    <c:v>0.8</c:v>
                  </c:pt>
                  <c:pt idx="4">
                    <c:v>0.7394847182794122</c:v>
                  </c:pt>
                  <c:pt idx="5">
                    <c:v>0.87021596448336413</c:v>
                  </c:pt>
                </c:numCache>
              </c:numRef>
            </c:plus>
            <c:minus>
              <c:numRef>
                <c:f>'collected data LV'!$C$26:$C$31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0.70038815511522701</c:v>
                  </c:pt>
                  <c:pt idx="3">
                    <c:v>0.8</c:v>
                  </c:pt>
                  <c:pt idx="4">
                    <c:v>0.7394847182794122</c:v>
                  </c:pt>
                  <c:pt idx="5">
                    <c:v>0.87021596448336413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50"/>
                </a:solidFill>
                <a:round/>
              </a:ln>
              <a:effectLst/>
            </c:spPr>
          </c:errBars>
          <c:xVal>
            <c:numRef>
              <c:f>'collected data LV'!$A$4:$A$9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LV'!$B$26:$B$31</c:f>
              <c:numCache>
                <c:formatCode>0.0</c:formatCode>
                <c:ptCount val="6"/>
                <c:pt idx="0">
                  <c:v>77.400000000000006</c:v>
                </c:pt>
                <c:pt idx="1">
                  <c:v>75.3</c:v>
                </c:pt>
                <c:pt idx="2">
                  <c:v>72.240637031084091</c:v>
                </c:pt>
                <c:pt idx="3">
                  <c:v>69.110269548499517</c:v>
                </c:pt>
                <c:pt idx="4">
                  <c:v>67.522516827295263</c:v>
                </c:pt>
                <c:pt idx="5">
                  <c:v>65.292224192993473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DB-4C97-9E7D-8B13BED42FD1}"/>
            </c:ext>
          </c:extLst>
        </c:ser>
        <c:ser>
          <c:idx val="0"/>
          <c:order val="1"/>
          <c:tx>
            <c:strRef>
              <c:f>'collected data LV'!$D$3</c:f>
              <c:strCache>
                <c:ptCount val="1"/>
                <c:pt idx="0">
                  <c:v>7%</c:v>
                </c:pt>
              </c:strCache>
            </c:strRef>
          </c:tx>
          <c:spPr>
            <a:ln w="19050" cap="rnd">
              <a:solidFill>
                <a:srgbClr val="0070C0"/>
              </a:solidFill>
              <a:prstDash val="solid"/>
              <a:round/>
            </a:ln>
            <a:effectLst/>
          </c:spPr>
          <c:marker>
            <c:symbol val="triangle"/>
            <c:size val="7"/>
            <c:spPr>
              <a:solidFill>
                <a:srgbClr val="0070C0"/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8.8813666321847038E-3"/>
                  <c:y val="-4.36459160924422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7F-4E65-ADF2-E376B441F8B0}"/>
                </c:ext>
              </c:extLst>
            </c:dLbl>
            <c:dLbl>
              <c:idx val="1"/>
              <c:layout>
                <c:manualLayout>
                  <c:x val="1.9267227065449876E-2"/>
                  <c:y val="-5.06334441801043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7F-4E65-ADF2-E376B441F8B0}"/>
                </c:ext>
              </c:extLst>
            </c:dLbl>
            <c:dLbl>
              <c:idx val="2"/>
              <c:layout>
                <c:manualLayout>
                  <c:x val="7.1342125406073844E-3"/>
                  <c:y val="-5.06334441801044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7F-4E65-ADF2-E376B441F8B0}"/>
                </c:ext>
              </c:extLst>
            </c:dLbl>
            <c:dLbl>
              <c:idx val="3"/>
              <c:layout>
                <c:manualLayout>
                  <c:x val="-7.6583587680805795E-2"/>
                  <c:y val="-7.15960284430907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7F-4E65-ADF2-E376B441F8B0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Ref>
                <c:f>'collected data LV'!$E$6:$E$9</c:f>
                <c:numCache>
                  <c:formatCode>General</c:formatCode>
                  <c:ptCount val="4"/>
                  <c:pt idx="0">
                    <c:v>3.0036141293757364E-2</c:v>
                  </c:pt>
                  <c:pt idx="1">
                    <c:v>2.6475828983738611E-2</c:v>
                  </c:pt>
                  <c:pt idx="2">
                    <c:v>2.831207716668958E-2</c:v>
                  </c:pt>
                  <c:pt idx="3">
                    <c:v>2.5644464339163345E-2</c:v>
                  </c:pt>
                </c:numCache>
              </c:numRef>
            </c:plus>
            <c:minus>
              <c:numRef>
                <c:f>'collected data LV'!$E$6:$E$9</c:f>
                <c:numCache>
                  <c:formatCode>General</c:formatCode>
                  <c:ptCount val="4"/>
                  <c:pt idx="0">
                    <c:v>3.0036141293757364E-2</c:v>
                  </c:pt>
                  <c:pt idx="1">
                    <c:v>2.6475828983738611E-2</c:v>
                  </c:pt>
                  <c:pt idx="2">
                    <c:v>2.831207716668958E-2</c:v>
                  </c:pt>
                  <c:pt idx="3">
                    <c:v>2.5644464339163345E-2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LV'!$E$26:$E$31</c:f>
                <c:numCache>
                  <c:formatCode>General</c:formatCode>
                  <c:ptCount val="6"/>
                  <c:pt idx="0">
                    <c:v>1.2</c:v>
                  </c:pt>
                  <c:pt idx="1">
                    <c:v>1.1000000000000001</c:v>
                  </c:pt>
                  <c:pt idx="2">
                    <c:v>1.1611346867226509</c:v>
                  </c:pt>
                  <c:pt idx="3">
                    <c:v>1.2311680143452088</c:v>
                  </c:pt>
                  <c:pt idx="4">
                    <c:v>0.88371796421283189</c:v>
                  </c:pt>
                  <c:pt idx="5">
                    <c:v>0.98783021892166922</c:v>
                  </c:pt>
                </c:numCache>
              </c:numRef>
            </c:plus>
            <c:minus>
              <c:numRef>
                <c:f>'collected data LV'!$E$26:$E$31</c:f>
                <c:numCache>
                  <c:formatCode>General</c:formatCode>
                  <c:ptCount val="6"/>
                  <c:pt idx="0">
                    <c:v>1.2</c:v>
                  </c:pt>
                  <c:pt idx="1">
                    <c:v>1.1000000000000001</c:v>
                  </c:pt>
                  <c:pt idx="2">
                    <c:v>1.1611346867226509</c:v>
                  </c:pt>
                  <c:pt idx="3">
                    <c:v>1.2311680143452088</c:v>
                  </c:pt>
                  <c:pt idx="4">
                    <c:v>0.88371796421283189</c:v>
                  </c:pt>
                  <c:pt idx="5">
                    <c:v>0.98783021892166922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C0504D"/>
                </a:solidFill>
                <a:round/>
              </a:ln>
              <a:effectLst/>
            </c:spPr>
          </c:errBars>
          <c:xVal>
            <c:numRef>
              <c:f>'collected data LV'!$A$4:$A$9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LV'!$D$26:$D$31</c:f>
              <c:numCache>
                <c:formatCode>0.0</c:formatCode>
                <c:ptCount val="6"/>
                <c:pt idx="0">
                  <c:v>78.5</c:v>
                </c:pt>
                <c:pt idx="1">
                  <c:v>76</c:v>
                </c:pt>
                <c:pt idx="2">
                  <c:v>73.746500595204893</c:v>
                </c:pt>
                <c:pt idx="3">
                  <c:v>72.001076454792425</c:v>
                </c:pt>
                <c:pt idx="4">
                  <c:v>69.717325779538641</c:v>
                </c:pt>
                <c:pt idx="5">
                  <c:v>67.660694734496317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DB-4C97-9E7D-8B13BED42FD1}"/>
            </c:ext>
          </c:extLst>
        </c:ser>
        <c:ser>
          <c:idx val="1"/>
          <c:order val="2"/>
          <c:tx>
            <c:strRef>
              <c:f>'collected data LV'!$F$3</c:f>
              <c:strCache>
                <c:ptCount val="1"/>
                <c:pt idx="0">
                  <c:v>10%</c:v>
                </c:pt>
              </c:strCache>
            </c:strRef>
          </c:tx>
          <c:spPr>
            <a:ln w="19050" cap="rnd">
              <a:solidFill>
                <a:sysClr val="window" lastClr="FFFFFF">
                  <a:lumMod val="65000"/>
                </a:sys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1F497D">
                  <a:lumMod val="75000"/>
                </a:srgbClr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1.8234742932337001E-2"/>
                  <c:y val="-4.01521410027760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C4-43C4-93EF-522F0D0C4FDC}"/>
                </c:ext>
              </c:extLst>
            </c:dLbl>
            <c:dLbl>
              <c:idx val="1"/>
              <c:layout>
                <c:manualLayout>
                  <c:x val="1.1307969537153201E-2"/>
                  <c:y val="-3.66583880047801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7F-4E65-ADF2-E376B441F8B0}"/>
                </c:ext>
              </c:extLst>
            </c:dLbl>
            <c:dLbl>
              <c:idx val="2"/>
              <c:layout>
                <c:manualLayout>
                  <c:x val="4.0281608222476175E-3"/>
                  <c:y val="-5.06334441801043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C7F-4E65-ADF2-E376B441F8B0}"/>
                </c:ext>
              </c:extLst>
            </c:dLbl>
            <c:dLbl>
              <c:idx val="3"/>
              <c:layout>
                <c:manualLayout>
                  <c:x val="-6.9303778965900481E-2"/>
                  <c:y val="-8.55710846184149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7F-4E65-ADF2-E376B441F8B0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LV'!$G$26:$G$31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0.99605817733896695</c:v>
                  </c:pt>
                  <c:pt idx="3">
                    <c:v>0.93467310710380169</c:v>
                  </c:pt>
                  <c:pt idx="4">
                    <c:v>0.70484262263547681</c:v>
                  </c:pt>
                  <c:pt idx="5">
                    <c:v>0</c:v>
                  </c:pt>
                </c:numCache>
              </c:numRef>
            </c:plus>
            <c:minus>
              <c:numRef>
                <c:f>'collected data LV'!$G$26:$G$31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0.99605817733896695</c:v>
                  </c:pt>
                  <c:pt idx="3">
                    <c:v>0.93467310710380169</c:v>
                  </c:pt>
                  <c:pt idx="4">
                    <c:v>0.70484262263547681</c:v>
                  </c:pt>
                  <c:pt idx="5">
                    <c:v>0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'collected data LV'!$A$4:$A$9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LV'!$F$26:$F$31</c:f>
              <c:numCache>
                <c:formatCode>0.0</c:formatCode>
                <c:ptCount val="6"/>
                <c:pt idx="0">
                  <c:v>79.5</c:v>
                </c:pt>
                <c:pt idx="1">
                  <c:v>78.2</c:v>
                </c:pt>
                <c:pt idx="2">
                  <c:v>76.07984880298963</c:v>
                </c:pt>
                <c:pt idx="3">
                  <c:v>74.77753918366885</c:v>
                </c:pt>
                <c:pt idx="4">
                  <c:v>72.444952024140989</c:v>
                </c:pt>
                <c:pt idx="5">
                  <c:v>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ADB-4C97-9E7D-8B13BED42FD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379140568"/>
        <c:axId val="379143192"/>
        <c:extLst/>
      </c:scatterChart>
      <c:valAx>
        <c:axId val="379140568"/>
        <c:scaling>
          <c:orientation val="minMax"/>
          <c:max val="1050"/>
          <c:min val="8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000" b="1" i="0" baseline="0">
                    <a:effectLst/>
                  </a:rPr>
                  <a:t>Apdedzinašanas temperatūra, °C</a:t>
                </a:r>
                <a:endParaRPr lang="lv-LV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143192"/>
        <c:crosses val="autoZero"/>
        <c:crossBetween val="midCat"/>
        <c:majorUnit val="50"/>
      </c:valAx>
      <c:valAx>
        <c:axId val="379143192"/>
        <c:scaling>
          <c:orientation val="minMax"/>
          <c:max val="80"/>
          <c:min val="6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000" b="1" i="0" baseline="0">
                    <a:effectLst/>
                  </a:rPr>
                  <a:t>Porainība, %</a:t>
                </a:r>
                <a:endParaRPr lang="lv-LV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140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644388896802367"/>
          <c:y val="5.8842414185452295E-2"/>
          <c:w val="0.1152168173976935"/>
          <c:h val="0.21681006688219798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6"/>
          <c:order val="0"/>
          <c:tx>
            <c:strRef>
              <c:f>'collected data LV'!$B$36</c:f>
              <c:strCache>
                <c:ptCount val="1"/>
                <c:pt idx="0">
                  <c:v>5%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rgbClr val="F79646"/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2.4523880562891894E-2"/>
                  <c:y val="2.82518009121073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7F-4E65-ADF2-E376B441F8B0}"/>
                </c:ext>
              </c:extLst>
            </c:dLbl>
            <c:dLbl>
              <c:idx val="1"/>
              <c:layout>
                <c:manualLayout>
                  <c:x val="2.4240693987703094E-2"/>
                  <c:y val="2.67776717239266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3970044638029178E-2"/>
                      <c:h val="4.886042770274284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A-1C7F-4E65-ADF2-E376B441F8B0}"/>
                </c:ext>
              </c:extLst>
            </c:dLbl>
            <c:dLbl>
              <c:idx val="2"/>
              <c:layout>
                <c:manualLayout>
                  <c:x val="2.5413785729970946E-2"/>
                  <c:y val="-3.17531530572607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C7F-4E65-ADF2-E376B441F8B0}"/>
                </c:ext>
              </c:extLst>
            </c:dLbl>
            <c:dLbl>
              <c:idx val="3"/>
              <c:layout>
                <c:manualLayout>
                  <c:x val="-8.6369984221089949E-2"/>
                  <c:y val="-3.41005685624884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7F-4E65-ADF2-E376B441F8B0}"/>
                </c:ext>
              </c:extLst>
            </c:dLbl>
            <c:dLbl>
              <c:idx val="4"/>
              <c:layout>
                <c:manualLayout>
                  <c:x val="-9.0186278745887111E-2"/>
                  <c:y val="-3.15604157952040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C1-45A3-8E28-C6B5056C9B13}"/>
                </c:ext>
              </c:extLst>
            </c:dLbl>
            <c:dLbl>
              <c:idx val="5"/>
              <c:layout>
                <c:manualLayout>
                  <c:x val="-5.4062891626956829E-2"/>
                  <c:y val="-4.1035628291144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C1-45A3-8E28-C6B5056C9B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LV'!$C$37:$C$42</c:f>
                <c:numCache>
                  <c:formatCode>General</c:formatCode>
                  <c:ptCount val="6"/>
                  <c:pt idx="0">
                    <c:v>0.15</c:v>
                  </c:pt>
                  <c:pt idx="1">
                    <c:v>0.2</c:v>
                  </c:pt>
                  <c:pt idx="2">
                    <c:v>0.32802128327201374</c:v>
                  </c:pt>
                  <c:pt idx="3">
                    <c:v>0.41071946166510914</c:v>
                  </c:pt>
                  <c:pt idx="4">
                    <c:v>0.11401754250991371</c:v>
                  </c:pt>
                  <c:pt idx="5">
                    <c:v>0.5</c:v>
                  </c:pt>
                </c:numCache>
              </c:numRef>
            </c:plus>
            <c:minus>
              <c:numRef>
                <c:f>'collected data LV'!$C$37:$C$42</c:f>
                <c:numCache>
                  <c:formatCode>General</c:formatCode>
                  <c:ptCount val="6"/>
                  <c:pt idx="0">
                    <c:v>0.15</c:v>
                  </c:pt>
                  <c:pt idx="1">
                    <c:v>0.2</c:v>
                  </c:pt>
                  <c:pt idx="2">
                    <c:v>0.32802128327201374</c:v>
                  </c:pt>
                  <c:pt idx="3">
                    <c:v>0.41071946166510914</c:v>
                  </c:pt>
                  <c:pt idx="4">
                    <c:v>0.11401754250991371</c:v>
                  </c:pt>
                  <c:pt idx="5">
                    <c:v>0.5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F79646">
                    <a:lumMod val="75000"/>
                  </a:srgbClr>
                </a:solidFill>
                <a:round/>
              </a:ln>
              <a:effectLst/>
            </c:spPr>
          </c:errBars>
          <c:xVal>
            <c:numRef>
              <c:f>'collected data LV'!$A$37:$A$42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LV'!$B$37:$B$42</c:f>
              <c:numCache>
                <c:formatCode>0.0</c:formatCode>
                <c:ptCount val="6"/>
                <c:pt idx="0">
                  <c:v>1.3</c:v>
                </c:pt>
                <c:pt idx="1">
                  <c:v>2</c:v>
                </c:pt>
                <c:pt idx="2">
                  <c:v>3.8166666666666664</c:v>
                </c:pt>
                <c:pt idx="3">
                  <c:v>8.8714285714285701</c:v>
                </c:pt>
                <c:pt idx="4">
                  <c:v>12.88</c:v>
                </c:pt>
                <c:pt idx="5">
                  <c:v>14.280000000000001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DB-4C97-9E7D-8B13BED42FD1}"/>
            </c:ext>
          </c:extLst>
        </c:ser>
        <c:ser>
          <c:idx val="0"/>
          <c:order val="1"/>
          <c:tx>
            <c:strRef>
              <c:f>'collected data LV'!$D$36</c:f>
              <c:strCache>
                <c:ptCount val="1"/>
                <c:pt idx="0">
                  <c:v>7%</c:v>
                </c:pt>
              </c:strCache>
            </c:strRef>
          </c:tx>
          <c:spPr>
            <a:ln w="19050" cap="rnd">
              <a:solidFill>
                <a:srgbClr val="0070C0"/>
              </a:solidFill>
              <a:prstDash val="solid"/>
              <a:round/>
            </a:ln>
            <a:effectLst/>
          </c:spPr>
          <c:marker>
            <c:symbol val="triangle"/>
            <c:size val="7"/>
            <c:spPr>
              <a:solidFill>
                <a:srgbClr val="0070C0"/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6.256002585182191E-2"/>
                  <c:y val="-3.10122958912394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7F-4E65-ADF2-E376B441F8B0}"/>
                </c:ext>
              </c:extLst>
            </c:dLbl>
            <c:dLbl>
              <c:idx val="1"/>
              <c:layout>
                <c:manualLayout>
                  <c:x val="1.684036290660065E-2"/>
                  <c:y val="-7.85454907091118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7F-4E65-ADF2-E376B441F8B0}"/>
                </c:ext>
              </c:extLst>
            </c:dLbl>
            <c:dLbl>
              <c:idx val="2"/>
              <c:layout>
                <c:manualLayout>
                  <c:x val="4.6942881805723631E-3"/>
                  <c:y val="-7.9059084042896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7F-4E65-ADF2-E376B441F8B0}"/>
                </c:ext>
              </c:extLst>
            </c:dLbl>
            <c:dLbl>
              <c:idx val="3"/>
              <c:layout>
                <c:manualLayout>
                  <c:x val="-7.4143586352405227E-2"/>
                  <c:y val="-3.36951985790662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7F-4E65-ADF2-E376B441F8B0}"/>
                </c:ext>
              </c:extLst>
            </c:dLbl>
            <c:dLbl>
              <c:idx val="4"/>
              <c:layout>
                <c:manualLayout>
                  <c:x val="-8.0963310816094231E-2"/>
                  <c:y val="-7.872384555353951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C1-45A3-8E28-C6B5056C9B13}"/>
                </c:ext>
              </c:extLst>
            </c:dLbl>
            <c:dLbl>
              <c:idx val="5"/>
              <c:layout>
                <c:manualLayout>
                  <c:x val="-7.1142461867313836E-2"/>
                  <c:y val="-2.36644053819206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3C1-45A3-8E28-C6B5056C9B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Ref>
                <c:f>'collected data LV'!$E$6:$E$9</c:f>
                <c:numCache>
                  <c:formatCode>General</c:formatCode>
                  <c:ptCount val="4"/>
                  <c:pt idx="0">
                    <c:v>3.0036141293757364E-2</c:v>
                  </c:pt>
                  <c:pt idx="1">
                    <c:v>2.6475828983738611E-2</c:v>
                  </c:pt>
                  <c:pt idx="2">
                    <c:v>2.831207716668958E-2</c:v>
                  </c:pt>
                  <c:pt idx="3">
                    <c:v>2.5644464339163345E-2</c:v>
                  </c:pt>
                </c:numCache>
              </c:numRef>
            </c:plus>
            <c:minus>
              <c:numRef>
                <c:f>'collected data LV'!$E$6:$E$9</c:f>
                <c:numCache>
                  <c:formatCode>General</c:formatCode>
                  <c:ptCount val="4"/>
                  <c:pt idx="0">
                    <c:v>3.0036141293757364E-2</c:v>
                  </c:pt>
                  <c:pt idx="1">
                    <c:v>2.6475828983738611E-2</c:v>
                  </c:pt>
                  <c:pt idx="2">
                    <c:v>2.831207716668958E-2</c:v>
                  </c:pt>
                  <c:pt idx="3">
                    <c:v>2.5644464339163345E-2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LV'!$E$37:$E$42</c:f>
                <c:numCache>
                  <c:formatCode>General</c:formatCode>
                  <c:ptCount val="6"/>
                  <c:pt idx="0">
                    <c:v>0.1</c:v>
                  </c:pt>
                  <c:pt idx="1">
                    <c:v>0.2</c:v>
                  </c:pt>
                  <c:pt idx="2">
                    <c:v>0.32573079523463389</c:v>
                  </c:pt>
                  <c:pt idx="3">
                    <c:v>0.58537737116040234</c:v>
                  </c:pt>
                  <c:pt idx="4">
                    <c:v>7.0710678118654502E-2</c:v>
                  </c:pt>
                  <c:pt idx="5">
                    <c:v>0.61997175734336107</c:v>
                  </c:pt>
                </c:numCache>
              </c:numRef>
            </c:plus>
            <c:minus>
              <c:numRef>
                <c:f>'collected data LV'!$E$37:$E$42</c:f>
                <c:numCache>
                  <c:formatCode>General</c:formatCode>
                  <c:ptCount val="6"/>
                  <c:pt idx="0">
                    <c:v>0.1</c:v>
                  </c:pt>
                  <c:pt idx="1">
                    <c:v>0.2</c:v>
                  </c:pt>
                  <c:pt idx="2">
                    <c:v>0.32573079523463389</c:v>
                  </c:pt>
                  <c:pt idx="3">
                    <c:v>0.58537737116040234</c:v>
                  </c:pt>
                  <c:pt idx="4">
                    <c:v>7.0710678118654502E-2</c:v>
                  </c:pt>
                  <c:pt idx="5">
                    <c:v>0.61997175734336107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70C0"/>
                </a:solidFill>
                <a:round/>
              </a:ln>
              <a:effectLst/>
            </c:spPr>
          </c:errBars>
          <c:xVal>
            <c:numRef>
              <c:f>'collected data LV'!$A$37:$A$42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LV'!$D$37:$D$42</c:f>
              <c:numCache>
                <c:formatCode>0.0</c:formatCode>
                <c:ptCount val="6"/>
                <c:pt idx="0">
                  <c:v>1.5</c:v>
                </c:pt>
                <c:pt idx="1">
                  <c:v>3.8</c:v>
                </c:pt>
                <c:pt idx="2">
                  <c:v>5.2166666666666668</c:v>
                </c:pt>
                <c:pt idx="3">
                  <c:v>5.7666666666666666</c:v>
                </c:pt>
                <c:pt idx="4">
                  <c:v>9.4599999999999991</c:v>
                </c:pt>
                <c:pt idx="5">
                  <c:v>11.12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DB-4C97-9E7D-8B13BED42FD1}"/>
            </c:ext>
          </c:extLst>
        </c:ser>
        <c:ser>
          <c:idx val="1"/>
          <c:order val="2"/>
          <c:tx>
            <c:strRef>
              <c:f>'collected data LV'!$F$36</c:f>
              <c:strCache>
                <c:ptCount val="1"/>
                <c:pt idx="0">
                  <c:v>10%</c:v>
                </c:pt>
              </c:strCache>
            </c:strRef>
          </c:tx>
          <c:spPr>
            <a:ln w="19050" cap="rnd">
              <a:solidFill>
                <a:sysClr val="window" lastClr="FFFFFF">
                  <a:lumMod val="65000"/>
                </a:sys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1F497D">
                  <a:lumMod val="75000"/>
                </a:srgbClr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6.7722705396241001E-3"/>
                  <c:y val="-6.40778031831740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C65-4407-B554-F6B6A0C6A4DE}"/>
                </c:ext>
              </c:extLst>
            </c:dLbl>
            <c:dLbl>
              <c:idx val="1"/>
              <c:layout>
                <c:manualLayout>
                  <c:x val="2.838762901175378E-2"/>
                  <c:y val="-3.34999743845961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7F-4E65-ADF2-E376B441F8B0}"/>
                </c:ext>
              </c:extLst>
            </c:dLbl>
            <c:dLbl>
              <c:idx val="2"/>
              <c:layout>
                <c:manualLayout>
                  <c:x val="1.6227897182139881E-2"/>
                  <c:y val="3.46434659083843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C7F-4E65-ADF2-E376B441F8B0}"/>
                </c:ext>
              </c:extLst>
            </c:dLbl>
            <c:dLbl>
              <c:idx val="3"/>
              <c:layout>
                <c:manualLayout>
                  <c:x val="-7.1743801067002538E-2"/>
                  <c:y val="-4.45118624189197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7F-4E65-ADF2-E376B441F8B0}"/>
                </c:ext>
              </c:extLst>
            </c:dLbl>
            <c:dLbl>
              <c:idx val="4"/>
              <c:layout>
                <c:manualLayout>
                  <c:x val="-6.3883740575737133E-2"/>
                  <c:y val="-4.26148303738008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3C1-45A3-8E28-C6B5056C9B13}"/>
                </c:ext>
              </c:extLst>
            </c:dLbl>
            <c:dLbl>
              <c:idx val="5"/>
              <c:layout>
                <c:manualLayout>
                  <c:x val="-6.4505828859632255E-2"/>
                  <c:y val="-3.94564262084875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C1-45A3-8E28-C6B5056C9B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LV'!$G$37:$G$42</c:f>
                <c:numCache>
                  <c:formatCode>General</c:formatCode>
                  <c:ptCount val="6"/>
                  <c:pt idx="0">
                    <c:v>0.2</c:v>
                  </c:pt>
                  <c:pt idx="1">
                    <c:v>0.3</c:v>
                  </c:pt>
                  <c:pt idx="2">
                    <c:v>0.73342192536381123</c:v>
                  </c:pt>
                  <c:pt idx="3">
                    <c:v>0.48955161338668723</c:v>
                  </c:pt>
                  <c:pt idx="4">
                    <c:v>0.34302575219167836</c:v>
                  </c:pt>
                  <c:pt idx="5">
                    <c:v>0.94093064097788948</c:v>
                  </c:pt>
                </c:numCache>
              </c:numRef>
            </c:plus>
            <c:minus>
              <c:numRef>
                <c:f>'collected data LV'!$G$37:$G$42</c:f>
                <c:numCache>
                  <c:formatCode>General</c:formatCode>
                  <c:ptCount val="6"/>
                  <c:pt idx="0">
                    <c:v>0.2</c:v>
                  </c:pt>
                  <c:pt idx="1">
                    <c:v>0.3</c:v>
                  </c:pt>
                  <c:pt idx="2">
                    <c:v>0.73342192536381123</c:v>
                  </c:pt>
                  <c:pt idx="3">
                    <c:v>0.48955161338668723</c:v>
                  </c:pt>
                  <c:pt idx="4">
                    <c:v>0.34302575219167836</c:v>
                  </c:pt>
                  <c:pt idx="5">
                    <c:v>0.94093064097788948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'collected data LV'!$A$37:$A$42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LV'!$F$37:$F$42</c:f>
              <c:numCache>
                <c:formatCode>0.0</c:formatCode>
                <c:ptCount val="6"/>
                <c:pt idx="0">
                  <c:v>2</c:v>
                </c:pt>
                <c:pt idx="1">
                  <c:v>3</c:v>
                </c:pt>
                <c:pt idx="2">
                  <c:v>3.3</c:v>
                </c:pt>
                <c:pt idx="3">
                  <c:v>3.4833333333333329</c:v>
                </c:pt>
                <c:pt idx="4">
                  <c:v>4.6333333333333329</c:v>
                </c:pt>
                <c:pt idx="5">
                  <c:v>6.3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ADB-4C97-9E7D-8B13BED42FD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379140568"/>
        <c:axId val="379143192"/>
        <c:extLst/>
      </c:scatterChart>
      <c:valAx>
        <c:axId val="379140568"/>
        <c:scaling>
          <c:orientation val="minMax"/>
          <c:max val="1050"/>
          <c:min val="8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000" b="1" i="0" baseline="0">
                    <a:effectLst/>
                  </a:rPr>
                  <a:t>Apdedzinašanas temperatūra, °C</a:t>
                </a:r>
                <a:endParaRPr lang="lv-LV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143192"/>
        <c:crosses val="autoZero"/>
        <c:crossBetween val="midCat"/>
        <c:majorUnit val="50"/>
      </c:valAx>
      <c:valAx>
        <c:axId val="379143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000" b="1" i="0" baseline="0">
                    <a:effectLst/>
                  </a:rPr>
                  <a:t>Spiedes stiprība, MPa</a:t>
                </a:r>
                <a:endParaRPr lang="lv-LV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140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876265649955421"/>
          <c:y val="6.9309272646453937E-2"/>
          <c:w val="0.1152168173976935"/>
          <c:h val="0.21681006688219798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6"/>
          <c:order val="0"/>
          <c:tx>
            <c:strRef>
              <c:f>'collected data LV'!$B$48</c:f>
              <c:strCache>
                <c:ptCount val="1"/>
                <c:pt idx="0">
                  <c:v>5%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rgbClr val="F79646"/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3.0042334895061522E-2"/>
                  <c:y val="9.934655113463482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7231139616043784E-2"/>
                      <c:h val="4.642733537783344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9-1C7F-4E65-ADF2-E376B441F8B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7F-4E65-ADF2-E376B441F8B0}"/>
                </c:ext>
              </c:extLst>
            </c:dLbl>
            <c:dLbl>
              <c:idx val="2"/>
              <c:layout>
                <c:manualLayout>
                  <c:x val="5.652334564740279E-3"/>
                  <c:y val="3.98125967835195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C7F-4E65-ADF2-E376B441F8B0}"/>
                </c:ext>
              </c:extLst>
            </c:dLbl>
            <c:dLbl>
              <c:idx val="3"/>
              <c:layout>
                <c:manualLayout>
                  <c:x val="1.5408334696868696E-2"/>
                  <c:y val="3.6492810964599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7F-4E65-ADF2-E376B441F8B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A6-428A-B68F-0C7AA28EAF1A}"/>
                </c:ext>
              </c:extLst>
            </c:dLbl>
            <c:dLbl>
              <c:idx val="5"/>
              <c:layout>
                <c:manualLayout>
                  <c:x val="-4.9847207210529286E-2"/>
                  <c:y val="9.62489557051695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A6-428A-B68F-0C7AA28EAF1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LV'!$C$51:$C$54</c:f>
                <c:numCache>
                  <c:formatCode>General</c:formatCode>
                  <c:ptCount val="4"/>
                  <c:pt idx="0">
                    <c:v>0.32802128327201374</c:v>
                  </c:pt>
                  <c:pt idx="1">
                    <c:v>0.41071946166510914</c:v>
                  </c:pt>
                  <c:pt idx="2">
                    <c:v>0.11401754250991371</c:v>
                  </c:pt>
                  <c:pt idx="3">
                    <c:v>0.82033279573141582</c:v>
                  </c:pt>
                </c:numCache>
              </c:numRef>
            </c:plus>
            <c:minus>
              <c:numRef>
                <c:f>'collected data LV'!$C$51:$C$54</c:f>
                <c:numCache>
                  <c:formatCode>General</c:formatCode>
                  <c:ptCount val="4"/>
                  <c:pt idx="0">
                    <c:v>0.32802128327201374</c:v>
                  </c:pt>
                  <c:pt idx="1">
                    <c:v>0.41071946166510914</c:v>
                  </c:pt>
                  <c:pt idx="2">
                    <c:v>0.11401754250991371</c:v>
                  </c:pt>
                  <c:pt idx="3">
                    <c:v>0.82033279573141582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00B050"/>
                </a:solidFill>
                <a:round/>
              </a:ln>
              <a:effectLst/>
            </c:spPr>
          </c:errBars>
          <c:xVal>
            <c:numRef>
              <c:f>'collected data LV'!$A$37:$A$42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LV'!$B$49:$B$54</c:f>
              <c:numCache>
                <c:formatCode>0.0</c:formatCode>
                <c:ptCount val="6"/>
                <c:pt idx="0">
                  <c:v>0.2</c:v>
                </c:pt>
                <c:pt idx="1">
                  <c:v>0.5</c:v>
                </c:pt>
                <c:pt idx="2">
                  <c:v>1.1441368709220188</c:v>
                </c:pt>
                <c:pt idx="3">
                  <c:v>2.8071428571428569</c:v>
                </c:pt>
                <c:pt idx="4" formatCode="0.00">
                  <c:v>5.54</c:v>
                </c:pt>
                <c:pt idx="5" formatCode="0.00">
                  <c:v>7.6800067842605131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DB-4C97-9E7D-8B13BED42FD1}"/>
            </c:ext>
          </c:extLst>
        </c:ser>
        <c:ser>
          <c:idx val="0"/>
          <c:order val="1"/>
          <c:tx>
            <c:strRef>
              <c:f>'collected data LV'!$D$48</c:f>
              <c:strCache>
                <c:ptCount val="1"/>
                <c:pt idx="0">
                  <c:v>7%</c:v>
                </c:pt>
              </c:strCache>
            </c:strRef>
          </c:tx>
          <c:spPr>
            <a:ln w="19050" cap="rnd">
              <a:solidFill>
                <a:srgbClr val="0070C0"/>
              </a:solidFill>
              <a:prstDash val="solid"/>
              <a:round/>
            </a:ln>
            <a:effectLst/>
          </c:spPr>
          <c:marker>
            <c:symbol val="triangle"/>
            <c:size val="7"/>
            <c:spPr>
              <a:solidFill>
                <a:srgbClr val="0070C0"/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7F-4E65-ADF2-E376B441F8B0}"/>
                </c:ext>
              </c:extLst>
            </c:dLbl>
            <c:dLbl>
              <c:idx val="1"/>
              <c:layout>
                <c:manualLayout>
                  <c:x val="5.8291140553234345E-2"/>
                  <c:y val="2.62293647841787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7F-4E65-ADF2-E376B441F8B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7F-4E65-ADF2-E376B441F8B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7F-4E65-ADF2-E376B441F8B0}"/>
                </c:ext>
              </c:extLst>
            </c:dLbl>
            <c:dLbl>
              <c:idx val="4"/>
              <c:layout>
                <c:manualLayout>
                  <c:x val="-7.6054166541836041E-2"/>
                  <c:y val="-3.15131322362181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A6-428A-B68F-0C7AA28EAF1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A6-428A-B68F-0C7AA28EAF1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Ref>
                <c:f>'collected data LV'!$E$6:$E$9</c:f>
                <c:numCache>
                  <c:formatCode>General</c:formatCode>
                  <c:ptCount val="4"/>
                  <c:pt idx="0">
                    <c:v>3.0036141293757364E-2</c:v>
                  </c:pt>
                  <c:pt idx="1">
                    <c:v>2.6475828983738611E-2</c:v>
                  </c:pt>
                  <c:pt idx="2">
                    <c:v>2.831207716668958E-2</c:v>
                  </c:pt>
                  <c:pt idx="3">
                    <c:v>2.5644464339163345E-2</c:v>
                  </c:pt>
                </c:numCache>
              </c:numRef>
            </c:plus>
            <c:minus>
              <c:numRef>
                <c:f>'collected data LV'!$E$6:$E$9</c:f>
                <c:numCache>
                  <c:formatCode>General</c:formatCode>
                  <c:ptCount val="4"/>
                  <c:pt idx="0">
                    <c:v>3.0036141293757364E-2</c:v>
                  </c:pt>
                  <c:pt idx="1">
                    <c:v>2.6475828983738611E-2</c:v>
                  </c:pt>
                  <c:pt idx="2">
                    <c:v>2.831207716668958E-2</c:v>
                  </c:pt>
                  <c:pt idx="3">
                    <c:v>2.5644464339163345E-2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LV'!$E$51:$E$54</c:f>
                <c:numCache>
                  <c:formatCode>General</c:formatCode>
                  <c:ptCount val="4"/>
                  <c:pt idx="0">
                    <c:v>0.32573079523463389</c:v>
                  </c:pt>
                  <c:pt idx="1">
                    <c:v>0.58537737116040234</c:v>
                  </c:pt>
                  <c:pt idx="2">
                    <c:v>7.0710678118654502E-2</c:v>
                  </c:pt>
                  <c:pt idx="3">
                    <c:v>0.61997175734336107</c:v>
                  </c:pt>
                </c:numCache>
              </c:numRef>
            </c:plus>
            <c:minus>
              <c:numRef>
                <c:f>'collected data LV'!$E$51:$E$54</c:f>
                <c:numCache>
                  <c:formatCode>General</c:formatCode>
                  <c:ptCount val="4"/>
                  <c:pt idx="0">
                    <c:v>0.32573079523463389</c:v>
                  </c:pt>
                  <c:pt idx="1">
                    <c:v>0.58537737116040234</c:v>
                  </c:pt>
                  <c:pt idx="2">
                    <c:v>7.0710678118654502E-2</c:v>
                  </c:pt>
                  <c:pt idx="3">
                    <c:v>0.61997175734336107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C0504D"/>
                </a:solidFill>
                <a:round/>
              </a:ln>
              <a:effectLst/>
            </c:spPr>
          </c:errBars>
          <c:xVal>
            <c:numRef>
              <c:f>'collected data LV'!$A$37:$A$42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LV'!$D$49:$D$54</c:f>
              <c:numCache>
                <c:formatCode>0.0</c:formatCode>
                <c:ptCount val="6"/>
                <c:pt idx="0">
                  <c:v>0.5</c:v>
                </c:pt>
                <c:pt idx="1">
                  <c:v>1</c:v>
                </c:pt>
                <c:pt idx="2">
                  <c:v>1.5446969696969672</c:v>
                </c:pt>
                <c:pt idx="3">
                  <c:v>2.8166666666666669</c:v>
                </c:pt>
                <c:pt idx="4" formatCode="0.00">
                  <c:v>6.5</c:v>
                </c:pt>
                <c:pt idx="5" formatCode="0.00">
                  <c:v>8.1355734645402116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DB-4C97-9E7D-8B13BED42FD1}"/>
            </c:ext>
          </c:extLst>
        </c:ser>
        <c:ser>
          <c:idx val="1"/>
          <c:order val="2"/>
          <c:tx>
            <c:strRef>
              <c:f>'collected data LV'!$F$48</c:f>
              <c:strCache>
                <c:ptCount val="1"/>
                <c:pt idx="0">
                  <c:v>10%</c:v>
                </c:pt>
              </c:strCache>
            </c:strRef>
          </c:tx>
          <c:spPr>
            <a:ln w="19050" cap="rnd">
              <a:solidFill>
                <a:sysClr val="window" lastClr="FFFFFF">
                  <a:lumMod val="65000"/>
                </a:sys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1F497D">
                  <a:lumMod val="75000"/>
                </a:srgbClr>
              </a:solidFill>
              <a:ln w="9525">
                <a:solidFill>
                  <a:sysClr val="window" lastClr="FFFFF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1.41719345226435E-2"/>
                  <c:y val="-6.47682371257660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54F-4BB6-BBB9-A635038ED36B}"/>
                </c:ext>
              </c:extLst>
            </c:dLbl>
            <c:dLbl>
              <c:idx val="1"/>
              <c:layout>
                <c:manualLayout>
                  <c:x val="1.8624934031770759E-2"/>
                  <c:y val="-5.51711807040455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7F-4E65-ADF2-E376B441F8B0}"/>
                </c:ext>
              </c:extLst>
            </c:dLbl>
            <c:dLbl>
              <c:idx val="2"/>
              <c:layout>
                <c:manualLayout>
                  <c:x val="-1.0605809198755841E-2"/>
                  <c:y val="-6.96964199638849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C7F-4E65-ADF2-E376B441F8B0}"/>
                </c:ext>
              </c:extLst>
            </c:dLbl>
            <c:dLbl>
              <c:idx val="3"/>
              <c:layout>
                <c:manualLayout>
                  <c:x val="-1.0117048955915939E-3"/>
                  <c:y val="-4.9053364380737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7F-4E65-ADF2-E376B441F8B0}"/>
                </c:ext>
              </c:extLst>
            </c:dLbl>
            <c:dLbl>
              <c:idx val="4"/>
              <c:layout>
                <c:manualLayout>
                  <c:x val="-5.3231655839043792E-3"/>
                  <c:y val="3.8202369961114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A6-428A-B68F-0C7AA28EAF1A}"/>
                </c:ext>
              </c:extLst>
            </c:dLbl>
            <c:dLbl>
              <c:idx val="5"/>
              <c:layout>
                <c:manualLayout>
                  <c:x val="-9.8627207871171629E-2"/>
                  <c:y val="-2.81933464172975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0A6-428A-B68F-0C7AA28EAF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x"/>
            <c:errBarType val="both"/>
            <c:errValType val="cust"/>
            <c:noEndCap val="0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'collected data LV'!$G$51:$G$54</c:f>
                <c:numCache>
                  <c:formatCode>General</c:formatCode>
                  <c:ptCount val="4"/>
                  <c:pt idx="0">
                    <c:v>0.73342192536381123</c:v>
                  </c:pt>
                  <c:pt idx="1">
                    <c:v>0.48955161338668723</c:v>
                  </c:pt>
                  <c:pt idx="2">
                    <c:v>0.34302575219167836</c:v>
                  </c:pt>
                  <c:pt idx="3">
                    <c:v>0.94093064097788948</c:v>
                  </c:pt>
                </c:numCache>
              </c:numRef>
            </c:plus>
            <c:minus>
              <c:numRef>
                <c:f>'collected data LV'!$G$51:$G$54</c:f>
                <c:numCache>
                  <c:formatCode>General</c:formatCode>
                  <c:ptCount val="4"/>
                  <c:pt idx="0">
                    <c:v>0.73342192536381123</c:v>
                  </c:pt>
                  <c:pt idx="1">
                    <c:v>0.48955161338668723</c:v>
                  </c:pt>
                  <c:pt idx="2">
                    <c:v>0.34302575219167836</c:v>
                  </c:pt>
                  <c:pt idx="3">
                    <c:v>0.94093064097788948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'collected data LV'!$A$37:$A$42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LV'!$F$49:$F$54</c:f>
              <c:numCache>
                <c:formatCode>0.0</c:formatCode>
                <c:ptCount val="6"/>
                <c:pt idx="0">
                  <c:v>0.6</c:v>
                </c:pt>
                <c:pt idx="1">
                  <c:v>1.3</c:v>
                </c:pt>
                <c:pt idx="2">
                  <c:v>1.8750662251655643</c:v>
                </c:pt>
                <c:pt idx="3">
                  <c:v>4.0946107586571481</c:v>
                </c:pt>
                <c:pt idx="4">
                  <c:v>5.1166666666666671</c:v>
                </c:pt>
                <c:pt idx="5">
                  <c:v>8.1943871350734181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ADB-4C97-9E7D-8B13BED42FD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379140568"/>
        <c:axId val="379143192"/>
        <c:extLst/>
      </c:scatterChart>
      <c:valAx>
        <c:axId val="379140568"/>
        <c:scaling>
          <c:orientation val="minMax"/>
          <c:max val="1050"/>
          <c:min val="8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000" b="1" i="0" baseline="0">
                    <a:effectLst/>
                  </a:rPr>
                  <a:t>Apdedzinašanas temperatūra, °C</a:t>
                </a:r>
                <a:endParaRPr lang="lv-LV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143192"/>
        <c:crosses val="autoZero"/>
        <c:crossBetween val="midCat"/>
        <c:majorUnit val="50"/>
      </c:valAx>
      <c:valAx>
        <c:axId val="379143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000" b="1" i="0" baseline="0">
                    <a:effectLst/>
                  </a:rPr>
                  <a:t>Sarukums, %</a:t>
                </a:r>
                <a:endParaRPr lang="lv-LV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9140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70928555144516"/>
          <c:y val="6.5829942273114408E-2"/>
          <c:w val="0.1152168173976935"/>
          <c:h val="0.21681006688219798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'collected data LV'!$H$75</c:f>
              <c:strCache>
                <c:ptCount val="1"/>
                <c:pt idx="0">
                  <c:v>5%</c:v>
                </c:pt>
              </c:strCache>
            </c:strRef>
          </c:tx>
          <c:spPr>
            <a:ln w="9525" cap="rnd">
              <a:solidFill>
                <a:srgbClr val="1F497D">
                  <a:lumMod val="60000"/>
                  <a:lumOff val="40000"/>
                </a:srgbClr>
              </a:solidFill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rgbClr val="1F497D"/>
              </a:solidFill>
              <a:ln w="9525">
                <a:solidFill>
                  <a:srgbClr val="1F497D"/>
                </a:solidFill>
              </a:ln>
              <a:effectLst/>
            </c:spPr>
          </c:marker>
          <c:dPt>
            <c:idx val="2"/>
            <c:marker>
              <c:symbol val="square"/>
              <c:size val="5"/>
              <c:spPr>
                <a:solidFill>
                  <a:srgbClr val="1F497D"/>
                </a:solidFill>
                <a:ln w="9525">
                  <a:solidFill>
                    <a:srgbClr val="1F497D"/>
                  </a:solidFill>
                </a:ln>
                <a:effectLst/>
              </c:spPr>
            </c:marker>
            <c:bubble3D val="0"/>
            <c:spPr>
              <a:ln w="9525" cap="rnd">
                <a:solidFill>
                  <a:srgbClr val="0070C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3E60-4250-A8A7-5FAD941B2E89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'collected data LV'!$I$76:$I$81</c:f>
                <c:numCache>
                  <c:formatCode>General</c:formatCode>
                  <c:ptCount val="6"/>
                  <c:pt idx="0">
                    <c:v>0.15</c:v>
                  </c:pt>
                  <c:pt idx="1">
                    <c:v>0.2</c:v>
                  </c:pt>
                  <c:pt idx="2">
                    <c:v>0.32802128327201374</c:v>
                  </c:pt>
                  <c:pt idx="3">
                    <c:v>0.41071946166510914</c:v>
                  </c:pt>
                  <c:pt idx="4">
                    <c:v>0.11401754250991371</c:v>
                  </c:pt>
                  <c:pt idx="5">
                    <c:v>0.5</c:v>
                  </c:pt>
                </c:numCache>
              </c:numRef>
            </c:plus>
            <c:minus>
              <c:numRef>
                <c:f>'collected data LV'!$I$76:$I$81</c:f>
                <c:numCache>
                  <c:formatCode>General</c:formatCode>
                  <c:ptCount val="6"/>
                  <c:pt idx="0">
                    <c:v>0.15</c:v>
                  </c:pt>
                  <c:pt idx="1">
                    <c:v>0.2</c:v>
                  </c:pt>
                  <c:pt idx="2">
                    <c:v>0.32802128327201374</c:v>
                  </c:pt>
                  <c:pt idx="3">
                    <c:v>0.41071946166510914</c:v>
                  </c:pt>
                  <c:pt idx="4">
                    <c:v>0.11401754250991371</c:v>
                  </c:pt>
                  <c:pt idx="5">
                    <c:v>0.5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1F497D">
                    <a:lumMod val="60000"/>
                    <a:lumOff val="40000"/>
                  </a:srgb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'collected data LV'!$C$26:$C$31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0.70038815511522701</c:v>
                  </c:pt>
                  <c:pt idx="3">
                    <c:v>0.8</c:v>
                  </c:pt>
                  <c:pt idx="4">
                    <c:v>0.7394847182794122</c:v>
                  </c:pt>
                  <c:pt idx="5">
                    <c:v>0.87021596448336413</c:v>
                  </c:pt>
                </c:numCache>
              </c:numRef>
            </c:plus>
            <c:minus>
              <c:numRef>
                <c:f>'collected data LV'!$C$26:$C$31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0.70038815511522701</c:v>
                  </c:pt>
                  <c:pt idx="3">
                    <c:v>0.8</c:v>
                  </c:pt>
                  <c:pt idx="4">
                    <c:v>0.7394847182794122</c:v>
                  </c:pt>
                  <c:pt idx="5">
                    <c:v>0.87021596448336413</c:v>
                  </c:pt>
                </c:numCache>
              </c:numRef>
            </c:minus>
            <c:spPr>
              <a:noFill/>
              <a:ln w="6350" cap="flat" cmpd="sng" algn="ctr">
                <a:solidFill>
                  <a:srgbClr val="0070C0"/>
                </a:solidFill>
                <a:round/>
              </a:ln>
              <a:effectLst/>
            </c:spPr>
          </c:errBars>
          <c:xVal>
            <c:numRef>
              <c:f>'collected data LV'!$C$76:$C$81</c:f>
              <c:numCache>
                <c:formatCode>0.0</c:formatCode>
                <c:ptCount val="6"/>
                <c:pt idx="0">
                  <c:v>77.400000000000006</c:v>
                </c:pt>
                <c:pt idx="1">
                  <c:v>75.3</c:v>
                </c:pt>
                <c:pt idx="2">
                  <c:v>72.240637031084091</c:v>
                </c:pt>
                <c:pt idx="3">
                  <c:v>69.110269548499517</c:v>
                </c:pt>
                <c:pt idx="4">
                  <c:v>67.522516827295263</c:v>
                </c:pt>
                <c:pt idx="5">
                  <c:v>65.292224192993473</c:v>
                </c:pt>
              </c:numCache>
            </c:numRef>
          </c:xVal>
          <c:yVal>
            <c:numRef>
              <c:f>'collected data LV'!$H$76:$H$81</c:f>
              <c:numCache>
                <c:formatCode>0.0</c:formatCode>
                <c:ptCount val="6"/>
                <c:pt idx="0">
                  <c:v>1.3</c:v>
                </c:pt>
                <c:pt idx="1">
                  <c:v>2</c:v>
                </c:pt>
                <c:pt idx="2">
                  <c:v>3.8166666666666664</c:v>
                </c:pt>
                <c:pt idx="3">
                  <c:v>8.8714285714285701</c:v>
                </c:pt>
                <c:pt idx="4">
                  <c:v>12.88</c:v>
                </c:pt>
                <c:pt idx="5">
                  <c:v>14.280000000000001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8F-4298-8AC2-8BF1FD286020}"/>
            </c:ext>
          </c:extLst>
        </c:ser>
        <c:ser>
          <c:idx val="1"/>
          <c:order val="1"/>
          <c:tx>
            <c:strRef>
              <c:f>'collected data LV'!$D$75</c:f>
              <c:strCache>
                <c:ptCount val="1"/>
                <c:pt idx="0">
                  <c:v>7%</c:v>
                </c:pt>
              </c:strCache>
            </c:strRef>
          </c:tx>
          <c:spPr>
            <a:ln w="952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triangle"/>
            <c:size val="6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'collected data LV'!$K$76:$K$81</c:f>
                <c:numCache>
                  <c:formatCode>General</c:formatCode>
                  <c:ptCount val="6"/>
                  <c:pt idx="0">
                    <c:v>0.1</c:v>
                  </c:pt>
                  <c:pt idx="1">
                    <c:v>0.2</c:v>
                  </c:pt>
                  <c:pt idx="2">
                    <c:v>0.32573079523463389</c:v>
                  </c:pt>
                  <c:pt idx="3">
                    <c:v>0.58537737116040234</c:v>
                  </c:pt>
                  <c:pt idx="4">
                    <c:v>7.0710678118654502E-2</c:v>
                  </c:pt>
                  <c:pt idx="5">
                    <c:v>0.61997175734336107</c:v>
                  </c:pt>
                </c:numCache>
              </c:numRef>
            </c:plus>
            <c:minus>
              <c:numRef>
                <c:f>'collected data LV'!$K$76:$K$81</c:f>
                <c:numCache>
                  <c:formatCode>General</c:formatCode>
                  <c:ptCount val="6"/>
                  <c:pt idx="0">
                    <c:v>0.1</c:v>
                  </c:pt>
                  <c:pt idx="1">
                    <c:v>0.2</c:v>
                  </c:pt>
                  <c:pt idx="2">
                    <c:v>0.32573079523463389</c:v>
                  </c:pt>
                  <c:pt idx="3">
                    <c:v>0.58537737116040234</c:v>
                  </c:pt>
                  <c:pt idx="4">
                    <c:v>7.0710678118654502E-2</c:v>
                  </c:pt>
                  <c:pt idx="5">
                    <c:v>0.61997175734336107</c:v>
                  </c:pt>
                </c:numCache>
              </c:numRef>
            </c:minus>
            <c:spPr>
              <a:noFill/>
              <a:ln w="6350" cap="flat" cmpd="sng" algn="ctr">
                <a:solidFill>
                  <a:srgbClr val="FF0000"/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'collected data LV'!$E$26:$E$31</c:f>
                <c:numCache>
                  <c:formatCode>General</c:formatCode>
                  <c:ptCount val="6"/>
                  <c:pt idx="0">
                    <c:v>1.2</c:v>
                  </c:pt>
                  <c:pt idx="1">
                    <c:v>1.1000000000000001</c:v>
                  </c:pt>
                  <c:pt idx="2">
                    <c:v>1.1611346867226509</c:v>
                  </c:pt>
                  <c:pt idx="3">
                    <c:v>1.2311680143452088</c:v>
                  </c:pt>
                  <c:pt idx="4">
                    <c:v>0.88371796421283189</c:v>
                  </c:pt>
                  <c:pt idx="5">
                    <c:v>0.98783021892166922</c:v>
                  </c:pt>
                </c:numCache>
              </c:numRef>
            </c:plus>
            <c:minus>
              <c:numRef>
                <c:f>'collected data LV'!$E$26:$E$31</c:f>
                <c:numCache>
                  <c:formatCode>General</c:formatCode>
                  <c:ptCount val="6"/>
                  <c:pt idx="0">
                    <c:v>1.2</c:v>
                  </c:pt>
                  <c:pt idx="1">
                    <c:v>1.1000000000000001</c:v>
                  </c:pt>
                  <c:pt idx="2">
                    <c:v>1.1611346867226509</c:v>
                  </c:pt>
                  <c:pt idx="3">
                    <c:v>1.2311680143452088</c:v>
                  </c:pt>
                  <c:pt idx="4">
                    <c:v>0.88371796421283189</c:v>
                  </c:pt>
                  <c:pt idx="5">
                    <c:v>0.98783021892166922</c:v>
                  </c:pt>
                </c:numCache>
              </c:numRef>
            </c:minus>
            <c:spPr>
              <a:noFill/>
              <a:ln w="6350" cap="flat" cmpd="sng" algn="ctr">
                <a:solidFill>
                  <a:srgbClr val="FF0000"/>
                </a:solidFill>
                <a:round/>
              </a:ln>
              <a:effectLst/>
            </c:spPr>
          </c:errBars>
          <c:xVal>
            <c:numRef>
              <c:f>'collected data LV'!$D$76:$D$81</c:f>
              <c:numCache>
                <c:formatCode>0.0</c:formatCode>
                <c:ptCount val="6"/>
                <c:pt idx="0">
                  <c:v>78.5</c:v>
                </c:pt>
                <c:pt idx="1">
                  <c:v>76</c:v>
                </c:pt>
                <c:pt idx="2">
                  <c:v>73.746500595204893</c:v>
                </c:pt>
                <c:pt idx="3">
                  <c:v>72.001076454792425</c:v>
                </c:pt>
                <c:pt idx="4">
                  <c:v>69.717325779538641</c:v>
                </c:pt>
                <c:pt idx="5">
                  <c:v>67.660694734496317</c:v>
                </c:pt>
              </c:numCache>
            </c:numRef>
          </c:xVal>
          <c:yVal>
            <c:numRef>
              <c:f>'collected data LV'!$J$76:$J$81</c:f>
              <c:numCache>
                <c:formatCode>0.0</c:formatCode>
                <c:ptCount val="6"/>
                <c:pt idx="0">
                  <c:v>1.5</c:v>
                </c:pt>
                <c:pt idx="1">
                  <c:v>3.8</c:v>
                </c:pt>
                <c:pt idx="2">
                  <c:v>5.2166666666666668</c:v>
                </c:pt>
                <c:pt idx="3">
                  <c:v>5.7666666666666666</c:v>
                </c:pt>
                <c:pt idx="4">
                  <c:v>9.4599999999999991</c:v>
                </c:pt>
                <c:pt idx="5">
                  <c:v>11.12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C8F-4298-8AC2-8BF1FD286020}"/>
            </c:ext>
          </c:extLst>
        </c:ser>
        <c:ser>
          <c:idx val="2"/>
          <c:order val="2"/>
          <c:tx>
            <c:strRef>
              <c:f>'collected data LV'!$E$75</c:f>
              <c:strCache>
                <c:ptCount val="1"/>
                <c:pt idx="0">
                  <c:v>10%</c:v>
                </c:pt>
              </c:strCache>
            </c:strRef>
          </c:tx>
          <c:spPr>
            <a:ln w="9525" cap="rnd">
              <a:solidFill>
                <a:sysClr val="windowText" lastClr="000000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>
                    <a:alpha val="96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'collected data LV'!$M$76:$M$81</c:f>
                <c:numCache>
                  <c:formatCode>General</c:formatCode>
                  <c:ptCount val="6"/>
                  <c:pt idx="0">
                    <c:v>0.2</c:v>
                  </c:pt>
                  <c:pt idx="1">
                    <c:v>0.3</c:v>
                  </c:pt>
                  <c:pt idx="2">
                    <c:v>0.73342192536381123</c:v>
                  </c:pt>
                  <c:pt idx="3">
                    <c:v>0.48955161338668723</c:v>
                  </c:pt>
                  <c:pt idx="4">
                    <c:v>0.34302575219167836</c:v>
                  </c:pt>
                  <c:pt idx="5">
                    <c:v>0.94093064097788948</c:v>
                  </c:pt>
                </c:numCache>
              </c:numRef>
            </c:plus>
            <c:minus>
              <c:numRef>
                <c:f>'collected data LV'!$M$76:$M$81</c:f>
                <c:numCache>
                  <c:formatCode>General</c:formatCode>
                  <c:ptCount val="6"/>
                  <c:pt idx="0">
                    <c:v>0.2</c:v>
                  </c:pt>
                  <c:pt idx="1">
                    <c:v>0.3</c:v>
                  </c:pt>
                  <c:pt idx="2">
                    <c:v>0.73342192536381123</c:v>
                  </c:pt>
                  <c:pt idx="3">
                    <c:v>0.48955161338668723</c:v>
                  </c:pt>
                  <c:pt idx="4">
                    <c:v>0.34302575219167836</c:v>
                  </c:pt>
                  <c:pt idx="5">
                    <c:v>0.94093064097788948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'collected data LV'!$G$26:$G$31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0.99605817733896695</c:v>
                  </c:pt>
                  <c:pt idx="3">
                    <c:v>0.93467310710380169</c:v>
                  </c:pt>
                  <c:pt idx="4">
                    <c:v>0.70484262263547681</c:v>
                  </c:pt>
                  <c:pt idx="5">
                    <c:v>0</c:v>
                  </c:pt>
                </c:numCache>
              </c:numRef>
            </c:plus>
            <c:minus>
              <c:numRef>
                <c:f>'collected data LV'!$G$26:$G$31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0.99605817733896695</c:v>
                  </c:pt>
                  <c:pt idx="3">
                    <c:v>0.93467310710380169</c:v>
                  </c:pt>
                  <c:pt idx="4">
                    <c:v>0.70484262263547681</c:v>
                  </c:pt>
                  <c:pt idx="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'collected data LV'!$E$76:$E$81</c:f>
              <c:numCache>
                <c:formatCode>0.0</c:formatCode>
                <c:ptCount val="6"/>
                <c:pt idx="0">
                  <c:v>79.5</c:v>
                </c:pt>
                <c:pt idx="1">
                  <c:v>78.2</c:v>
                </c:pt>
                <c:pt idx="2">
                  <c:v>76.07984880298963</c:v>
                </c:pt>
                <c:pt idx="3">
                  <c:v>74.77753918366885</c:v>
                </c:pt>
                <c:pt idx="4">
                  <c:v>72.444952024140989</c:v>
                </c:pt>
                <c:pt idx="5">
                  <c:v>70</c:v>
                </c:pt>
              </c:numCache>
            </c:numRef>
          </c:xVal>
          <c:yVal>
            <c:numRef>
              <c:f>'collected data LV'!$L$76:$L$81</c:f>
              <c:numCache>
                <c:formatCode>0.0</c:formatCode>
                <c:ptCount val="6"/>
                <c:pt idx="0">
                  <c:v>2</c:v>
                </c:pt>
                <c:pt idx="1">
                  <c:v>3</c:v>
                </c:pt>
                <c:pt idx="2">
                  <c:v>3.3</c:v>
                </c:pt>
                <c:pt idx="3">
                  <c:v>3.4833333333333329</c:v>
                </c:pt>
                <c:pt idx="4">
                  <c:v>4.6333333333333329</c:v>
                </c:pt>
                <c:pt idx="5">
                  <c:v>6.3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C8F-4298-8AC2-8BF1FD2860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607872"/>
        <c:axId val="193608448"/>
        <c:extLst/>
      </c:scatterChart>
      <c:valAx>
        <c:axId val="193607872"/>
        <c:scaling>
          <c:orientation val="minMax"/>
          <c:max val="80"/>
          <c:min val="6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100" b="1">
                    <a:solidFill>
                      <a:sysClr val="windowText" lastClr="000000"/>
                    </a:solidFill>
                  </a:rPr>
                  <a:t>Total porosity,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608448"/>
        <c:crosses val="autoZero"/>
        <c:crossBetween val="midCat"/>
        <c:majorUnit val="1"/>
      </c:valAx>
      <c:valAx>
        <c:axId val="193608448"/>
        <c:scaling>
          <c:orientation val="minMax"/>
          <c:min val="0"/>
        </c:scaling>
        <c:delete val="0"/>
        <c:axPos val="l"/>
        <c:majorGridlines>
          <c:spPr>
            <a:ln w="6350" cap="flat" cmpd="sng" algn="ctr">
              <a:solidFill>
                <a:sysClr val="window" lastClr="FFFFFF">
                  <a:lumMod val="65000"/>
                </a:sys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100" b="1" i="0" baseline="0">
                    <a:effectLst/>
                  </a:rPr>
                  <a:t>Compression strength, MPa</a:t>
                </a:r>
                <a:endParaRPr lang="lv-LV" sz="1100">
                  <a:effectLst/>
                </a:endParaRPr>
              </a:p>
            </c:rich>
          </c:tx>
          <c:layout>
            <c:manualLayout>
              <c:xMode val="edge"/>
              <c:yMode val="edge"/>
              <c:x val="2.6739559560981223E-2"/>
              <c:y val="0.246155668550474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in"/>
        <c:tickLblPos val="low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607872"/>
        <c:crosses val="autoZero"/>
        <c:crossBetween val="midCat"/>
        <c:minorUnit val="1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layout>
        <c:manualLayout>
          <c:xMode val="edge"/>
          <c:yMode val="edge"/>
          <c:x val="0.79045221078978878"/>
          <c:y val="7.3523747406842047E-2"/>
          <c:w val="0.14638356983770498"/>
          <c:h val="0.25469294502291256"/>
        </c:manualLayout>
      </c:layout>
      <c:overlay val="1"/>
      <c:spPr>
        <a:solidFill>
          <a:schemeClr val="bg1"/>
        </a:solidFill>
        <a:ln>
          <a:solidFill>
            <a:schemeClr val="tx1">
              <a:lumMod val="65000"/>
              <a:lumOff val="3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'collected data LV'!$H$75</c:f>
              <c:strCache>
                <c:ptCount val="1"/>
                <c:pt idx="0">
                  <c:v>5%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00B050"/>
              </a:solidFill>
              <a:ln w="9525">
                <a:solidFill>
                  <a:srgbClr val="1F497D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4.24927394535215E-2"/>
                  <c:y val="9.3157779635649578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accent3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'collected data LV'!$I$78:$I$81</c:f>
                <c:numCache>
                  <c:formatCode>General</c:formatCode>
                  <c:ptCount val="4"/>
                  <c:pt idx="0">
                    <c:v>0.32802128327201374</c:v>
                  </c:pt>
                  <c:pt idx="1">
                    <c:v>0.41071946166510914</c:v>
                  </c:pt>
                  <c:pt idx="2">
                    <c:v>0.11401754250991371</c:v>
                  </c:pt>
                  <c:pt idx="3">
                    <c:v>0.5</c:v>
                  </c:pt>
                </c:numCache>
              </c:numRef>
            </c:plus>
            <c:minus>
              <c:numRef>
                <c:f>'collected data LV'!$I$78:$I$81</c:f>
                <c:numCache>
                  <c:formatCode>General</c:formatCode>
                  <c:ptCount val="4"/>
                  <c:pt idx="0">
                    <c:v>0.32802128327201374</c:v>
                  </c:pt>
                  <c:pt idx="1">
                    <c:v>0.41071946166510914</c:v>
                  </c:pt>
                  <c:pt idx="2">
                    <c:v>0.11401754250991371</c:v>
                  </c:pt>
                  <c:pt idx="3">
                    <c:v>0.5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'collected data LV'!$B$78:$B$81</c:f>
              <c:numCache>
                <c:formatCode>General</c:formatCode>
                <c:ptCount val="4"/>
                <c:pt idx="0">
                  <c:v>900</c:v>
                </c:pt>
                <c:pt idx="1">
                  <c:v>950</c:v>
                </c:pt>
                <c:pt idx="2">
                  <c:v>1000</c:v>
                </c:pt>
                <c:pt idx="3">
                  <c:v>1050</c:v>
                </c:pt>
              </c:numCache>
            </c:numRef>
          </c:xVal>
          <c:yVal>
            <c:numRef>
              <c:f>'collected data LV'!$H$95:$H$98</c:f>
              <c:numCache>
                <c:formatCode>0.0</c:formatCode>
                <c:ptCount val="4"/>
                <c:pt idx="0">
                  <c:v>1.9117647058823528</c:v>
                </c:pt>
                <c:pt idx="1">
                  <c:v>2.8571428571428572</c:v>
                </c:pt>
                <c:pt idx="2">
                  <c:v>5.3009259259259256</c:v>
                </c:pt>
                <c:pt idx="3">
                  <c:v>11.089285714285712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DC5-47C2-B186-F17ACC478278}"/>
            </c:ext>
          </c:extLst>
        </c:ser>
        <c:ser>
          <c:idx val="1"/>
          <c:order val="1"/>
          <c:tx>
            <c:strRef>
              <c:f>'collected data LV'!$D$75</c:f>
              <c:strCache>
                <c:ptCount val="1"/>
                <c:pt idx="0">
                  <c:v>7%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2.9984888648564103E-2"/>
                  <c:y val="3.6592358877876527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'collected data LV'!$K$78:$K$81</c:f>
                <c:numCache>
                  <c:formatCode>General</c:formatCode>
                  <c:ptCount val="4"/>
                  <c:pt idx="0">
                    <c:v>0.32573079523463389</c:v>
                  </c:pt>
                  <c:pt idx="1">
                    <c:v>0.58537737116040234</c:v>
                  </c:pt>
                  <c:pt idx="2">
                    <c:v>7.0710678118654502E-2</c:v>
                  </c:pt>
                  <c:pt idx="3">
                    <c:v>0.61997175734336107</c:v>
                  </c:pt>
                </c:numCache>
              </c:numRef>
            </c:plus>
            <c:minus>
              <c:numRef>
                <c:f>'collected data LV'!$K$78:$K$81</c:f>
                <c:numCache>
                  <c:formatCode>General</c:formatCode>
                  <c:ptCount val="4"/>
                  <c:pt idx="0">
                    <c:v>0.32573079523463389</c:v>
                  </c:pt>
                  <c:pt idx="1">
                    <c:v>0.58537737116040234</c:v>
                  </c:pt>
                  <c:pt idx="2">
                    <c:v>7.0710678118654502E-2</c:v>
                  </c:pt>
                  <c:pt idx="3">
                    <c:v>0.61997175734336107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'collected data LV'!$B$78:$B$81</c:f>
              <c:numCache>
                <c:formatCode>General</c:formatCode>
                <c:ptCount val="4"/>
                <c:pt idx="0">
                  <c:v>900</c:v>
                </c:pt>
                <c:pt idx="1">
                  <c:v>950</c:v>
                </c:pt>
                <c:pt idx="2">
                  <c:v>1000</c:v>
                </c:pt>
                <c:pt idx="3">
                  <c:v>1050</c:v>
                </c:pt>
              </c:numCache>
            </c:numRef>
          </c:xVal>
          <c:yVal>
            <c:numRef>
              <c:f>'collected data LV'!$J$95:$J$98</c:f>
              <c:numCache>
                <c:formatCode>0.0</c:formatCode>
                <c:ptCount val="4"/>
                <c:pt idx="0">
                  <c:v>2.34375</c:v>
                </c:pt>
                <c:pt idx="1">
                  <c:v>5.7575757575757569</c:v>
                </c:pt>
                <c:pt idx="2">
                  <c:v>7.6715686274509798</c:v>
                </c:pt>
                <c:pt idx="3">
                  <c:v>7.8995433789954337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DC5-47C2-B186-F17ACC478278}"/>
            </c:ext>
          </c:extLst>
        </c:ser>
        <c:ser>
          <c:idx val="2"/>
          <c:order val="2"/>
          <c:tx>
            <c:strRef>
              <c:f>'collected data LV'!$E$75</c:f>
              <c:strCache>
                <c:ptCount val="1"/>
                <c:pt idx="0">
                  <c:v>10%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ysClr val="windowText" lastClr="00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3.0338394198529944E-2"/>
                  <c:y val="-4.19891997913311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'collected data LV'!$M$78:$M$81</c:f>
                <c:numCache>
                  <c:formatCode>General</c:formatCode>
                  <c:ptCount val="4"/>
                  <c:pt idx="0">
                    <c:v>0.73342192536381123</c:v>
                  </c:pt>
                  <c:pt idx="1">
                    <c:v>0.48955161338668723</c:v>
                  </c:pt>
                  <c:pt idx="2">
                    <c:v>0.34302575219167836</c:v>
                  </c:pt>
                  <c:pt idx="3">
                    <c:v>0.94093064097788948</c:v>
                  </c:pt>
                </c:numCache>
              </c:numRef>
            </c:plus>
            <c:minus>
              <c:numRef>
                <c:f>'collected data LV'!$M$78:$M$81</c:f>
                <c:numCache>
                  <c:formatCode>General</c:formatCode>
                  <c:ptCount val="4"/>
                  <c:pt idx="0">
                    <c:v>0.73342192536381123</c:v>
                  </c:pt>
                  <c:pt idx="1">
                    <c:v>0.48955161338668723</c:v>
                  </c:pt>
                  <c:pt idx="2">
                    <c:v>0.34302575219167836</c:v>
                  </c:pt>
                  <c:pt idx="3">
                    <c:v>0.94093064097788948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'collected data LV'!$B$78:$B$81</c:f>
              <c:numCache>
                <c:formatCode>General</c:formatCode>
                <c:ptCount val="4"/>
                <c:pt idx="0">
                  <c:v>900</c:v>
                </c:pt>
                <c:pt idx="1">
                  <c:v>950</c:v>
                </c:pt>
                <c:pt idx="2">
                  <c:v>1000</c:v>
                </c:pt>
                <c:pt idx="3">
                  <c:v>1050</c:v>
                </c:pt>
              </c:numCache>
            </c:numRef>
          </c:xVal>
          <c:yVal>
            <c:numRef>
              <c:f>'collected data LV'!$L$95:$L$98</c:f>
              <c:numCache>
                <c:formatCode>0.0</c:formatCode>
                <c:ptCount val="4"/>
                <c:pt idx="0">
                  <c:v>3.5714285714285712</c:v>
                </c:pt>
                <c:pt idx="1">
                  <c:v>5.1724137931034484</c:v>
                </c:pt>
                <c:pt idx="2">
                  <c:v>5.2736913052886578</c:v>
                </c:pt>
                <c:pt idx="3">
                  <c:v>5.2741180655356494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DC5-47C2-B186-F17ACC478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944320"/>
        <c:axId val="193944896"/>
        <c:extLst/>
      </c:scatterChart>
      <c:valAx>
        <c:axId val="193944320"/>
        <c:scaling>
          <c:orientation val="minMax"/>
          <c:max val="1050"/>
          <c:min val="87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200" b="1" i="0" baseline="0">
                    <a:effectLst/>
                  </a:rPr>
                  <a:t>Firing temperature, ° C</a:t>
                </a:r>
                <a:endParaRPr lang="lv-LV" sz="12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944896"/>
        <c:crosses val="autoZero"/>
        <c:crossBetween val="midCat"/>
        <c:majorUnit val="25"/>
      </c:valAx>
      <c:valAx>
        <c:axId val="193944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65000"/>
                </a:sys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100" b="1" i="0" baseline="0">
                    <a:effectLst/>
                  </a:rPr>
                  <a:t> MPa/g/cm3</a:t>
                </a:r>
                <a:endParaRPr lang="lv-LV" sz="1100">
                  <a:effectLst/>
                </a:endParaRPr>
              </a:p>
            </c:rich>
          </c:tx>
          <c:layout>
            <c:manualLayout>
              <c:xMode val="edge"/>
              <c:yMode val="edge"/>
              <c:x val="2.6739559560981223E-2"/>
              <c:y val="0.246155668550474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in"/>
        <c:tickLblPos val="low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944320"/>
        <c:crosses val="autoZero"/>
        <c:crossBetween val="midCat"/>
        <c:min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954239751446515"/>
          <c:y val="9.1929631582649871E-2"/>
          <c:w val="0.27382687120930377"/>
          <c:h val="0.15463898528044273"/>
        </c:manualLayout>
      </c:layout>
      <c:overlay val="1"/>
      <c:spPr>
        <a:solidFill>
          <a:schemeClr val="bg1"/>
        </a:solidFill>
        <a:ln>
          <a:solidFill>
            <a:schemeClr val="tx1">
              <a:lumMod val="65000"/>
              <a:lumOff val="3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'collected data LV'!$H$75</c:f>
              <c:strCache>
                <c:ptCount val="1"/>
                <c:pt idx="0">
                  <c:v>5%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00B050"/>
              </a:solidFill>
              <a:ln w="9525">
                <a:solidFill>
                  <a:srgbClr val="1F497D"/>
                </a:solidFill>
              </a:ln>
              <a:effectLst/>
            </c:spPr>
          </c:marker>
          <c:xVal>
            <c:numRef>
              <c:f>'collected data LV'!$G$103:$G$108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LV'!$H$103:$H$108</c:f>
              <c:numCache>
                <c:formatCode>0.00</c:formatCode>
                <c:ptCount val="6"/>
                <c:pt idx="0">
                  <c:v>1.6767285663222617</c:v>
                </c:pt>
                <c:pt idx="1">
                  <c:v>2.0203050891044216</c:v>
                </c:pt>
                <c:pt idx="2">
                  <c:v>2.7133737522393711</c:v>
                </c:pt>
                <c:pt idx="3">
                  <c:v>3.7231179329772965</c:v>
                </c:pt>
                <c:pt idx="4">
                  <c:v>4.2665565059753803</c:v>
                </c:pt>
                <c:pt idx="5">
                  <c:v>4.1911689318493126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DB6-4411-919F-00E7A78F7E04}"/>
            </c:ext>
          </c:extLst>
        </c:ser>
        <c:ser>
          <c:idx val="1"/>
          <c:order val="1"/>
          <c:tx>
            <c:strRef>
              <c:f>'collected data LV'!$J$102</c:f>
              <c:strCache>
                <c:ptCount val="1"/>
                <c:pt idx="0">
                  <c:v>7%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'collected data LV'!$G$103:$G$108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LV'!$J$103:$J$108</c:f>
              <c:numCache>
                <c:formatCode>0.00</c:formatCode>
                <c:ptCount val="6"/>
                <c:pt idx="0">
                  <c:v>1.9136638615493577</c:v>
                </c:pt>
                <c:pt idx="1">
                  <c:v>2.9535740438815039</c:v>
                </c:pt>
                <c:pt idx="2">
                  <c:v>3.3588269633580188</c:v>
                </c:pt>
                <c:pt idx="3">
                  <c:v>3.2895732701968723</c:v>
                </c:pt>
                <c:pt idx="4">
                  <c:v>3.9055590339497059</c:v>
                </c:pt>
                <c:pt idx="5">
                  <c:v>3.9519232943146863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DB6-4411-919F-00E7A78F7E04}"/>
            </c:ext>
          </c:extLst>
        </c:ser>
        <c:ser>
          <c:idx val="2"/>
          <c:order val="2"/>
          <c:tx>
            <c:strRef>
              <c:f>'collected data LV'!$L$102</c:f>
              <c:strCache>
                <c:ptCount val="1"/>
                <c:pt idx="0">
                  <c:v>10%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Ref>
              <c:f>'collected data LV'!$G$103:$G$108</c:f>
              <c:numCache>
                <c:formatCode>General</c:formatCode>
                <c:ptCount val="6"/>
                <c:pt idx="0">
                  <c:v>800</c:v>
                </c:pt>
                <c:pt idx="1">
                  <c:v>850</c:v>
                </c:pt>
                <c:pt idx="2">
                  <c:v>900</c:v>
                </c:pt>
                <c:pt idx="3">
                  <c:v>950</c:v>
                </c:pt>
                <c:pt idx="4">
                  <c:v>1000</c:v>
                </c:pt>
                <c:pt idx="5">
                  <c:v>1050</c:v>
                </c:pt>
              </c:numCache>
            </c:numRef>
          </c:xVal>
          <c:yVal>
            <c:numRef>
              <c:f>'collected data LV'!$L$103:$L$108</c:f>
              <c:numCache>
                <c:formatCode>0.00</c:formatCode>
                <c:ptCount val="6"/>
                <c:pt idx="0">
                  <c:v>2.5253813613805267</c:v>
                </c:pt>
                <c:pt idx="1">
                  <c:v>2.986294495808409</c:v>
                </c:pt>
                <c:pt idx="2">
                  <c:v>2.9030715177923763</c:v>
                </c:pt>
                <c:pt idx="3">
                  <c:v>2.8258709815838641</c:v>
                </c:pt>
                <c:pt idx="4">
                  <c:v>3.0137964058206888</c:v>
                </c:pt>
                <c:pt idx="5">
                  <c:v>3.3466401061363023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DB6-4411-919F-00E7A78F7E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481536"/>
        <c:axId val="191482112"/>
        <c:extLst/>
      </c:scatterChart>
      <c:valAx>
        <c:axId val="191481536"/>
        <c:scaling>
          <c:orientation val="minMax"/>
          <c:max val="1050"/>
          <c:min val="8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200" b="1" i="0" baseline="0">
                    <a:effectLst/>
                  </a:rPr>
                  <a:t>Firing temperature, ° C</a:t>
                </a:r>
                <a:endParaRPr lang="lv-LV" sz="12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482112"/>
        <c:crosses val="autoZero"/>
        <c:crossBetween val="midCat"/>
        <c:majorUnit val="50"/>
      </c:valAx>
      <c:valAx>
        <c:axId val="191482112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65000"/>
                </a:sys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100" b="1" i="0" baseline="0">
                    <a:effectLst/>
                  </a:rPr>
                  <a:t> MPa/g/cm3</a:t>
                </a:r>
                <a:endParaRPr lang="lv-LV" sz="1100">
                  <a:effectLst/>
                </a:endParaRPr>
              </a:p>
            </c:rich>
          </c:tx>
          <c:layout>
            <c:manualLayout>
              <c:xMode val="edge"/>
              <c:yMode val="edge"/>
              <c:x val="2.6739559560981223E-2"/>
              <c:y val="0.246155668550474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in"/>
        <c:tickLblPos val="low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481536"/>
        <c:crosses val="autoZero"/>
        <c:crossBetween val="midCat"/>
        <c:min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555938456778737"/>
          <c:y val="6.4144098120530638E-2"/>
          <c:w val="0.27382687120930377"/>
          <c:h val="0.15463898528044273"/>
        </c:manualLayout>
      </c:layout>
      <c:overlay val="1"/>
      <c:spPr>
        <a:solidFill>
          <a:schemeClr val="bg1"/>
        </a:solidFill>
        <a:ln>
          <a:solidFill>
            <a:schemeClr val="tx1">
              <a:lumMod val="65000"/>
              <a:lumOff val="3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'collected data LV'!$H$75</c:f>
              <c:strCache>
                <c:ptCount val="1"/>
                <c:pt idx="0">
                  <c:v>5%</c:v>
                </c:pt>
              </c:strCache>
            </c:strRef>
          </c:tx>
          <c:spPr>
            <a:ln w="9525" cap="rnd">
              <a:solidFill>
                <a:srgbClr val="1F497D">
                  <a:lumMod val="60000"/>
                  <a:lumOff val="40000"/>
                </a:srgbClr>
              </a:solidFill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rgbClr val="1F497D"/>
              </a:solidFill>
              <a:ln w="9525">
                <a:solidFill>
                  <a:srgbClr val="1F497D"/>
                </a:solidFill>
              </a:ln>
              <a:effectLst/>
            </c:spPr>
          </c:marker>
          <c:dPt>
            <c:idx val="2"/>
            <c:marker>
              <c:symbol val="square"/>
              <c:size val="5"/>
              <c:spPr>
                <a:solidFill>
                  <a:srgbClr val="1F497D"/>
                </a:solidFill>
                <a:ln w="9525">
                  <a:solidFill>
                    <a:srgbClr val="1F497D"/>
                  </a:solidFill>
                </a:ln>
                <a:effectLst/>
              </c:spPr>
            </c:marker>
            <c:bubble3D val="0"/>
            <c:spPr>
              <a:ln w="9525" cap="rnd">
                <a:solidFill>
                  <a:srgbClr val="0070C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3E60-4250-A8A7-5FAD941B2E89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'collected data LV'!$I$76:$I$81</c:f>
                <c:numCache>
                  <c:formatCode>General</c:formatCode>
                  <c:ptCount val="6"/>
                  <c:pt idx="0">
                    <c:v>0.15</c:v>
                  </c:pt>
                  <c:pt idx="1">
                    <c:v>0.2</c:v>
                  </c:pt>
                  <c:pt idx="2">
                    <c:v>0.32802128327201374</c:v>
                  </c:pt>
                  <c:pt idx="3">
                    <c:v>0.41071946166510914</c:v>
                  </c:pt>
                  <c:pt idx="4">
                    <c:v>0.11401754250991371</c:v>
                  </c:pt>
                  <c:pt idx="5">
                    <c:v>0.5</c:v>
                  </c:pt>
                </c:numCache>
              </c:numRef>
            </c:plus>
            <c:minus>
              <c:numRef>
                <c:f>'collected data LV'!$I$76:$I$81</c:f>
                <c:numCache>
                  <c:formatCode>General</c:formatCode>
                  <c:ptCount val="6"/>
                  <c:pt idx="0">
                    <c:v>0.15</c:v>
                  </c:pt>
                  <c:pt idx="1">
                    <c:v>0.2</c:v>
                  </c:pt>
                  <c:pt idx="2">
                    <c:v>0.32802128327201374</c:v>
                  </c:pt>
                  <c:pt idx="3">
                    <c:v>0.41071946166510914</c:v>
                  </c:pt>
                  <c:pt idx="4">
                    <c:v>0.11401754250991371</c:v>
                  </c:pt>
                  <c:pt idx="5">
                    <c:v>0.5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1F497D">
                    <a:lumMod val="60000"/>
                    <a:lumOff val="40000"/>
                  </a:srgb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'collected data LV'!$C$26:$C$31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0.70038815511522701</c:v>
                  </c:pt>
                  <c:pt idx="3">
                    <c:v>0.8</c:v>
                  </c:pt>
                  <c:pt idx="4">
                    <c:v>0.7394847182794122</c:v>
                  </c:pt>
                  <c:pt idx="5">
                    <c:v>0.87021596448336413</c:v>
                  </c:pt>
                </c:numCache>
              </c:numRef>
            </c:plus>
            <c:minus>
              <c:numRef>
                <c:f>'collected data LV'!$C$26:$C$31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0.70038815511522701</c:v>
                  </c:pt>
                  <c:pt idx="3">
                    <c:v>0.8</c:v>
                  </c:pt>
                  <c:pt idx="4">
                    <c:v>0.7394847182794122</c:v>
                  </c:pt>
                  <c:pt idx="5">
                    <c:v>0.87021596448336413</c:v>
                  </c:pt>
                </c:numCache>
              </c:numRef>
            </c:minus>
            <c:spPr>
              <a:noFill/>
              <a:ln w="6350" cap="flat" cmpd="sng" algn="ctr">
                <a:solidFill>
                  <a:srgbClr val="0070C0"/>
                </a:solidFill>
                <a:round/>
              </a:ln>
              <a:effectLst/>
            </c:spPr>
          </c:errBars>
          <c:xVal>
            <c:numRef>
              <c:f>'collected data LV'!$C$76:$C$79</c:f>
              <c:numCache>
                <c:formatCode>0.0</c:formatCode>
                <c:ptCount val="4"/>
                <c:pt idx="0">
                  <c:v>77.400000000000006</c:v>
                </c:pt>
                <c:pt idx="1">
                  <c:v>75.3</c:v>
                </c:pt>
                <c:pt idx="2">
                  <c:v>72.240637031084091</c:v>
                </c:pt>
                <c:pt idx="3">
                  <c:v>69.110269548499517</c:v>
                </c:pt>
              </c:numCache>
            </c:numRef>
          </c:xVal>
          <c:yVal>
            <c:numRef>
              <c:f>'collected data LV'!$H$76:$H$79</c:f>
              <c:numCache>
                <c:formatCode>0.0</c:formatCode>
                <c:ptCount val="4"/>
                <c:pt idx="0">
                  <c:v>1.3</c:v>
                </c:pt>
                <c:pt idx="1">
                  <c:v>2</c:v>
                </c:pt>
                <c:pt idx="2">
                  <c:v>3.8166666666666664</c:v>
                </c:pt>
                <c:pt idx="3">
                  <c:v>8.8714285714285701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8F-4298-8AC2-8BF1FD286020}"/>
            </c:ext>
          </c:extLst>
        </c:ser>
        <c:ser>
          <c:idx val="1"/>
          <c:order val="1"/>
          <c:tx>
            <c:strRef>
              <c:f>'collected data LV'!$D$75</c:f>
              <c:strCache>
                <c:ptCount val="1"/>
                <c:pt idx="0">
                  <c:v>7%</c:v>
                </c:pt>
              </c:strCache>
            </c:strRef>
          </c:tx>
          <c:spPr>
            <a:ln w="952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triangle"/>
            <c:size val="6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'collected data LV'!$K$76:$K$81</c:f>
                <c:numCache>
                  <c:formatCode>General</c:formatCode>
                  <c:ptCount val="6"/>
                  <c:pt idx="0">
                    <c:v>0.1</c:v>
                  </c:pt>
                  <c:pt idx="1">
                    <c:v>0.2</c:v>
                  </c:pt>
                  <c:pt idx="2">
                    <c:v>0.32573079523463389</c:v>
                  </c:pt>
                  <c:pt idx="3">
                    <c:v>0.58537737116040234</c:v>
                  </c:pt>
                  <c:pt idx="4">
                    <c:v>7.0710678118654502E-2</c:v>
                  </c:pt>
                  <c:pt idx="5">
                    <c:v>0.61997175734336107</c:v>
                  </c:pt>
                </c:numCache>
              </c:numRef>
            </c:plus>
            <c:minus>
              <c:numRef>
                <c:f>'collected data LV'!$K$76:$K$81</c:f>
                <c:numCache>
                  <c:formatCode>General</c:formatCode>
                  <c:ptCount val="6"/>
                  <c:pt idx="0">
                    <c:v>0.1</c:v>
                  </c:pt>
                  <c:pt idx="1">
                    <c:v>0.2</c:v>
                  </c:pt>
                  <c:pt idx="2">
                    <c:v>0.32573079523463389</c:v>
                  </c:pt>
                  <c:pt idx="3">
                    <c:v>0.58537737116040234</c:v>
                  </c:pt>
                  <c:pt idx="4">
                    <c:v>7.0710678118654502E-2</c:v>
                  </c:pt>
                  <c:pt idx="5">
                    <c:v>0.61997175734336107</c:v>
                  </c:pt>
                </c:numCache>
              </c:numRef>
            </c:minus>
            <c:spPr>
              <a:noFill/>
              <a:ln w="6350" cap="flat" cmpd="sng" algn="ctr">
                <a:solidFill>
                  <a:srgbClr val="FF0000"/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'collected data LV'!$E$26:$E$31</c:f>
                <c:numCache>
                  <c:formatCode>General</c:formatCode>
                  <c:ptCount val="6"/>
                  <c:pt idx="0">
                    <c:v>1.2</c:v>
                  </c:pt>
                  <c:pt idx="1">
                    <c:v>1.1000000000000001</c:v>
                  </c:pt>
                  <c:pt idx="2">
                    <c:v>1.1611346867226509</c:v>
                  </c:pt>
                  <c:pt idx="3">
                    <c:v>1.2311680143452088</c:v>
                  </c:pt>
                  <c:pt idx="4">
                    <c:v>0.88371796421283189</c:v>
                  </c:pt>
                  <c:pt idx="5">
                    <c:v>0.98783021892166922</c:v>
                  </c:pt>
                </c:numCache>
              </c:numRef>
            </c:plus>
            <c:minus>
              <c:numRef>
                <c:f>'collected data LV'!$E$26:$E$31</c:f>
                <c:numCache>
                  <c:formatCode>General</c:formatCode>
                  <c:ptCount val="6"/>
                  <c:pt idx="0">
                    <c:v>1.2</c:v>
                  </c:pt>
                  <c:pt idx="1">
                    <c:v>1.1000000000000001</c:v>
                  </c:pt>
                  <c:pt idx="2">
                    <c:v>1.1611346867226509</c:v>
                  </c:pt>
                  <c:pt idx="3">
                    <c:v>1.2311680143452088</c:v>
                  </c:pt>
                  <c:pt idx="4">
                    <c:v>0.88371796421283189</c:v>
                  </c:pt>
                  <c:pt idx="5">
                    <c:v>0.98783021892166922</c:v>
                  </c:pt>
                </c:numCache>
              </c:numRef>
            </c:minus>
            <c:spPr>
              <a:noFill/>
              <a:ln w="6350" cap="flat" cmpd="sng" algn="ctr">
                <a:solidFill>
                  <a:srgbClr val="FF0000"/>
                </a:solidFill>
                <a:round/>
              </a:ln>
              <a:effectLst/>
            </c:spPr>
          </c:errBars>
          <c:xVal>
            <c:numRef>
              <c:f>'collected data LV'!$D$76:$D$79</c:f>
              <c:numCache>
                <c:formatCode>0.0</c:formatCode>
                <c:ptCount val="4"/>
                <c:pt idx="0">
                  <c:v>78.5</c:v>
                </c:pt>
                <c:pt idx="1">
                  <c:v>76</c:v>
                </c:pt>
                <c:pt idx="2">
                  <c:v>73.746500595204893</c:v>
                </c:pt>
                <c:pt idx="3">
                  <c:v>72.001076454792425</c:v>
                </c:pt>
              </c:numCache>
            </c:numRef>
          </c:xVal>
          <c:yVal>
            <c:numRef>
              <c:f>'collected data LV'!$J$76:$J$79</c:f>
              <c:numCache>
                <c:formatCode>0.0</c:formatCode>
                <c:ptCount val="4"/>
                <c:pt idx="0">
                  <c:v>1.5</c:v>
                </c:pt>
                <c:pt idx="1">
                  <c:v>3.8</c:v>
                </c:pt>
                <c:pt idx="2">
                  <c:v>5.2166666666666668</c:v>
                </c:pt>
                <c:pt idx="3">
                  <c:v>5.7666666666666666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C8F-4298-8AC2-8BF1FD286020}"/>
            </c:ext>
          </c:extLst>
        </c:ser>
        <c:ser>
          <c:idx val="2"/>
          <c:order val="2"/>
          <c:tx>
            <c:strRef>
              <c:f>'collected data LV'!$E$75</c:f>
              <c:strCache>
                <c:ptCount val="1"/>
                <c:pt idx="0">
                  <c:v>10%</c:v>
                </c:pt>
              </c:strCache>
            </c:strRef>
          </c:tx>
          <c:spPr>
            <a:ln w="9525" cap="rnd">
              <a:solidFill>
                <a:sysClr val="windowText" lastClr="000000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>
                    <a:alpha val="96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'collected data LV'!$M$76:$M$81</c:f>
                <c:numCache>
                  <c:formatCode>General</c:formatCode>
                  <c:ptCount val="6"/>
                  <c:pt idx="0">
                    <c:v>0.2</c:v>
                  </c:pt>
                  <c:pt idx="1">
                    <c:v>0.3</c:v>
                  </c:pt>
                  <c:pt idx="2">
                    <c:v>0.73342192536381123</c:v>
                  </c:pt>
                  <c:pt idx="3">
                    <c:v>0.48955161338668723</c:v>
                  </c:pt>
                  <c:pt idx="4">
                    <c:v>0.34302575219167836</c:v>
                  </c:pt>
                  <c:pt idx="5">
                    <c:v>0.94093064097788948</c:v>
                  </c:pt>
                </c:numCache>
              </c:numRef>
            </c:plus>
            <c:minus>
              <c:numRef>
                <c:f>'collected data LV'!$M$76:$M$81</c:f>
                <c:numCache>
                  <c:formatCode>General</c:formatCode>
                  <c:ptCount val="6"/>
                  <c:pt idx="0">
                    <c:v>0.2</c:v>
                  </c:pt>
                  <c:pt idx="1">
                    <c:v>0.3</c:v>
                  </c:pt>
                  <c:pt idx="2">
                    <c:v>0.73342192536381123</c:v>
                  </c:pt>
                  <c:pt idx="3">
                    <c:v>0.48955161338668723</c:v>
                  </c:pt>
                  <c:pt idx="4">
                    <c:v>0.34302575219167836</c:v>
                  </c:pt>
                  <c:pt idx="5">
                    <c:v>0.94093064097788948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'collected data LV'!$G$26:$G$31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0.99605817733896695</c:v>
                  </c:pt>
                  <c:pt idx="3">
                    <c:v>0.93467310710380169</c:v>
                  </c:pt>
                  <c:pt idx="4">
                    <c:v>0.70484262263547681</c:v>
                  </c:pt>
                  <c:pt idx="5">
                    <c:v>0</c:v>
                  </c:pt>
                </c:numCache>
              </c:numRef>
            </c:plus>
            <c:minus>
              <c:numRef>
                <c:f>'collected data LV'!$G$26:$G$31</c:f>
                <c:numCache>
                  <c:formatCode>General</c:formatCode>
                  <c:ptCount val="6"/>
                  <c:pt idx="0">
                    <c:v>1</c:v>
                  </c:pt>
                  <c:pt idx="1">
                    <c:v>0.8</c:v>
                  </c:pt>
                  <c:pt idx="2">
                    <c:v>0.99605817733896695</c:v>
                  </c:pt>
                  <c:pt idx="3">
                    <c:v>0.93467310710380169</c:v>
                  </c:pt>
                  <c:pt idx="4">
                    <c:v>0.70484262263547681</c:v>
                  </c:pt>
                  <c:pt idx="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'collected data LV'!$E$76:$E$79</c:f>
              <c:numCache>
                <c:formatCode>0.0</c:formatCode>
                <c:ptCount val="4"/>
                <c:pt idx="0">
                  <c:v>79.5</c:v>
                </c:pt>
                <c:pt idx="1">
                  <c:v>78.2</c:v>
                </c:pt>
                <c:pt idx="2">
                  <c:v>76.07984880298963</c:v>
                </c:pt>
                <c:pt idx="3">
                  <c:v>74.77753918366885</c:v>
                </c:pt>
              </c:numCache>
            </c:numRef>
          </c:xVal>
          <c:yVal>
            <c:numRef>
              <c:f>'collected data LV'!$L$76:$L$79</c:f>
              <c:numCache>
                <c:formatCode>0.0</c:formatCode>
                <c:ptCount val="4"/>
                <c:pt idx="0">
                  <c:v>2</c:v>
                </c:pt>
                <c:pt idx="1">
                  <c:v>3</c:v>
                </c:pt>
                <c:pt idx="2">
                  <c:v>3.3</c:v>
                </c:pt>
                <c:pt idx="3">
                  <c:v>3.4833333333333329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C8F-4298-8AC2-8BF1FD2860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607872"/>
        <c:axId val="193608448"/>
        <c:extLst/>
      </c:scatterChart>
      <c:valAx>
        <c:axId val="193607872"/>
        <c:scaling>
          <c:orientation val="minMax"/>
          <c:max val="80"/>
          <c:min val="6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100" b="1">
                    <a:solidFill>
                      <a:sysClr val="windowText" lastClr="000000"/>
                    </a:solidFill>
                  </a:rPr>
                  <a:t>Total porosity,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608448"/>
        <c:crosses val="autoZero"/>
        <c:crossBetween val="midCat"/>
        <c:majorUnit val="1"/>
      </c:valAx>
      <c:valAx>
        <c:axId val="193608448"/>
        <c:scaling>
          <c:orientation val="minMax"/>
          <c:min val="0"/>
        </c:scaling>
        <c:delete val="0"/>
        <c:axPos val="l"/>
        <c:majorGridlines>
          <c:spPr>
            <a:ln w="6350" cap="flat" cmpd="sng" algn="ctr">
              <a:solidFill>
                <a:sysClr val="window" lastClr="FFFFFF">
                  <a:lumMod val="65000"/>
                </a:sys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100" b="1" i="0" baseline="0">
                    <a:effectLst/>
                  </a:rPr>
                  <a:t>Compression strength, MPa</a:t>
                </a:r>
                <a:endParaRPr lang="lv-LV" sz="1100">
                  <a:effectLst/>
                </a:endParaRPr>
              </a:p>
            </c:rich>
          </c:tx>
          <c:layout>
            <c:manualLayout>
              <c:xMode val="edge"/>
              <c:yMode val="edge"/>
              <c:x val="2.6739559560981223E-2"/>
              <c:y val="0.246155668550474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in"/>
        <c:tickLblPos val="low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607872"/>
        <c:crosses val="autoZero"/>
        <c:crossBetween val="midCat"/>
        <c:minorUnit val="1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layout>
        <c:manualLayout>
          <c:xMode val="edge"/>
          <c:yMode val="edge"/>
          <c:x val="0.79045221078978878"/>
          <c:y val="7.3523747406842047E-2"/>
          <c:w val="0.14638356983770498"/>
          <c:h val="0.25469294502291256"/>
        </c:manualLayout>
      </c:layout>
      <c:overlay val="1"/>
      <c:spPr>
        <a:solidFill>
          <a:schemeClr val="bg1"/>
        </a:solidFill>
        <a:ln>
          <a:solidFill>
            <a:schemeClr val="tx1">
              <a:lumMod val="65000"/>
              <a:lumOff val="3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118248</xdr:colOff>
      <xdr:row>0</xdr:row>
      <xdr:rowOff>0</xdr:rowOff>
    </xdr:from>
    <xdr:to>
      <xdr:col>17</xdr:col>
      <xdr:colOff>53774</xdr:colOff>
      <xdr:row>22</xdr:row>
      <xdr:rowOff>15548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B387F2-B169-4CAC-96D2-65D334F2DB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218661</xdr:colOff>
      <xdr:row>0</xdr:row>
      <xdr:rowOff>0</xdr:rowOff>
    </xdr:from>
    <xdr:to>
      <xdr:col>25</xdr:col>
      <xdr:colOff>565005</xdr:colOff>
      <xdr:row>22</xdr:row>
      <xdr:rowOff>15548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02B2FB2-3424-43F9-8CDA-98C9351CCB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199255</xdr:colOff>
      <xdr:row>22</xdr:row>
      <xdr:rowOff>117376</xdr:rowOff>
    </xdr:from>
    <xdr:to>
      <xdr:col>25</xdr:col>
      <xdr:colOff>545599</xdr:colOff>
      <xdr:row>43</xdr:row>
      <xdr:rowOff>132925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719A955-0B2B-4FD5-8214-E8E708FDAB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19879</xdr:colOff>
      <xdr:row>23</xdr:row>
      <xdr:rowOff>172277</xdr:rowOff>
    </xdr:from>
    <xdr:to>
      <xdr:col>16</xdr:col>
      <xdr:colOff>565005</xdr:colOff>
      <xdr:row>45</xdr:row>
      <xdr:rowOff>2295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30BFB17-E630-4A42-9488-8BCF988D35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304801</xdr:colOff>
      <xdr:row>46</xdr:row>
      <xdr:rowOff>13251</xdr:rowOff>
    </xdr:from>
    <xdr:to>
      <xdr:col>16</xdr:col>
      <xdr:colOff>439110</xdr:colOff>
      <xdr:row>66</xdr:row>
      <xdr:rowOff>28799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78A9917-3BCA-4793-B8D9-420415039F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506636</xdr:colOff>
      <xdr:row>65</xdr:row>
      <xdr:rowOff>49470</xdr:rowOff>
    </xdr:from>
    <xdr:to>
      <xdr:col>22</xdr:col>
      <xdr:colOff>582706</xdr:colOff>
      <xdr:row>85</xdr:row>
      <xdr:rowOff>27367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B0C4D5E-BE5C-4578-8BBF-74C395FD1C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346959</xdr:colOff>
      <xdr:row>111</xdr:row>
      <xdr:rowOff>136771</xdr:rowOff>
    </xdr:from>
    <xdr:to>
      <xdr:col>26</xdr:col>
      <xdr:colOff>89185</xdr:colOff>
      <xdr:row>130</xdr:row>
      <xdr:rowOff>173835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A0BB724D-8819-42BB-B31B-2E92E1EBEF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152400</xdr:colOff>
      <xdr:row>111</xdr:row>
      <xdr:rowOff>124691</xdr:rowOff>
    </xdr:from>
    <xdr:to>
      <xdr:col>16</xdr:col>
      <xdr:colOff>282553</xdr:colOff>
      <xdr:row>130</xdr:row>
      <xdr:rowOff>161755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563187-598F-4D35-A30B-3890B8C347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506636</xdr:colOff>
      <xdr:row>87</xdr:row>
      <xdr:rowOff>20895</xdr:rowOff>
    </xdr:from>
    <xdr:to>
      <xdr:col>22</xdr:col>
      <xdr:colOff>582706</xdr:colOff>
      <xdr:row>107</xdr:row>
      <xdr:rowOff>17842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78A41AE7-E3B1-408A-8C6C-5F9C531CF5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0.12053</cdr:x>
      <cdr:y>0.06507</cdr:y>
    </cdr:from>
    <cdr:to>
      <cdr:x>0.20799</cdr:x>
      <cdr:y>0.13551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C3A592DD-1086-4AFE-BB00-EC74446D351E}"/>
            </a:ext>
          </a:extLst>
        </cdr:cNvPr>
        <cdr:cNvSpPr txBox="1"/>
      </cdr:nvSpPr>
      <cdr:spPr>
        <a:xfrm xmlns:a="http://schemas.openxmlformats.org/drawingml/2006/main">
          <a:off x="671869" y="247338"/>
          <a:ext cx="487547" cy="2677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1">
              <a:solidFill>
                <a:srgbClr val="0070C0"/>
              </a:solidFill>
            </a:rPr>
            <a:t>1050</a:t>
          </a:r>
        </a:p>
      </cdr:txBody>
    </cdr:sp>
  </cdr:relSizeAnchor>
  <cdr:relSizeAnchor xmlns:cdr="http://schemas.openxmlformats.org/drawingml/2006/chartDrawing">
    <cdr:from>
      <cdr:x>0.24645</cdr:x>
      <cdr:y>0.12644</cdr:y>
    </cdr:from>
    <cdr:to>
      <cdr:x>0.33391</cdr:x>
      <cdr:y>0.19688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5DC87527-22CA-4540-B67D-DCB0806E2073}"/>
            </a:ext>
          </a:extLst>
        </cdr:cNvPr>
        <cdr:cNvSpPr txBox="1"/>
      </cdr:nvSpPr>
      <cdr:spPr>
        <a:xfrm xmlns:a="http://schemas.openxmlformats.org/drawingml/2006/main">
          <a:off x="1375328" y="481482"/>
          <a:ext cx="488072" cy="268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1">
              <a:solidFill>
                <a:srgbClr val="0070C0"/>
              </a:solidFill>
            </a:rPr>
            <a:t>1000</a:t>
          </a:r>
        </a:p>
      </cdr:txBody>
    </cdr:sp>
  </cdr:relSizeAnchor>
  <cdr:relSizeAnchor xmlns:cdr="http://schemas.openxmlformats.org/drawingml/2006/chartDrawing">
    <cdr:from>
      <cdr:x>0.188</cdr:x>
      <cdr:y>0.22659</cdr:y>
    </cdr:from>
    <cdr:to>
      <cdr:x>0.27547</cdr:x>
      <cdr:y>0.29703</cdr:y>
    </cdr:to>
    <cdr:sp macro="" textlink="">
      <cdr:nvSpPr>
        <cdr:cNvPr id="4" name="TextBox 3">
          <a:extLst xmlns:a="http://schemas.openxmlformats.org/drawingml/2006/main">
            <a:ext uri="{FF2B5EF4-FFF2-40B4-BE49-F238E27FC236}">
              <a16:creationId xmlns:a16="http://schemas.microsoft.com/office/drawing/2014/main" id="{768CE8E8-52E2-4114-B4A4-307476FD4273}"/>
            </a:ext>
          </a:extLst>
        </cdr:cNvPr>
        <cdr:cNvSpPr txBox="1"/>
      </cdr:nvSpPr>
      <cdr:spPr>
        <a:xfrm xmlns:a="http://schemas.openxmlformats.org/drawingml/2006/main">
          <a:off x="1049156" y="862843"/>
          <a:ext cx="488128" cy="268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i="1">
              <a:solidFill>
                <a:srgbClr val="FF0000"/>
              </a:solidFill>
            </a:rPr>
            <a:t>1050</a:t>
          </a:r>
        </a:p>
      </cdr:txBody>
    </cdr:sp>
  </cdr:relSizeAnchor>
  <cdr:relSizeAnchor xmlns:cdr="http://schemas.openxmlformats.org/drawingml/2006/chartDrawing">
    <cdr:from>
      <cdr:x>0.37545</cdr:x>
      <cdr:y>0.30218</cdr:y>
    </cdr:from>
    <cdr:to>
      <cdr:x>0.45091</cdr:x>
      <cdr:y>0.35747</cdr:y>
    </cdr:to>
    <cdr:sp macro="" textlink="">
      <cdr:nvSpPr>
        <cdr:cNvPr id="5" name="TextBox 4">
          <a:extLst xmlns:a="http://schemas.openxmlformats.org/drawingml/2006/main">
            <a:ext uri="{FF2B5EF4-FFF2-40B4-BE49-F238E27FC236}">
              <a16:creationId xmlns:a16="http://schemas.microsoft.com/office/drawing/2014/main" id="{31383C0C-181A-47B4-8663-72F0625B5BF7}"/>
            </a:ext>
          </a:extLst>
        </cdr:cNvPr>
        <cdr:cNvSpPr txBox="1"/>
      </cdr:nvSpPr>
      <cdr:spPr>
        <a:xfrm xmlns:a="http://schemas.openxmlformats.org/drawingml/2006/main">
          <a:off x="2095193" y="1150680"/>
          <a:ext cx="421105" cy="210553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i="1">
              <a:solidFill>
                <a:srgbClr val="FF0000"/>
              </a:solidFill>
            </a:rPr>
            <a:t>1000</a:t>
          </a:r>
        </a:p>
      </cdr:txBody>
    </cdr:sp>
  </cdr:relSizeAnchor>
  <cdr:relSizeAnchor xmlns:cdr="http://schemas.openxmlformats.org/drawingml/2006/chartDrawing">
    <cdr:from>
      <cdr:x>0.27742</cdr:x>
      <cdr:y>0.39011</cdr:y>
    </cdr:from>
    <cdr:to>
      <cdr:x>0.36488</cdr:x>
      <cdr:y>0.46054</cdr:y>
    </cdr:to>
    <cdr:sp macro="" textlink="">
      <cdr:nvSpPr>
        <cdr:cNvPr id="6" name="TextBox 5">
          <a:extLst xmlns:a="http://schemas.openxmlformats.org/drawingml/2006/main">
            <a:ext uri="{FF2B5EF4-FFF2-40B4-BE49-F238E27FC236}">
              <a16:creationId xmlns:a16="http://schemas.microsoft.com/office/drawing/2014/main" id="{70315C46-573E-430E-ACF7-C13AC02C6EFD}"/>
            </a:ext>
          </a:extLst>
        </cdr:cNvPr>
        <cdr:cNvSpPr txBox="1"/>
      </cdr:nvSpPr>
      <cdr:spPr>
        <a:xfrm xmlns:a="http://schemas.openxmlformats.org/drawingml/2006/main">
          <a:off x="1548155" y="1485536"/>
          <a:ext cx="488072" cy="2681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1">
              <a:solidFill>
                <a:srgbClr val="0070C0"/>
              </a:solidFill>
            </a:rPr>
            <a:t>950</a:t>
          </a:r>
        </a:p>
      </cdr:txBody>
    </cdr:sp>
  </cdr:relSizeAnchor>
  <cdr:relSizeAnchor xmlns:cdr="http://schemas.openxmlformats.org/drawingml/2006/chartDrawing">
    <cdr:from>
      <cdr:x>0.31847</cdr:x>
      <cdr:y>0.49218</cdr:y>
    </cdr:from>
    <cdr:to>
      <cdr:x>0.40593</cdr:x>
      <cdr:y>0.56262</cdr:y>
    </cdr:to>
    <cdr:sp macro="" textlink="">
      <cdr:nvSpPr>
        <cdr:cNvPr id="7" name="TextBox 6">
          <a:extLst xmlns:a="http://schemas.openxmlformats.org/drawingml/2006/main">
            <a:ext uri="{FF2B5EF4-FFF2-40B4-BE49-F238E27FC236}">
              <a16:creationId xmlns:a16="http://schemas.microsoft.com/office/drawing/2014/main" id="{00E03E0D-F074-4DDF-9260-46BAF402B3BF}"/>
            </a:ext>
          </a:extLst>
        </cdr:cNvPr>
        <cdr:cNvSpPr txBox="1"/>
      </cdr:nvSpPr>
      <cdr:spPr>
        <a:xfrm xmlns:a="http://schemas.openxmlformats.org/drawingml/2006/main">
          <a:off x="1777247" y="1874187"/>
          <a:ext cx="488072" cy="268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i="0" u="none"/>
            <a:t>1050</a:t>
          </a:r>
        </a:p>
      </cdr:txBody>
    </cdr:sp>
  </cdr:relSizeAnchor>
  <cdr:relSizeAnchor xmlns:cdr="http://schemas.openxmlformats.org/drawingml/2006/chartDrawing">
    <cdr:from>
      <cdr:x>0.51262</cdr:x>
      <cdr:y>0.46888</cdr:y>
    </cdr:from>
    <cdr:to>
      <cdr:x>0.60008</cdr:x>
      <cdr:y>0.53931</cdr:y>
    </cdr:to>
    <cdr:sp macro="" textlink="">
      <cdr:nvSpPr>
        <cdr:cNvPr id="8" name="TextBox 7">
          <a:extLst xmlns:a="http://schemas.openxmlformats.org/drawingml/2006/main">
            <a:ext uri="{FF2B5EF4-FFF2-40B4-BE49-F238E27FC236}">
              <a16:creationId xmlns:a16="http://schemas.microsoft.com/office/drawing/2014/main" id="{5AE8266A-0EF2-4D10-93A2-ACC7A0EB85C6}"/>
            </a:ext>
          </a:extLst>
        </cdr:cNvPr>
        <cdr:cNvSpPr txBox="1"/>
      </cdr:nvSpPr>
      <cdr:spPr>
        <a:xfrm xmlns:a="http://schemas.openxmlformats.org/drawingml/2006/main">
          <a:off x="2860666" y="1785484"/>
          <a:ext cx="488072" cy="2681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i="1">
              <a:solidFill>
                <a:srgbClr val="FF0000"/>
              </a:solidFill>
            </a:rPr>
            <a:t>950</a:t>
          </a:r>
        </a:p>
      </cdr:txBody>
    </cdr:sp>
  </cdr:relSizeAnchor>
  <cdr:relSizeAnchor xmlns:cdr="http://schemas.openxmlformats.org/drawingml/2006/chartDrawing">
    <cdr:from>
      <cdr:x>0.61991</cdr:x>
      <cdr:y>0.5036</cdr:y>
    </cdr:from>
    <cdr:to>
      <cdr:x>0.68268</cdr:x>
      <cdr:y>0.54705</cdr:y>
    </cdr:to>
    <cdr:sp macro="" textlink="">
      <cdr:nvSpPr>
        <cdr:cNvPr id="9" name="TextBox 8">
          <a:extLst xmlns:a="http://schemas.openxmlformats.org/drawingml/2006/main">
            <a:ext uri="{FF2B5EF4-FFF2-40B4-BE49-F238E27FC236}">
              <a16:creationId xmlns:a16="http://schemas.microsoft.com/office/drawing/2014/main" id="{61D1E7CE-AC5D-41F7-9EFF-86D34A5F263C}"/>
            </a:ext>
          </a:extLst>
        </cdr:cNvPr>
        <cdr:cNvSpPr txBox="1"/>
      </cdr:nvSpPr>
      <cdr:spPr>
        <a:xfrm xmlns:a="http://schemas.openxmlformats.org/drawingml/2006/main">
          <a:off x="3459418" y="1917693"/>
          <a:ext cx="350275" cy="16543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i="1">
              <a:solidFill>
                <a:srgbClr val="FF0000"/>
              </a:solidFill>
            </a:rPr>
            <a:t>900</a:t>
          </a:r>
        </a:p>
      </cdr:txBody>
    </cdr:sp>
  </cdr:relSizeAnchor>
  <cdr:relSizeAnchor xmlns:cdr="http://schemas.openxmlformats.org/drawingml/2006/chartDrawing">
    <cdr:from>
      <cdr:x>0.69902</cdr:x>
      <cdr:y>0.53669</cdr:y>
    </cdr:from>
    <cdr:to>
      <cdr:x>0.78648</cdr:x>
      <cdr:y>0.58917</cdr:y>
    </cdr:to>
    <cdr:sp macro="" textlink="">
      <cdr:nvSpPr>
        <cdr:cNvPr id="10" name="TextBox 9">
          <a:extLst xmlns:a="http://schemas.openxmlformats.org/drawingml/2006/main">
            <a:ext uri="{FF2B5EF4-FFF2-40B4-BE49-F238E27FC236}">
              <a16:creationId xmlns:a16="http://schemas.microsoft.com/office/drawing/2014/main" id="{63AF2A3F-2116-4BE8-BF01-87FCAEC71985}"/>
            </a:ext>
          </a:extLst>
        </cdr:cNvPr>
        <cdr:cNvSpPr txBox="1"/>
      </cdr:nvSpPr>
      <cdr:spPr>
        <a:xfrm xmlns:a="http://schemas.openxmlformats.org/drawingml/2006/main">
          <a:off x="3900866" y="2043691"/>
          <a:ext cx="488072" cy="1998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i="1">
              <a:solidFill>
                <a:srgbClr val="FF0000"/>
              </a:solidFill>
            </a:rPr>
            <a:t>850</a:t>
          </a:r>
        </a:p>
      </cdr:txBody>
    </cdr:sp>
  </cdr:relSizeAnchor>
  <cdr:relSizeAnchor xmlns:cdr="http://schemas.openxmlformats.org/drawingml/2006/chartDrawing">
    <cdr:from>
      <cdr:x>0.90471</cdr:x>
      <cdr:y>0.78637</cdr:y>
    </cdr:from>
    <cdr:to>
      <cdr:x>0.96206</cdr:x>
      <cdr:y>0.83799</cdr:y>
    </cdr:to>
    <cdr:sp macro="" textlink="">
      <cdr:nvSpPr>
        <cdr:cNvPr id="11" name="TextBox 10">
          <a:extLst xmlns:a="http://schemas.openxmlformats.org/drawingml/2006/main">
            <a:ext uri="{FF2B5EF4-FFF2-40B4-BE49-F238E27FC236}">
              <a16:creationId xmlns:a16="http://schemas.microsoft.com/office/drawing/2014/main" id="{FC4C84DF-D0C1-4665-844C-CA035E99F8DB}"/>
            </a:ext>
          </a:extLst>
        </cdr:cNvPr>
        <cdr:cNvSpPr txBox="1"/>
      </cdr:nvSpPr>
      <cdr:spPr>
        <a:xfrm xmlns:a="http://schemas.openxmlformats.org/drawingml/2006/main">
          <a:off x="5048730" y="2994446"/>
          <a:ext cx="320054" cy="1965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i="1">
              <a:solidFill>
                <a:srgbClr val="FF0000"/>
              </a:solidFill>
            </a:rPr>
            <a:t>800</a:t>
          </a:r>
        </a:p>
      </cdr:txBody>
    </cdr:sp>
  </cdr:relSizeAnchor>
  <cdr:relSizeAnchor xmlns:cdr="http://schemas.openxmlformats.org/drawingml/2006/chartDrawing">
    <cdr:from>
      <cdr:x>0.39162</cdr:x>
      <cdr:y>0.61419</cdr:y>
    </cdr:from>
    <cdr:to>
      <cdr:x>0.4545</cdr:x>
      <cdr:y>0.66553</cdr:y>
    </cdr:to>
    <cdr:sp macro="" textlink="">
      <cdr:nvSpPr>
        <cdr:cNvPr id="12" name="TextBox 11">
          <a:extLst xmlns:a="http://schemas.openxmlformats.org/drawingml/2006/main">
            <a:ext uri="{FF2B5EF4-FFF2-40B4-BE49-F238E27FC236}">
              <a16:creationId xmlns:a16="http://schemas.microsoft.com/office/drawing/2014/main" id="{90FDFDB2-B7A7-48E3-BD38-A99EE5768E16}"/>
            </a:ext>
          </a:extLst>
        </cdr:cNvPr>
        <cdr:cNvSpPr txBox="1"/>
      </cdr:nvSpPr>
      <cdr:spPr>
        <a:xfrm xmlns:a="http://schemas.openxmlformats.org/drawingml/2006/main">
          <a:off x="2185429" y="2338799"/>
          <a:ext cx="350921" cy="19551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u="none"/>
            <a:t>1000</a:t>
          </a:r>
        </a:p>
      </cdr:txBody>
    </cdr:sp>
  </cdr:relSizeAnchor>
  <cdr:relSizeAnchor xmlns:cdr="http://schemas.openxmlformats.org/drawingml/2006/chartDrawing">
    <cdr:from>
      <cdr:x>0.65458</cdr:x>
      <cdr:y>0.67205</cdr:y>
    </cdr:from>
    <cdr:to>
      <cdr:x>0.74205</cdr:x>
      <cdr:y>0.74249</cdr:y>
    </cdr:to>
    <cdr:sp macro="" textlink="">
      <cdr:nvSpPr>
        <cdr:cNvPr id="13" name="TextBox 12">
          <a:extLst xmlns:a="http://schemas.openxmlformats.org/drawingml/2006/main">
            <a:ext uri="{FF2B5EF4-FFF2-40B4-BE49-F238E27FC236}">
              <a16:creationId xmlns:a16="http://schemas.microsoft.com/office/drawing/2014/main" id="{2B6C613A-F63D-429C-8FD2-71D32BC8C7D5}"/>
            </a:ext>
          </a:extLst>
        </cdr:cNvPr>
        <cdr:cNvSpPr txBox="1"/>
      </cdr:nvSpPr>
      <cdr:spPr>
        <a:xfrm xmlns:a="http://schemas.openxmlformats.org/drawingml/2006/main">
          <a:off x="3652867" y="2559140"/>
          <a:ext cx="488128" cy="268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u="none"/>
            <a:t>950</a:t>
          </a:r>
        </a:p>
      </cdr:txBody>
    </cdr:sp>
  </cdr:relSizeAnchor>
  <cdr:relSizeAnchor xmlns:cdr="http://schemas.openxmlformats.org/drawingml/2006/chartDrawing">
    <cdr:from>
      <cdr:x>0.73477</cdr:x>
      <cdr:y>0.67164</cdr:y>
    </cdr:from>
    <cdr:to>
      <cdr:x>0.82224</cdr:x>
      <cdr:y>0.74208</cdr:y>
    </cdr:to>
    <cdr:sp macro="" textlink="">
      <cdr:nvSpPr>
        <cdr:cNvPr id="14" name="TextBox 13">
          <a:extLst xmlns:a="http://schemas.openxmlformats.org/drawingml/2006/main">
            <a:ext uri="{FF2B5EF4-FFF2-40B4-BE49-F238E27FC236}">
              <a16:creationId xmlns:a16="http://schemas.microsoft.com/office/drawing/2014/main" id="{B32B8CFB-20D6-4E32-AAAD-69FF0F21EC38}"/>
            </a:ext>
          </a:extLst>
        </cdr:cNvPr>
        <cdr:cNvSpPr txBox="1"/>
      </cdr:nvSpPr>
      <cdr:spPr>
        <a:xfrm xmlns:a="http://schemas.openxmlformats.org/drawingml/2006/main">
          <a:off x="4100387" y="2557579"/>
          <a:ext cx="488128" cy="2682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u="none"/>
            <a:t>900</a:t>
          </a:r>
        </a:p>
      </cdr:txBody>
    </cdr:sp>
  </cdr:relSizeAnchor>
  <cdr:relSizeAnchor xmlns:cdr="http://schemas.openxmlformats.org/drawingml/2006/chartDrawing">
    <cdr:from>
      <cdr:x>0.85801</cdr:x>
      <cdr:y>0.62425</cdr:y>
    </cdr:from>
    <cdr:to>
      <cdr:x>0.94547</cdr:x>
      <cdr:y>0.69469</cdr:y>
    </cdr:to>
    <cdr:sp macro="" textlink="">
      <cdr:nvSpPr>
        <cdr:cNvPr id="15" name="TextBox 14">
          <a:extLst xmlns:a="http://schemas.openxmlformats.org/drawingml/2006/main">
            <a:ext uri="{FF2B5EF4-FFF2-40B4-BE49-F238E27FC236}">
              <a16:creationId xmlns:a16="http://schemas.microsoft.com/office/drawing/2014/main" id="{9E4C60DE-0518-43D9-B501-35E057A6AE37}"/>
            </a:ext>
          </a:extLst>
        </cdr:cNvPr>
        <cdr:cNvSpPr txBox="1"/>
      </cdr:nvSpPr>
      <cdr:spPr>
        <a:xfrm xmlns:a="http://schemas.openxmlformats.org/drawingml/2006/main">
          <a:off x="4788130" y="2377106"/>
          <a:ext cx="488072" cy="2682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u="none"/>
            <a:t>850</a:t>
          </a:r>
        </a:p>
      </cdr:txBody>
    </cdr:sp>
  </cdr:relSizeAnchor>
  <cdr:relSizeAnchor xmlns:cdr="http://schemas.openxmlformats.org/drawingml/2006/chartDrawing">
    <cdr:from>
      <cdr:x>0.91111</cdr:x>
      <cdr:y>0.67692</cdr:y>
    </cdr:from>
    <cdr:to>
      <cdr:x>0.99857</cdr:x>
      <cdr:y>0.74736</cdr:y>
    </cdr:to>
    <cdr:sp macro="" textlink="">
      <cdr:nvSpPr>
        <cdr:cNvPr id="16" name="TextBox 15">
          <a:extLst xmlns:a="http://schemas.openxmlformats.org/drawingml/2006/main">
            <a:ext uri="{FF2B5EF4-FFF2-40B4-BE49-F238E27FC236}">
              <a16:creationId xmlns:a16="http://schemas.microsoft.com/office/drawing/2014/main" id="{8B627264-5747-458D-9271-DE44713C0663}"/>
            </a:ext>
          </a:extLst>
        </cdr:cNvPr>
        <cdr:cNvSpPr txBox="1"/>
      </cdr:nvSpPr>
      <cdr:spPr>
        <a:xfrm xmlns:a="http://schemas.openxmlformats.org/drawingml/2006/main">
          <a:off x="5084446" y="2577659"/>
          <a:ext cx="488072" cy="268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u="none"/>
            <a:t>800</a:t>
          </a:r>
        </a:p>
      </cdr:txBody>
    </cdr:sp>
  </cdr:relSizeAnchor>
  <cdr:relSizeAnchor xmlns:cdr="http://schemas.openxmlformats.org/drawingml/2006/chartDrawing">
    <cdr:from>
      <cdr:x>0.45474</cdr:x>
      <cdr:y>0.65156</cdr:y>
    </cdr:from>
    <cdr:to>
      <cdr:x>0.5422</cdr:x>
      <cdr:y>0.72199</cdr:y>
    </cdr:to>
    <cdr:sp macro="" textlink="">
      <cdr:nvSpPr>
        <cdr:cNvPr id="17" name="TextBox 16">
          <a:extLst xmlns:a="http://schemas.openxmlformats.org/drawingml/2006/main">
            <a:ext uri="{FF2B5EF4-FFF2-40B4-BE49-F238E27FC236}">
              <a16:creationId xmlns:a16="http://schemas.microsoft.com/office/drawing/2014/main" id="{7347B97A-5C16-40C5-8EB9-2D4F6EC05BDC}"/>
            </a:ext>
          </a:extLst>
        </cdr:cNvPr>
        <cdr:cNvSpPr txBox="1"/>
      </cdr:nvSpPr>
      <cdr:spPr>
        <a:xfrm xmlns:a="http://schemas.openxmlformats.org/drawingml/2006/main">
          <a:off x="2537712" y="2481121"/>
          <a:ext cx="488072" cy="2681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1">
              <a:solidFill>
                <a:srgbClr val="0070C0"/>
              </a:solidFill>
            </a:rPr>
            <a:t>900</a:t>
          </a:r>
        </a:p>
      </cdr:txBody>
    </cdr:sp>
  </cdr:relSizeAnchor>
  <cdr:relSizeAnchor xmlns:cdr="http://schemas.openxmlformats.org/drawingml/2006/chartDrawing">
    <cdr:from>
      <cdr:x>0.63696</cdr:x>
      <cdr:y>0.7374</cdr:y>
    </cdr:from>
    <cdr:to>
      <cdr:x>0.72443</cdr:x>
      <cdr:y>0.80784</cdr:y>
    </cdr:to>
    <cdr:sp macro="" textlink="">
      <cdr:nvSpPr>
        <cdr:cNvPr id="18" name="TextBox 17">
          <a:extLst xmlns:a="http://schemas.openxmlformats.org/drawingml/2006/main">
            <a:ext uri="{FF2B5EF4-FFF2-40B4-BE49-F238E27FC236}">
              <a16:creationId xmlns:a16="http://schemas.microsoft.com/office/drawing/2014/main" id="{6C74FA47-BF37-4F9F-9E63-033E25A53D1E}"/>
            </a:ext>
          </a:extLst>
        </cdr:cNvPr>
        <cdr:cNvSpPr txBox="1"/>
      </cdr:nvSpPr>
      <cdr:spPr>
        <a:xfrm xmlns:a="http://schemas.openxmlformats.org/drawingml/2006/main">
          <a:off x="3554557" y="2807974"/>
          <a:ext cx="488127" cy="268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1">
              <a:solidFill>
                <a:srgbClr val="0070C0"/>
              </a:solidFill>
            </a:rPr>
            <a:t>850</a:t>
          </a:r>
        </a:p>
      </cdr:txBody>
    </cdr:sp>
  </cdr:relSizeAnchor>
  <cdr:relSizeAnchor xmlns:cdr="http://schemas.openxmlformats.org/drawingml/2006/chartDrawing">
    <cdr:from>
      <cdr:x>0.75446</cdr:x>
      <cdr:y>0.76982</cdr:y>
    </cdr:from>
    <cdr:to>
      <cdr:x>0.84193</cdr:x>
      <cdr:y>0.84025</cdr:y>
    </cdr:to>
    <cdr:sp macro="" textlink="">
      <cdr:nvSpPr>
        <cdr:cNvPr id="19" name="TextBox 18">
          <a:extLst xmlns:a="http://schemas.openxmlformats.org/drawingml/2006/main">
            <a:ext uri="{FF2B5EF4-FFF2-40B4-BE49-F238E27FC236}">
              <a16:creationId xmlns:a16="http://schemas.microsoft.com/office/drawing/2014/main" id="{91EB7079-0827-49C5-8140-F0B0A5529ED1}"/>
            </a:ext>
          </a:extLst>
        </cdr:cNvPr>
        <cdr:cNvSpPr txBox="1"/>
      </cdr:nvSpPr>
      <cdr:spPr>
        <a:xfrm xmlns:a="http://schemas.openxmlformats.org/drawingml/2006/main">
          <a:off x="4210296" y="2931453"/>
          <a:ext cx="488128" cy="2681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1">
              <a:solidFill>
                <a:srgbClr val="0070C0"/>
              </a:solidFill>
            </a:rPr>
            <a:t>800</a:t>
          </a:r>
        </a:p>
      </cdr:txBody>
    </cdr:sp>
  </cdr:relSizeAnchor>
  <cdr:relSizeAnchor xmlns:cdr="http://schemas.openxmlformats.org/drawingml/2006/chartDrawing">
    <cdr:from>
      <cdr:x>0.5093</cdr:x>
      <cdr:y>0.52203</cdr:y>
    </cdr:from>
    <cdr:to>
      <cdr:x>0.53535</cdr:x>
      <cdr:y>0.55231</cdr:y>
    </cdr:to>
    <cdr:cxnSp macro="">
      <cdr:nvCxnSpPr>
        <cdr:cNvPr id="21" name="Straight Connector 20">
          <a:extLst xmlns:a="http://schemas.openxmlformats.org/drawingml/2006/main">
            <a:ext uri="{FF2B5EF4-FFF2-40B4-BE49-F238E27FC236}">
              <a16:creationId xmlns:a16="http://schemas.microsoft.com/office/drawing/2014/main" id="{7EF648EC-FE89-4DD0-B140-B99D8D667BD2}"/>
            </a:ext>
          </a:extLst>
        </cdr:cNvPr>
        <cdr:cNvCxnSpPr/>
      </cdr:nvCxnSpPr>
      <cdr:spPr>
        <a:xfrm xmlns:a="http://schemas.openxmlformats.org/drawingml/2006/main" flipV="1">
          <a:off x="2842153" y="1987877"/>
          <a:ext cx="145382" cy="115303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0.61099</cdr:x>
      <cdr:y>0.5531</cdr:y>
    </cdr:from>
    <cdr:to>
      <cdr:x>0.63704</cdr:x>
      <cdr:y>0.58338</cdr:y>
    </cdr:to>
    <cdr:cxnSp macro="">
      <cdr:nvCxnSpPr>
        <cdr:cNvPr id="22" name="Straight Connector 21">
          <a:extLst xmlns:a="http://schemas.openxmlformats.org/drawingml/2006/main">
            <a:ext uri="{FF2B5EF4-FFF2-40B4-BE49-F238E27FC236}">
              <a16:creationId xmlns:a16="http://schemas.microsoft.com/office/drawing/2014/main" id="{D4CD6FEE-53B5-4D1F-9AA8-39AAEA75C135}"/>
            </a:ext>
          </a:extLst>
        </cdr:cNvPr>
        <cdr:cNvCxnSpPr/>
      </cdr:nvCxnSpPr>
      <cdr:spPr>
        <a:xfrm xmlns:a="http://schemas.openxmlformats.org/drawingml/2006/main" flipV="1">
          <a:off x="3409616" y="2106195"/>
          <a:ext cx="145382" cy="115303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0.73119</cdr:x>
      <cdr:y>0.59444</cdr:y>
    </cdr:from>
    <cdr:to>
      <cdr:x>0.73496</cdr:x>
      <cdr:y>0.65184</cdr:y>
    </cdr:to>
    <cdr:cxnSp macro="">
      <cdr:nvCxnSpPr>
        <cdr:cNvPr id="23" name="Straight Connector 22">
          <a:extLst xmlns:a="http://schemas.openxmlformats.org/drawingml/2006/main">
            <a:ext uri="{FF2B5EF4-FFF2-40B4-BE49-F238E27FC236}">
              <a16:creationId xmlns:a16="http://schemas.microsoft.com/office/drawing/2014/main" id="{D4CD6FEE-53B5-4D1F-9AA8-39AAEA75C135}"/>
            </a:ext>
          </a:extLst>
        </cdr:cNvPr>
        <cdr:cNvCxnSpPr/>
      </cdr:nvCxnSpPr>
      <cdr:spPr>
        <a:xfrm xmlns:a="http://schemas.openxmlformats.org/drawingml/2006/main" flipH="1" flipV="1">
          <a:off x="4080403" y="2263601"/>
          <a:ext cx="21028" cy="218582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0.45989</cdr:x>
      <cdr:y>0.61498</cdr:y>
    </cdr:from>
    <cdr:to>
      <cdr:x>0.52564</cdr:x>
      <cdr:y>0.64447</cdr:y>
    </cdr:to>
    <cdr:cxnSp macro="">
      <cdr:nvCxnSpPr>
        <cdr:cNvPr id="25" name="Straight Connector 24">
          <a:extLst xmlns:a="http://schemas.openxmlformats.org/drawingml/2006/main">
            <a:ext uri="{FF2B5EF4-FFF2-40B4-BE49-F238E27FC236}">
              <a16:creationId xmlns:a16="http://schemas.microsoft.com/office/drawing/2014/main" id="{D4CD6FEE-53B5-4D1F-9AA8-39AAEA75C135}"/>
            </a:ext>
          </a:extLst>
        </cdr:cNvPr>
        <cdr:cNvCxnSpPr/>
      </cdr:nvCxnSpPr>
      <cdr:spPr>
        <a:xfrm xmlns:a="http://schemas.openxmlformats.org/drawingml/2006/main" flipV="1">
          <a:off x="2566430" y="2341815"/>
          <a:ext cx="366936" cy="112286"/>
        </a:xfrm>
        <a:prstGeom xmlns:a="http://schemas.openxmlformats.org/drawingml/2006/main" prst="line">
          <a:avLst/>
        </a:prstGeom>
        <a:ln xmlns:a="http://schemas.openxmlformats.org/drawingml/2006/main" w="635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0.88588</cdr:x>
      <cdr:y>0.78086</cdr:y>
    </cdr:from>
    <cdr:to>
      <cdr:x>0.91535</cdr:x>
      <cdr:y>0.7985</cdr:y>
    </cdr:to>
    <cdr:cxnSp macro="">
      <cdr:nvCxnSpPr>
        <cdr:cNvPr id="27" name="Straight Connector 26">
          <a:extLst xmlns:a="http://schemas.openxmlformats.org/drawingml/2006/main">
            <a:ext uri="{FF2B5EF4-FFF2-40B4-BE49-F238E27FC236}">
              <a16:creationId xmlns:a16="http://schemas.microsoft.com/office/drawing/2014/main" id="{5F6BBA03-736A-4FCA-8EEB-6DA6E2646305}"/>
            </a:ext>
          </a:extLst>
        </cdr:cNvPr>
        <cdr:cNvCxnSpPr/>
      </cdr:nvCxnSpPr>
      <cdr:spPr>
        <a:xfrm xmlns:a="http://schemas.openxmlformats.org/drawingml/2006/main" flipH="1" flipV="1">
          <a:off x="4943643" y="2973473"/>
          <a:ext cx="164458" cy="67168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0.11108</cdr:x>
      <cdr:y>0.06699</cdr:y>
    </cdr:from>
    <cdr:to>
      <cdr:x>0.19854</cdr:x>
      <cdr:y>0.13742</cdr:y>
    </cdr:to>
    <cdr:sp macro="" textlink="">
      <cdr:nvSpPr>
        <cdr:cNvPr id="6" name="TextBox 5">
          <a:extLst xmlns:a="http://schemas.openxmlformats.org/drawingml/2006/main">
            <a:ext uri="{FF2B5EF4-FFF2-40B4-BE49-F238E27FC236}">
              <a16:creationId xmlns:a16="http://schemas.microsoft.com/office/drawing/2014/main" id="{70315C46-573E-430E-ACF7-C13AC02C6EFD}"/>
            </a:ext>
          </a:extLst>
        </cdr:cNvPr>
        <cdr:cNvSpPr txBox="1"/>
      </cdr:nvSpPr>
      <cdr:spPr>
        <a:xfrm xmlns:a="http://schemas.openxmlformats.org/drawingml/2006/main">
          <a:off x="617855" y="255042"/>
          <a:ext cx="486494" cy="2681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1">
              <a:solidFill>
                <a:srgbClr val="0070C0"/>
              </a:solidFill>
            </a:rPr>
            <a:t>950</a:t>
          </a:r>
        </a:p>
      </cdr:txBody>
    </cdr:sp>
  </cdr:relSizeAnchor>
  <cdr:relSizeAnchor xmlns:cdr="http://schemas.openxmlformats.org/drawingml/2006/chartDrawing">
    <cdr:from>
      <cdr:x>0.35215</cdr:x>
      <cdr:y>0.29017</cdr:y>
    </cdr:from>
    <cdr:to>
      <cdr:x>0.43961</cdr:x>
      <cdr:y>0.3606</cdr:y>
    </cdr:to>
    <cdr:sp macro="" textlink="">
      <cdr:nvSpPr>
        <cdr:cNvPr id="8" name="TextBox 7">
          <a:extLst xmlns:a="http://schemas.openxmlformats.org/drawingml/2006/main">
            <a:ext uri="{FF2B5EF4-FFF2-40B4-BE49-F238E27FC236}">
              <a16:creationId xmlns:a16="http://schemas.microsoft.com/office/drawing/2014/main" id="{5AE8266A-0EF2-4D10-93A2-ACC7A0EB85C6}"/>
            </a:ext>
          </a:extLst>
        </cdr:cNvPr>
        <cdr:cNvSpPr txBox="1"/>
      </cdr:nvSpPr>
      <cdr:spPr>
        <a:xfrm xmlns:a="http://schemas.openxmlformats.org/drawingml/2006/main">
          <a:off x="1958805" y="1104644"/>
          <a:ext cx="486494" cy="268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i="1">
              <a:solidFill>
                <a:srgbClr val="FF0000"/>
              </a:solidFill>
            </a:rPr>
            <a:t>950</a:t>
          </a:r>
        </a:p>
      </cdr:txBody>
    </cdr:sp>
  </cdr:relSizeAnchor>
  <cdr:relSizeAnchor xmlns:cdr="http://schemas.openxmlformats.org/drawingml/2006/chartDrawing">
    <cdr:from>
      <cdr:x>0.50053</cdr:x>
      <cdr:y>0.3306</cdr:y>
    </cdr:from>
    <cdr:to>
      <cdr:x>0.5633</cdr:x>
      <cdr:y>0.37405</cdr:y>
    </cdr:to>
    <cdr:sp macro="" textlink="">
      <cdr:nvSpPr>
        <cdr:cNvPr id="9" name="TextBox 8">
          <a:extLst xmlns:a="http://schemas.openxmlformats.org/drawingml/2006/main">
            <a:ext uri="{FF2B5EF4-FFF2-40B4-BE49-F238E27FC236}">
              <a16:creationId xmlns:a16="http://schemas.microsoft.com/office/drawing/2014/main" id="{61D1E7CE-AC5D-41F7-9EFF-86D34A5F263C}"/>
            </a:ext>
          </a:extLst>
        </cdr:cNvPr>
        <cdr:cNvSpPr txBox="1"/>
      </cdr:nvSpPr>
      <cdr:spPr>
        <a:xfrm xmlns:a="http://schemas.openxmlformats.org/drawingml/2006/main">
          <a:off x="2784202" y="1258593"/>
          <a:ext cx="349156" cy="16541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i="1">
              <a:solidFill>
                <a:srgbClr val="FF0000"/>
              </a:solidFill>
            </a:rPr>
            <a:t>900</a:t>
          </a:r>
        </a:p>
      </cdr:txBody>
    </cdr:sp>
  </cdr:relSizeAnchor>
  <cdr:relSizeAnchor xmlns:cdr="http://schemas.openxmlformats.org/drawingml/2006/chartDrawing">
    <cdr:from>
      <cdr:x>0.67358</cdr:x>
      <cdr:y>0.43375</cdr:y>
    </cdr:from>
    <cdr:to>
      <cdr:x>0.76104</cdr:x>
      <cdr:y>0.48623</cdr:y>
    </cdr:to>
    <cdr:sp macro="" textlink="">
      <cdr:nvSpPr>
        <cdr:cNvPr id="10" name="TextBox 9">
          <a:extLst xmlns:a="http://schemas.openxmlformats.org/drawingml/2006/main">
            <a:ext uri="{FF2B5EF4-FFF2-40B4-BE49-F238E27FC236}">
              <a16:creationId xmlns:a16="http://schemas.microsoft.com/office/drawing/2014/main" id="{63AF2A3F-2116-4BE8-BF01-87FCAEC71985}"/>
            </a:ext>
          </a:extLst>
        </cdr:cNvPr>
        <cdr:cNvSpPr txBox="1"/>
      </cdr:nvSpPr>
      <cdr:spPr>
        <a:xfrm xmlns:a="http://schemas.openxmlformats.org/drawingml/2006/main">
          <a:off x="3746764" y="1651265"/>
          <a:ext cx="486493" cy="1997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i="1">
              <a:solidFill>
                <a:srgbClr val="FF0000"/>
              </a:solidFill>
            </a:rPr>
            <a:t>850</a:t>
          </a:r>
        </a:p>
      </cdr:txBody>
    </cdr:sp>
  </cdr:relSizeAnchor>
  <cdr:relSizeAnchor xmlns:cdr="http://schemas.openxmlformats.org/drawingml/2006/chartDrawing">
    <cdr:from>
      <cdr:x>0.87536</cdr:x>
      <cdr:y>0.74491</cdr:y>
    </cdr:from>
    <cdr:to>
      <cdr:x>0.93271</cdr:x>
      <cdr:y>0.79653</cdr:y>
    </cdr:to>
    <cdr:sp macro="" textlink="">
      <cdr:nvSpPr>
        <cdr:cNvPr id="11" name="TextBox 10">
          <a:extLst xmlns:a="http://schemas.openxmlformats.org/drawingml/2006/main">
            <a:ext uri="{FF2B5EF4-FFF2-40B4-BE49-F238E27FC236}">
              <a16:creationId xmlns:a16="http://schemas.microsoft.com/office/drawing/2014/main" id="{FC4C84DF-D0C1-4665-844C-CA035E99F8DB}"/>
            </a:ext>
          </a:extLst>
        </cdr:cNvPr>
        <cdr:cNvSpPr txBox="1"/>
      </cdr:nvSpPr>
      <cdr:spPr>
        <a:xfrm xmlns:a="http://schemas.openxmlformats.org/drawingml/2006/main">
          <a:off x="4869137" y="2835826"/>
          <a:ext cx="319008" cy="1965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i="1">
              <a:solidFill>
                <a:srgbClr val="FF0000"/>
              </a:solidFill>
            </a:rPr>
            <a:t>800</a:t>
          </a:r>
        </a:p>
      </cdr:txBody>
    </cdr:sp>
  </cdr:relSizeAnchor>
  <cdr:relSizeAnchor xmlns:cdr="http://schemas.openxmlformats.org/drawingml/2006/chartDrawing">
    <cdr:from>
      <cdr:x>0.49117</cdr:x>
      <cdr:y>0.51478</cdr:y>
    </cdr:from>
    <cdr:to>
      <cdr:x>0.57864</cdr:x>
      <cdr:y>0.58522</cdr:y>
    </cdr:to>
    <cdr:sp macro="" textlink="">
      <cdr:nvSpPr>
        <cdr:cNvPr id="13" name="TextBox 12">
          <a:extLst xmlns:a="http://schemas.openxmlformats.org/drawingml/2006/main">
            <a:ext uri="{FF2B5EF4-FFF2-40B4-BE49-F238E27FC236}">
              <a16:creationId xmlns:a16="http://schemas.microsoft.com/office/drawing/2014/main" id="{2B6C613A-F63D-429C-8FD2-71D32BC8C7D5}"/>
            </a:ext>
          </a:extLst>
        </cdr:cNvPr>
        <cdr:cNvSpPr txBox="1"/>
      </cdr:nvSpPr>
      <cdr:spPr>
        <a:xfrm xmlns:a="http://schemas.openxmlformats.org/drawingml/2006/main">
          <a:off x="2732125" y="1959744"/>
          <a:ext cx="486549" cy="2681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u="none"/>
            <a:t>950</a:t>
          </a:r>
        </a:p>
      </cdr:txBody>
    </cdr:sp>
  </cdr:relSizeAnchor>
  <cdr:relSizeAnchor xmlns:cdr="http://schemas.openxmlformats.org/drawingml/2006/chartDrawing">
    <cdr:from>
      <cdr:x>0.57821</cdr:x>
      <cdr:y>0.59015</cdr:y>
    </cdr:from>
    <cdr:to>
      <cdr:x>0.64083</cdr:x>
      <cdr:y>0.65361</cdr:y>
    </cdr:to>
    <cdr:sp macro="" textlink="">
      <cdr:nvSpPr>
        <cdr:cNvPr id="14" name="TextBox 13">
          <a:extLst xmlns:a="http://schemas.openxmlformats.org/drawingml/2006/main">
            <a:ext uri="{FF2B5EF4-FFF2-40B4-BE49-F238E27FC236}">
              <a16:creationId xmlns:a16="http://schemas.microsoft.com/office/drawing/2014/main" id="{B32B8CFB-20D6-4E32-AAAD-69FF0F21EC38}"/>
            </a:ext>
          </a:extLst>
        </cdr:cNvPr>
        <cdr:cNvSpPr txBox="1"/>
      </cdr:nvSpPr>
      <cdr:spPr>
        <a:xfrm xmlns:a="http://schemas.openxmlformats.org/drawingml/2006/main">
          <a:off x="3216280" y="2246655"/>
          <a:ext cx="348342" cy="2416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u="none"/>
            <a:t>900</a:t>
          </a:r>
        </a:p>
      </cdr:txBody>
    </cdr:sp>
  </cdr:relSizeAnchor>
  <cdr:relSizeAnchor xmlns:cdr="http://schemas.openxmlformats.org/drawingml/2006/chartDrawing">
    <cdr:from>
      <cdr:x>0.81691</cdr:x>
      <cdr:y>0.53704</cdr:y>
    </cdr:from>
    <cdr:to>
      <cdr:x>0.90437</cdr:x>
      <cdr:y>0.60748</cdr:y>
    </cdr:to>
    <cdr:sp macro="" textlink="">
      <cdr:nvSpPr>
        <cdr:cNvPr id="15" name="TextBox 14">
          <a:extLst xmlns:a="http://schemas.openxmlformats.org/drawingml/2006/main">
            <a:ext uri="{FF2B5EF4-FFF2-40B4-BE49-F238E27FC236}">
              <a16:creationId xmlns:a16="http://schemas.microsoft.com/office/drawing/2014/main" id="{9E4C60DE-0518-43D9-B501-35E057A6AE37}"/>
            </a:ext>
          </a:extLst>
        </cdr:cNvPr>
        <cdr:cNvSpPr txBox="1"/>
      </cdr:nvSpPr>
      <cdr:spPr>
        <a:xfrm xmlns:a="http://schemas.openxmlformats.org/drawingml/2006/main">
          <a:off x="4544055" y="2044472"/>
          <a:ext cx="486494" cy="2681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u="none"/>
            <a:t>850</a:t>
          </a:r>
        </a:p>
      </cdr:txBody>
    </cdr:sp>
  </cdr:relSizeAnchor>
  <cdr:relSizeAnchor xmlns:cdr="http://schemas.openxmlformats.org/drawingml/2006/chartDrawing">
    <cdr:from>
      <cdr:x>0.91111</cdr:x>
      <cdr:y>0.67692</cdr:y>
    </cdr:from>
    <cdr:to>
      <cdr:x>0.99857</cdr:x>
      <cdr:y>0.74736</cdr:y>
    </cdr:to>
    <cdr:sp macro="" textlink="">
      <cdr:nvSpPr>
        <cdr:cNvPr id="16" name="TextBox 15">
          <a:extLst xmlns:a="http://schemas.openxmlformats.org/drawingml/2006/main">
            <a:ext uri="{FF2B5EF4-FFF2-40B4-BE49-F238E27FC236}">
              <a16:creationId xmlns:a16="http://schemas.microsoft.com/office/drawing/2014/main" id="{8B627264-5747-458D-9271-DE44713C0663}"/>
            </a:ext>
          </a:extLst>
        </cdr:cNvPr>
        <cdr:cNvSpPr txBox="1"/>
      </cdr:nvSpPr>
      <cdr:spPr>
        <a:xfrm xmlns:a="http://schemas.openxmlformats.org/drawingml/2006/main">
          <a:off x="5084446" y="2577659"/>
          <a:ext cx="488072" cy="268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0" u="none"/>
            <a:t>800</a:t>
          </a:r>
        </a:p>
      </cdr:txBody>
    </cdr:sp>
  </cdr:relSizeAnchor>
  <cdr:relSizeAnchor xmlns:cdr="http://schemas.openxmlformats.org/drawingml/2006/chartDrawing">
    <cdr:from>
      <cdr:x>0.29916</cdr:x>
      <cdr:y>0.53003</cdr:y>
    </cdr:from>
    <cdr:to>
      <cdr:x>0.38662</cdr:x>
      <cdr:y>0.60046</cdr:y>
    </cdr:to>
    <cdr:sp macro="" textlink="">
      <cdr:nvSpPr>
        <cdr:cNvPr id="17" name="TextBox 16">
          <a:extLst xmlns:a="http://schemas.openxmlformats.org/drawingml/2006/main">
            <a:ext uri="{FF2B5EF4-FFF2-40B4-BE49-F238E27FC236}">
              <a16:creationId xmlns:a16="http://schemas.microsoft.com/office/drawing/2014/main" id="{7347B97A-5C16-40C5-8EB9-2D4F6EC05BDC}"/>
            </a:ext>
          </a:extLst>
        </cdr:cNvPr>
        <cdr:cNvSpPr txBox="1"/>
      </cdr:nvSpPr>
      <cdr:spPr>
        <a:xfrm xmlns:a="http://schemas.openxmlformats.org/drawingml/2006/main">
          <a:off x="1664064" y="2017812"/>
          <a:ext cx="486493" cy="268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1">
              <a:solidFill>
                <a:srgbClr val="0070C0"/>
              </a:solidFill>
            </a:rPr>
            <a:t>900</a:t>
          </a:r>
        </a:p>
      </cdr:txBody>
    </cdr:sp>
  </cdr:relSizeAnchor>
  <cdr:relSizeAnchor xmlns:cdr="http://schemas.openxmlformats.org/drawingml/2006/chartDrawing">
    <cdr:from>
      <cdr:x>0.54987</cdr:x>
      <cdr:y>0.69165</cdr:y>
    </cdr:from>
    <cdr:to>
      <cdr:x>0.63734</cdr:x>
      <cdr:y>0.76209</cdr:y>
    </cdr:to>
    <cdr:sp macro="" textlink="">
      <cdr:nvSpPr>
        <cdr:cNvPr id="18" name="TextBox 17">
          <a:extLst xmlns:a="http://schemas.openxmlformats.org/drawingml/2006/main">
            <a:ext uri="{FF2B5EF4-FFF2-40B4-BE49-F238E27FC236}">
              <a16:creationId xmlns:a16="http://schemas.microsoft.com/office/drawing/2014/main" id="{6C74FA47-BF37-4F9F-9E63-033E25A53D1E}"/>
            </a:ext>
          </a:extLst>
        </cdr:cNvPr>
        <cdr:cNvSpPr txBox="1"/>
      </cdr:nvSpPr>
      <cdr:spPr>
        <a:xfrm xmlns:a="http://schemas.openxmlformats.org/drawingml/2006/main">
          <a:off x="3058657" y="2633071"/>
          <a:ext cx="486549" cy="2681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1">
              <a:solidFill>
                <a:srgbClr val="0070C0"/>
              </a:solidFill>
            </a:rPr>
            <a:t>850</a:t>
          </a:r>
        </a:p>
      </cdr:txBody>
    </cdr:sp>
  </cdr:relSizeAnchor>
  <cdr:relSizeAnchor xmlns:cdr="http://schemas.openxmlformats.org/drawingml/2006/chartDrawing">
    <cdr:from>
      <cdr:x>0.71238</cdr:x>
      <cdr:y>0.7498</cdr:y>
    </cdr:from>
    <cdr:to>
      <cdr:x>0.79985</cdr:x>
      <cdr:y>0.82023</cdr:y>
    </cdr:to>
    <cdr:sp macro="" textlink="">
      <cdr:nvSpPr>
        <cdr:cNvPr id="19" name="TextBox 18">
          <a:extLst xmlns:a="http://schemas.openxmlformats.org/drawingml/2006/main">
            <a:ext uri="{FF2B5EF4-FFF2-40B4-BE49-F238E27FC236}">
              <a16:creationId xmlns:a16="http://schemas.microsoft.com/office/drawing/2014/main" id="{91EB7079-0827-49C5-8140-F0B0A5529ED1}"/>
            </a:ext>
          </a:extLst>
        </cdr:cNvPr>
        <cdr:cNvSpPr txBox="1"/>
      </cdr:nvSpPr>
      <cdr:spPr>
        <a:xfrm xmlns:a="http://schemas.openxmlformats.org/drawingml/2006/main">
          <a:off x="3962618" y="2854464"/>
          <a:ext cx="486549" cy="2681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lv-LV" sz="1000" b="1">
              <a:solidFill>
                <a:srgbClr val="0070C0"/>
              </a:solidFill>
            </a:rPr>
            <a:t>800</a:t>
          </a:r>
        </a:p>
      </cdr:txBody>
    </cdr:sp>
  </cdr:relSizeAnchor>
  <cdr:relSizeAnchor xmlns:cdr="http://schemas.openxmlformats.org/drawingml/2006/chartDrawing">
    <cdr:from>
      <cdr:x>0.34883</cdr:x>
      <cdr:y>0.34332</cdr:y>
    </cdr:from>
    <cdr:to>
      <cdr:x>0.37488</cdr:x>
      <cdr:y>0.3736</cdr:y>
    </cdr:to>
    <cdr:cxnSp macro="">
      <cdr:nvCxnSpPr>
        <cdr:cNvPr id="21" name="Straight Connector 20">
          <a:extLst xmlns:a="http://schemas.openxmlformats.org/drawingml/2006/main">
            <a:ext uri="{FF2B5EF4-FFF2-40B4-BE49-F238E27FC236}">
              <a16:creationId xmlns:a16="http://schemas.microsoft.com/office/drawing/2014/main" id="{7EF648EC-FE89-4DD0-B140-B99D8D667BD2}"/>
            </a:ext>
          </a:extLst>
        </cdr:cNvPr>
        <cdr:cNvCxnSpPr/>
      </cdr:nvCxnSpPr>
      <cdr:spPr>
        <a:xfrm xmlns:a="http://schemas.openxmlformats.org/drawingml/2006/main" flipV="1">
          <a:off x="1940338" y="1306984"/>
          <a:ext cx="144902" cy="115274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0.49161</cdr:x>
      <cdr:y>0.3801</cdr:y>
    </cdr:from>
    <cdr:to>
      <cdr:x>0.51766</cdr:x>
      <cdr:y>0.41038</cdr:y>
    </cdr:to>
    <cdr:cxnSp macro="">
      <cdr:nvCxnSpPr>
        <cdr:cNvPr id="22" name="Straight Connector 21">
          <a:extLst xmlns:a="http://schemas.openxmlformats.org/drawingml/2006/main">
            <a:ext uri="{FF2B5EF4-FFF2-40B4-BE49-F238E27FC236}">
              <a16:creationId xmlns:a16="http://schemas.microsoft.com/office/drawing/2014/main" id="{D4CD6FEE-53B5-4D1F-9AA8-39AAEA75C135}"/>
            </a:ext>
          </a:extLst>
        </cdr:cNvPr>
        <cdr:cNvCxnSpPr/>
      </cdr:nvCxnSpPr>
      <cdr:spPr>
        <a:xfrm xmlns:a="http://schemas.openxmlformats.org/drawingml/2006/main" flipV="1">
          <a:off x="2734585" y="1447036"/>
          <a:ext cx="144902" cy="11527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0.65766</cdr:x>
      <cdr:y>0.48776</cdr:y>
    </cdr:from>
    <cdr:to>
      <cdr:x>0.68389</cdr:x>
      <cdr:y>0.5346</cdr:y>
    </cdr:to>
    <cdr:cxnSp macro="">
      <cdr:nvCxnSpPr>
        <cdr:cNvPr id="23" name="Straight Connector 22">
          <a:extLst xmlns:a="http://schemas.openxmlformats.org/drawingml/2006/main">
            <a:ext uri="{FF2B5EF4-FFF2-40B4-BE49-F238E27FC236}">
              <a16:creationId xmlns:a16="http://schemas.microsoft.com/office/drawing/2014/main" id="{D4CD6FEE-53B5-4D1F-9AA8-39AAEA75C135}"/>
            </a:ext>
          </a:extLst>
        </cdr:cNvPr>
        <cdr:cNvCxnSpPr/>
      </cdr:nvCxnSpPr>
      <cdr:spPr>
        <a:xfrm xmlns:a="http://schemas.openxmlformats.org/drawingml/2006/main" flipV="1">
          <a:off x="3658208" y="1856891"/>
          <a:ext cx="145899" cy="178314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0.63105</cdr:x>
      <cdr:y>0.57924</cdr:y>
    </cdr:from>
    <cdr:to>
      <cdr:x>0.66361</cdr:x>
      <cdr:y>0.61501</cdr:y>
    </cdr:to>
    <cdr:cxnSp macro="">
      <cdr:nvCxnSpPr>
        <cdr:cNvPr id="25" name="Straight Connector 24">
          <a:extLst xmlns:a="http://schemas.openxmlformats.org/drawingml/2006/main">
            <a:ext uri="{FF2B5EF4-FFF2-40B4-BE49-F238E27FC236}">
              <a16:creationId xmlns:a16="http://schemas.microsoft.com/office/drawing/2014/main" id="{D4CD6FEE-53B5-4D1F-9AA8-39AAEA75C135}"/>
            </a:ext>
          </a:extLst>
        </cdr:cNvPr>
        <cdr:cNvCxnSpPr/>
      </cdr:nvCxnSpPr>
      <cdr:spPr>
        <a:xfrm xmlns:a="http://schemas.openxmlformats.org/drawingml/2006/main" flipV="1">
          <a:off x="3510193" y="2205125"/>
          <a:ext cx="181107" cy="136180"/>
        </a:xfrm>
        <a:prstGeom xmlns:a="http://schemas.openxmlformats.org/drawingml/2006/main" prst="line">
          <a:avLst/>
        </a:prstGeom>
        <a:ln xmlns:a="http://schemas.openxmlformats.org/drawingml/2006/main" w="635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0.85653</cdr:x>
      <cdr:y>0.7394</cdr:y>
    </cdr:from>
    <cdr:to>
      <cdr:x>0.886</cdr:x>
      <cdr:y>0.75704</cdr:y>
    </cdr:to>
    <cdr:cxnSp macro="">
      <cdr:nvCxnSpPr>
        <cdr:cNvPr id="27" name="Straight Connector 26">
          <a:extLst xmlns:a="http://schemas.openxmlformats.org/drawingml/2006/main">
            <a:ext uri="{FF2B5EF4-FFF2-40B4-BE49-F238E27FC236}">
              <a16:creationId xmlns:a16="http://schemas.microsoft.com/office/drawing/2014/main" id="{5F6BBA03-736A-4FCA-8EEB-6DA6E2646305}"/>
            </a:ext>
          </a:extLst>
        </cdr:cNvPr>
        <cdr:cNvCxnSpPr/>
      </cdr:nvCxnSpPr>
      <cdr:spPr>
        <a:xfrm xmlns:a="http://schemas.openxmlformats.org/drawingml/2006/main" flipH="1" flipV="1">
          <a:off x="4764396" y="2814850"/>
          <a:ext cx="163926" cy="67154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L51"/>
  <sheetViews>
    <sheetView topLeftCell="B1" zoomScale="85" zoomScaleNormal="85" workbookViewId="0">
      <selection activeCell="AC9" sqref="AC9"/>
    </sheetView>
  </sheetViews>
  <sheetFormatPr defaultRowHeight="14.4" outlineLevelCol="1" x14ac:dyDescent="0.3"/>
  <cols>
    <col min="1" max="1" width="5.33203125" customWidth="1"/>
    <col min="2" max="2" width="6.88671875" customWidth="1"/>
    <col min="3" max="3" width="5.5546875" customWidth="1"/>
    <col min="4" max="4" width="6.109375" customWidth="1"/>
    <col min="5" max="7" width="6" hidden="1" customWidth="1" outlineLevel="1"/>
    <col min="8" max="8" width="5.5546875" hidden="1" customWidth="1" outlineLevel="1"/>
    <col min="9" max="9" width="7.88671875" customWidth="1" collapsed="1"/>
    <col min="10" max="10" width="6.5546875" customWidth="1" outlineLevel="1"/>
    <col min="11" max="11" width="7.6640625" customWidth="1" outlineLevel="1"/>
    <col min="12" max="12" width="5.6640625" customWidth="1" outlineLevel="1"/>
    <col min="13" max="13" width="6" customWidth="1" outlineLevel="1"/>
    <col min="14" max="14" width="7.109375" customWidth="1" outlineLevel="1"/>
    <col min="15" max="16" width="7.6640625" customWidth="1" outlineLevel="1"/>
    <col min="17" max="17" width="6.33203125" customWidth="1" outlineLevel="1"/>
    <col min="18" max="18" width="8.88671875" customWidth="1" outlineLevel="1"/>
    <col min="19" max="20" width="6.33203125" customWidth="1" outlineLevel="1"/>
    <col min="21" max="23" width="6.33203125" customWidth="1"/>
    <col min="24" max="25" width="7.6640625" customWidth="1"/>
    <col min="26" max="26" width="7.33203125" customWidth="1"/>
    <col min="27" max="27" width="5.6640625" customWidth="1"/>
    <col min="28" max="28" width="7" customWidth="1"/>
    <col min="29" max="29" width="7.33203125" customWidth="1"/>
    <col min="30" max="30" width="7.6640625" customWidth="1"/>
    <col min="32" max="32" width="6.6640625" customWidth="1"/>
    <col min="33" max="33" width="6.5546875" customWidth="1"/>
    <col min="34" max="34" width="7.109375" customWidth="1"/>
    <col min="36" max="36" width="6" customWidth="1"/>
  </cols>
  <sheetData>
    <row r="1" spans="2:38" ht="21" x14ac:dyDescent="0.4">
      <c r="B1" s="11" t="s">
        <v>23</v>
      </c>
      <c r="G1" s="134" t="s">
        <v>30</v>
      </c>
    </row>
    <row r="3" spans="2:38" ht="15" thickBot="1" x14ac:dyDescent="0.35"/>
    <row r="4" spans="2:38" ht="15" thickBot="1" x14ac:dyDescent="0.35">
      <c r="B4" s="1"/>
      <c r="C4" s="13"/>
      <c r="D4" s="12"/>
      <c r="E4" s="227"/>
      <c r="F4" s="227"/>
      <c r="G4" s="227"/>
      <c r="H4" s="228"/>
      <c r="I4" s="80"/>
      <c r="J4" s="1"/>
      <c r="K4" s="1"/>
      <c r="L4" s="13"/>
      <c r="M4" s="3"/>
      <c r="N4" s="3"/>
      <c r="O4" s="3"/>
      <c r="P4" s="8"/>
      <c r="Q4" s="8"/>
      <c r="R4" s="8"/>
      <c r="S4" s="8"/>
      <c r="T4" s="8"/>
      <c r="X4" s="8"/>
      <c r="Y4" s="8"/>
      <c r="Z4" s="8"/>
    </row>
    <row r="5" spans="2:38" ht="18.600000000000001" thickBot="1" x14ac:dyDescent="0.4">
      <c r="B5" s="2"/>
      <c r="C5" s="3"/>
      <c r="D5" s="4"/>
      <c r="E5" s="226" t="s">
        <v>6</v>
      </c>
      <c r="F5" s="227"/>
      <c r="G5" s="227"/>
      <c r="H5" s="228"/>
      <c r="I5" s="255" t="s">
        <v>29</v>
      </c>
      <c r="J5" s="82"/>
      <c r="K5" s="83"/>
      <c r="L5" s="248" t="s">
        <v>16</v>
      </c>
      <c r="M5" s="227"/>
      <c r="N5" s="228"/>
      <c r="O5" s="249" t="s">
        <v>0</v>
      </c>
      <c r="P5" s="250"/>
      <c r="Q5" s="251"/>
      <c r="R5" s="249" t="s">
        <v>27</v>
      </c>
      <c r="S5" s="250"/>
      <c r="T5" s="251"/>
      <c r="U5" s="258" t="s">
        <v>28</v>
      </c>
      <c r="V5" s="259"/>
      <c r="W5" s="259"/>
      <c r="X5" s="257" t="s">
        <v>17</v>
      </c>
      <c r="Y5" s="250"/>
      <c r="Z5" s="251"/>
      <c r="AB5" s="65"/>
      <c r="AC5" s="66" t="e">
        <f>#REF!</f>
        <v>#REF!</v>
      </c>
      <c r="AD5" s="66"/>
      <c r="AE5" s="67"/>
      <c r="AF5" s="81"/>
      <c r="AG5" s="81"/>
      <c r="AH5" s="81"/>
    </row>
    <row r="6" spans="2:38" ht="18.600000000000001" thickBot="1" x14ac:dyDescent="0.4">
      <c r="B6" s="43"/>
      <c r="C6" s="46" t="s">
        <v>1</v>
      </c>
      <c r="D6" s="47" t="s">
        <v>2</v>
      </c>
      <c r="E6" s="44" t="s">
        <v>24</v>
      </c>
      <c r="F6" s="44" t="s">
        <v>25</v>
      </c>
      <c r="G6" s="44" t="s">
        <v>26</v>
      </c>
      <c r="H6" s="45" t="s">
        <v>5</v>
      </c>
      <c r="I6" s="256"/>
      <c r="J6" s="97" t="s">
        <v>12</v>
      </c>
      <c r="K6" s="48" t="s">
        <v>13</v>
      </c>
      <c r="L6" s="49" t="s">
        <v>15</v>
      </c>
      <c r="M6" s="50" t="s">
        <v>18</v>
      </c>
      <c r="N6" s="51" t="s">
        <v>19</v>
      </c>
      <c r="O6" s="52" t="s">
        <v>3</v>
      </c>
      <c r="P6" s="50" t="s">
        <v>18</v>
      </c>
      <c r="Q6" s="51" t="s">
        <v>19</v>
      </c>
      <c r="R6" s="52" t="s">
        <v>3</v>
      </c>
      <c r="S6" s="50" t="s">
        <v>18</v>
      </c>
      <c r="T6" s="51" t="s">
        <v>19</v>
      </c>
      <c r="U6" s="69" t="s">
        <v>20</v>
      </c>
      <c r="V6" s="70" t="s">
        <v>18</v>
      </c>
      <c r="W6" s="71" t="s">
        <v>19</v>
      </c>
      <c r="X6" s="53" t="s">
        <v>4</v>
      </c>
      <c r="Y6" s="50" t="s">
        <v>18</v>
      </c>
      <c r="Z6" s="51" t="s">
        <v>19</v>
      </c>
      <c r="AB6" s="5"/>
      <c r="AC6" s="5" t="str">
        <f>L5</f>
        <v>ρapr, g/cm3</v>
      </c>
      <c r="AD6" s="51" t="s">
        <v>19</v>
      </c>
      <c r="AE6" s="5" t="str">
        <f>O5</f>
        <v>W, %</v>
      </c>
      <c r="AF6" s="51" t="s">
        <v>19</v>
      </c>
      <c r="AG6" s="5" t="str">
        <f>R5</f>
        <v>P, %</v>
      </c>
      <c r="AH6" s="51" t="s">
        <v>19</v>
      </c>
      <c r="AI6" t="str">
        <f>U5</f>
        <v>Shrinkage, %</v>
      </c>
      <c r="AJ6" s="51" t="s">
        <v>19</v>
      </c>
      <c r="AK6" s="5" t="str">
        <f>X5</f>
        <v>σ, N/mm2</v>
      </c>
      <c r="AL6" s="51" t="s">
        <v>19</v>
      </c>
    </row>
    <row r="7" spans="2:38" x14ac:dyDescent="0.3">
      <c r="B7" s="265" t="s">
        <v>31</v>
      </c>
      <c r="C7" s="180">
        <v>850</v>
      </c>
      <c r="D7" s="62"/>
      <c r="E7" s="117">
        <v>34.96</v>
      </c>
      <c r="F7" s="117">
        <v>25.29</v>
      </c>
      <c r="G7" s="117">
        <v>18.53</v>
      </c>
      <c r="H7" s="118">
        <v>11.173999999999999</v>
      </c>
      <c r="I7" s="119">
        <f t="shared" ref="I7:I12" si="0">H7/(G7*F7*E7/1000)</f>
        <v>0.68204494486576461</v>
      </c>
      <c r="J7" s="120">
        <v>22.135000000000002</v>
      </c>
      <c r="K7" s="120">
        <v>6.8739999999999997</v>
      </c>
      <c r="L7" s="121">
        <f t="shared" ref="L7:L20" si="1">H7/(J7-K7)</f>
        <v>0.73219317213812973</v>
      </c>
      <c r="M7" s="268">
        <f>SUM(L7:L13)/7</f>
        <v>0.72244622945880665</v>
      </c>
      <c r="N7" s="271">
        <f>_xlfn.STDEV.S(L7:L13)</f>
        <v>1.5692432121444388E-2</v>
      </c>
      <c r="O7" s="123">
        <f t="shared" ref="O7:O13" si="2">(J7-H7)*100/H7</f>
        <v>98.093789153391825</v>
      </c>
      <c r="P7" s="274">
        <f>SUM(O7:O13)/7</f>
        <v>100.05336173912833</v>
      </c>
      <c r="Q7" s="263">
        <f>_xlfn.STDEV.S(O7:O13)</f>
        <v>3.1671482671977569</v>
      </c>
      <c r="R7" s="123">
        <f>(J7-H7)*100/(J7-K7)</f>
        <v>71.823602647270818</v>
      </c>
      <c r="S7" s="236">
        <f>SUM(R7:R13)/7</f>
        <v>72.240637031084091</v>
      </c>
      <c r="T7" s="262">
        <f>_xlfn.STDEV.S(R7:R13)</f>
        <v>0.70038815511522701</v>
      </c>
      <c r="U7" s="103">
        <v>4</v>
      </c>
      <c r="V7" s="190">
        <f>SUM(U7:U13)/7</f>
        <v>4.8571428571428568</v>
      </c>
      <c r="W7" s="190">
        <f>_xlfn.STDEV.S(U7:U13)</f>
        <v>0.6900655593423547</v>
      </c>
      <c r="X7" s="103">
        <v>1.5</v>
      </c>
      <c r="Y7" s="262">
        <v>1</v>
      </c>
      <c r="Z7" s="263">
        <f>_xlfn.STDEV.S(X7:X13)</f>
        <v>0.22146697055682871</v>
      </c>
      <c r="AB7" s="5">
        <v>850</v>
      </c>
      <c r="AC7" s="99"/>
      <c r="AD7" s="7"/>
      <c r="AE7" s="101"/>
      <c r="AF7" s="101"/>
      <c r="AG7" s="100"/>
      <c r="AH7" s="98"/>
      <c r="AI7" s="136"/>
      <c r="AJ7" s="99"/>
      <c r="AK7" s="135"/>
      <c r="AL7" s="135"/>
    </row>
    <row r="8" spans="2:38" x14ac:dyDescent="0.3">
      <c r="B8" s="266"/>
      <c r="C8" s="181"/>
      <c r="D8" s="61"/>
      <c r="E8" s="117">
        <v>24.15</v>
      </c>
      <c r="F8" s="117">
        <v>23.97</v>
      </c>
      <c r="G8" s="117">
        <v>25.2</v>
      </c>
      <c r="H8" s="124">
        <v>9.9260000000000002</v>
      </c>
      <c r="I8" s="124">
        <f t="shared" si="0"/>
        <v>0.68043800245283992</v>
      </c>
      <c r="J8" s="125">
        <v>20.143000000000001</v>
      </c>
      <c r="K8" s="125">
        <v>6.1180000000000003</v>
      </c>
      <c r="L8" s="126">
        <f t="shared" si="1"/>
        <v>0.70773618538324423</v>
      </c>
      <c r="M8" s="269"/>
      <c r="N8" s="272"/>
      <c r="O8" s="128">
        <f t="shared" si="2"/>
        <v>102.931694539593</v>
      </c>
      <c r="P8" s="275"/>
      <c r="Q8" s="264"/>
      <c r="R8" s="128">
        <f t="shared" ref="R8:R13" si="3">(J8-H8)*100/(J8-K8)</f>
        <v>72.848484848484844</v>
      </c>
      <c r="S8" s="237"/>
      <c r="T8" s="187"/>
      <c r="U8" s="104">
        <v>4</v>
      </c>
      <c r="V8" s="190"/>
      <c r="W8" s="190"/>
      <c r="X8" s="104">
        <v>1</v>
      </c>
      <c r="Y8" s="187"/>
      <c r="Z8" s="264"/>
      <c r="AB8" s="5">
        <v>900</v>
      </c>
      <c r="AC8" s="7">
        <v>0.72</v>
      </c>
      <c r="AD8" s="6">
        <f>N14</f>
        <v>1.5692432121444388E-2</v>
      </c>
      <c r="AE8" s="68">
        <f>P14</f>
        <v>100.05336173912833</v>
      </c>
      <c r="AF8" s="68">
        <f>Q14</f>
        <v>3.1671482671977569</v>
      </c>
      <c r="AG8" s="68">
        <f>S14</f>
        <v>72.240637031084091</v>
      </c>
      <c r="AH8" s="7">
        <f>T14</f>
        <v>0.70038815511522701</v>
      </c>
      <c r="AI8" s="99">
        <f>V14</f>
        <v>1.1441368709220188</v>
      </c>
      <c r="AJ8" s="99">
        <f>W14</f>
        <v>0.32802128327201374</v>
      </c>
      <c r="AK8" s="102">
        <f>Y14</f>
        <v>3.8166666666666664</v>
      </c>
      <c r="AL8" s="102">
        <f>Z14</f>
        <v>0.51929439306299918</v>
      </c>
    </row>
    <row r="9" spans="2:38" x14ac:dyDescent="0.3">
      <c r="B9" s="266"/>
      <c r="C9" s="181"/>
      <c r="D9" s="61"/>
      <c r="E9" s="117">
        <v>23.81</v>
      </c>
      <c r="F9" s="117">
        <v>26.79</v>
      </c>
      <c r="G9" s="117">
        <v>24.04</v>
      </c>
      <c r="H9" s="124">
        <v>10.295</v>
      </c>
      <c r="I9" s="124">
        <f t="shared" si="0"/>
        <v>0.67136667264921879</v>
      </c>
      <c r="J9" s="125">
        <v>20.751000000000001</v>
      </c>
      <c r="K9" s="125">
        <v>6.3360000000000003</v>
      </c>
      <c r="L9" s="126">
        <f t="shared" si="1"/>
        <v>0.71418661116892124</v>
      </c>
      <c r="M9" s="269"/>
      <c r="N9" s="272"/>
      <c r="O9" s="128">
        <f t="shared" si="2"/>
        <v>101.56386595434678</v>
      </c>
      <c r="P9" s="275"/>
      <c r="Q9" s="264"/>
      <c r="R9" s="128">
        <f t="shared" si="3"/>
        <v>72.535553243149508</v>
      </c>
      <c r="S9" s="237"/>
      <c r="T9" s="187"/>
      <c r="U9" s="104">
        <v>5</v>
      </c>
      <c r="V9" s="190"/>
      <c r="W9" s="190"/>
      <c r="X9" s="104">
        <v>1</v>
      </c>
      <c r="Y9" s="187"/>
      <c r="Z9" s="264"/>
      <c r="AB9" s="5">
        <v>950</v>
      </c>
      <c r="AC9" s="7">
        <v>0.8</v>
      </c>
      <c r="AD9" s="6">
        <f>N28</f>
        <v>1.8101351140035887E-2</v>
      </c>
      <c r="AE9" s="68">
        <f>P21</f>
        <v>86.969697390412648</v>
      </c>
      <c r="AF9" s="68">
        <f>Q21</f>
        <v>7.1262756062743406</v>
      </c>
      <c r="AG9" s="68">
        <f>S21</f>
        <v>69.110269548499517</v>
      </c>
      <c r="AH9" s="7">
        <f>T21</f>
        <v>1.7909454773558271</v>
      </c>
      <c r="AI9" s="99">
        <f>V21</f>
        <v>2.8071428571428569</v>
      </c>
      <c r="AJ9" s="99">
        <f>W21</f>
        <v>0.41071946166510914</v>
      </c>
      <c r="AK9" s="102">
        <f>Y21</f>
        <v>8.8714285714285701</v>
      </c>
      <c r="AL9" s="102">
        <f>Z21</f>
        <v>1.6234883078465026</v>
      </c>
    </row>
    <row r="10" spans="2:38" x14ac:dyDescent="0.3">
      <c r="B10" s="266"/>
      <c r="C10" s="181"/>
      <c r="D10" s="61"/>
      <c r="E10" s="117">
        <v>24.97</v>
      </c>
      <c r="F10" s="117">
        <v>19.97</v>
      </c>
      <c r="G10" s="117">
        <v>34.61</v>
      </c>
      <c r="H10" s="124">
        <v>11.347</v>
      </c>
      <c r="I10" s="124">
        <f t="shared" si="0"/>
        <v>0.65748045699356161</v>
      </c>
      <c r="J10" s="125">
        <v>22.45</v>
      </c>
      <c r="K10" s="125">
        <v>7.0090000000000003</v>
      </c>
      <c r="L10" s="126">
        <f t="shared" si="1"/>
        <v>0.73486173175312486</v>
      </c>
      <c r="M10" s="269"/>
      <c r="N10" s="272"/>
      <c r="O10" s="128">
        <f t="shared" si="2"/>
        <v>97.849651890367497</v>
      </c>
      <c r="P10" s="275"/>
      <c r="Q10" s="264"/>
      <c r="R10" s="128">
        <f t="shared" si="3"/>
        <v>71.905964639595879</v>
      </c>
      <c r="S10" s="237"/>
      <c r="T10" s="187"/>
      <c r="U10" s="104">
        <v>5</v>
      </c>
      <c r="V10" s="190"/>
      <c r="W10" s="190"/>
      <c r="X10" s="104">
        <v>1.4</v>
      </c>
      <c r="Y10" s="187"/>
      <c r="Z10" s="264"/>
      <c r="AB10" s="5">
        <v>1000</v>
      </c>
      <c r="AC10" s="7">
        <f>M28</f>
        <v>0.84116352003284156</v>
      </c>
      <c r="AD10" s="6">
        <f>N28</f>
        <v>1.8101351140035887E-2</v>
      </c>
      <c r="AE10" s="68">
        <f>P28</f>
        <v>80.314159861455764</v>
      </c>
      <c r="AF10" s="68">
        <f>Q28</f>
        <v>2.565251169820626</v>
      </c>
      <c r="AG10" s="68">
        <f>S28</f>
        <v>67.522516827295263</v>
      </c>
      <c r="AH10" s="7">
        <f>T28</f>
        <v>0.7394847182794122</v>
      </c>
      <c r="AI10" s="99">
        <f>V28</f>
        <v>5.54</v>
      </c>
      <c r="AJ10" s="99">
        <f>W28</f>
        <v>0.11401754250991371</v>
      </c>
      <c r="AK10" s="102">
        <f>Y28</f>
        <v>12.88</v>
      </c>
      <c r="AL10" s="102">
        <f>Z28</f>
        <v>1.3026895255585651</v>
      </c>
    </row>
    <row r="11" spans="2:38" x14ac:dyDescent="0.3">
      <c r="B11" s="266"/>
      <c r="C11" s="181"/>
      <c r="D11" s="61"/>
      <c r="E11" s="117">
        <v>25.57</v>
      </c>
      <c r="F11" s="117">
        <v>35.03</v>
      </c>
      <c r="G11" s="117">
        <v>17.87</v>
      </c>
      <c r="H11" s="124">
        <v>11</v>
      </c>
      <c r="I11" s="124">
        <f t="shared" si="0"/>
        <v>0.68722233739273764</v>
      </c>
      <c r="J11" s="125">
        <v>21.643000000000001</v>
      </c>
      <c r="K11" s="125">
        <v>6.734</v>
      </c>
      <c r="L11" s="126">
        <f t="shared" si="1"/>
        <v>0.73780937688644443</v>
      </c>
      <c r="M11" s="269"/>
      <c r="N11" s="272"/>
      <c r="O11" s="128">
        <f t="shared" si="2"/>
        <v>96.754545454545465</v>
      </c>
      <c r="P11" s="275"/>
      <c r="Q11" s="264"/>
      <c r="R11" s="128">
        <f t="shared" si="3"/>
        <v>71.386410892749353</v>
      </c>
      <c r="S11" s="237"/>
      <c r="T11" s="187"/>
      <c r="U11" s="104">
        <v>5</v>
      </c>
      <c r="V11" s="190"/>
      <c r="W11" s="190"/>
      <c r="X11" s="104">
        <v>1.3</v>
      </c>
      <c r="Y11" s="187"/>
      <c r="Z11" s="264"/>
      <c r="AB11" s="5">
        <v>1050</v>
      </c>
      <c r="AC11" s="7">
        <f>M33</f>
        <v>0.90163121243381583</v>
      </c>
      <c r="AD11" s="6">
        <f>N33</f>
        <v>1.4539838606759148E-2</v>
      </c>
      <c r="AE11" s="68">
        <f>P33</f>
        <v>72.442194495504097</v>
      </c>
      <c r="AF11" s="68">
        <f>Q33</f>
        <v>2.0881272803741249</v>
      </c>
      <c r="AG11" s="68">
        <f>S33</f>
        <v>65.292224192993473</v>
      </c>
      <c r="AH11" s="7">
        <f>T33</f>
        <v>0.87021596448336413</v>
      </c>
      <c r="AI11" s="99">
        <f>V33</f>
        <v>7.6800067842605131</v>
      </c>
      <c r="AJ11" s="99">
        <f>W33</f>
        <v>0.82033279573141582</v>
      </c>
      <c r="AK11" s="102">
        <f>Y33</f>
        <v>14.280000000000001</v>
      </c>
      <c r="AL11" s="102">
        <f>Z33</f>
        <v>2.2286767374385987</v>
      </c>
    </row>
    <row r="12" spans="2:38" x14ac:dyDescent="0.3">
      <c r="B12" s="266"/>
      <c r="C12" s="181"/>
      <c r="D12" s="61"/>
      <c r="E12" s="117">
        <v>24.01</v>
      </c>
      <c r="F12" s="117">
        <v>25.84</v>
      </c>
      <c r="G12" s="117">
        <v>10.6</v>
      </c>
      <c r="H12" s="124">
        <v>4.2930000000000001</v>
      </c>
      <c r="I12" s="124">
        <f t="shared" si="0"/>
        <v>0.65278528167443128</v>
      </c>
      <c r="J12" s="125">
        <v>8.8070000000000004</v>
      </c>
      <c r="K12" s="125">
        <v>2.6549999999999998</v>
      </c>
      <c r="L12" s="126">
        <f t="shared" si="1"/>
        <v>0.69782184655396606</v>
      </c>
      <c r="M12" s="269"/>
      <c r="N12" s="272"/>
      <c r="O12" s="128">
        <f t="shared" si="2"/>
        <v>105.14791521080829</v>
      </c>
      <c r="P12" s="275"/>
      <c r="Q12" s="264"/>
      <c r="R12" s="128">
        <f t="shared" si="3"/>
        <v>73.374512353706109</v>
      </c>
      <c r="S12" s="237"/>
      <c r="T12" s="187"/>
      <c r="U12" s="104">
        <v>5</v>
      </c>
      <c r="V12" s="190"/>
      <c r="W12" s="190"/>
      <c r="X12" s="104">
        <v>1</v>
      </c>
      <c r="Y12" s="187"/>
      <c r="Z12" s="264"/>
      <c r="AB12" s="5">
        <v>1100</v>
      </c>
      <c r="AC12" s="99"/>
      <c r="AD12" s="7"/>
      <c r="AE12" s="101"/>
      <c r="AF12" s="68"/>
      <c r="AG12" s="101"/>
      <c r="AH12" s="6"/>
      <c r="AI12" s="136"/>
      <c r="AJ12" s="99"/>
      <c r="AK12" s="102"/>
      <c r="AL12" s="102"/>
    </row>
    <row r="13" spans="2:38" ht="15" thickBot="1" x14ac:dyDescent="0.35">
      <c r="B13" s="266"/>
      <c r="C13" s="182"/>
      <c r="D13" s="63"/>
      <c r="E13" s="129"/>
      <c r="F13" s="129"/>
      <c r="G13" s="129"/>
      <c r="H13" s="129">
        <v>2.7440000000000002</v>
      </c>
      <c r="I13" s="129"/>
      <c r="J13" s="130">
        <v>5.4340000000000002</v>
      </c>
      <c r="K13" s="130">
        <v>1.6879999999999999</v>
      </c>
      <c r="L13" s="131">
        <f t="shared" si="1"/>
        <v>0.73251468232781636</v>
      </c>
      <c r="M13" s="270"/>
      <c r="N13" s="273"/>
      <c r="O13" s="133">
        <f t="shared" si="2"/>
        <v>98.03206997084547</v>
      </c>
      <c r="P13" s="276"/>
      <c r="Q13" s="277"/>
      <c r="R13" s="133">
        <f t="shared" si="3"/>
        <v>71.809930592632128</v>
      </c>
      <c r="S13" s="238"/>
      <c r="T13" s="188"/>
      <c r="U13" s="105">
        <v>6</v>
      </c>
      <c r="V13" s="191"/>
      <c r="W13" s="191"/>
      <c r="X13" s="105">
        <v>1</v>
      </c>
      <c r="Y13" s="188"/>
      <c r="Z13" s="247"/>
      <c r="AB13" s="5"/>
      <c r="AC13" s="76"/>
      <c r="AD13" s="6"/>
      <c r="AE13" s="68"/>
      <c r="AF13" s="6"/>
      <c r="AG13" s="68"/>
      <c r="AH13" s="6"/>
      <c r="AI13" s="76"/>
      <c r="AJ13" s="76"/>
    </row>
    <row r="14" spans="2:38" x14ac:dyDescent="0.3">
      <c r="B14" s="266"/>
      <c r="C14" s="180">
        <v>900</v>
      </c>
      <c r="D14" s="62">
        <v>1</v>
      </c>
      <c r="E14" s="89">
        <v>34.96</v>
      </c>
      <c r="F14" s="89">
        <v>25.29</v>
      </c>
      <c r="G14" s="89">
        <v>18.53</v>
      </c>
      <c r="H14" s="31">
        <v>11.173999999999999</v>
      </c>
      <c r="I14" s="96">
        <f>H14/(G14*F14*E14/1000)</f>
        <v>0.68204494486576461</v>
      </c>
      <c r="J14" s="72">
        <v>22.135000000000002</v>
      </c>
      <c r="K14" s="72">
        <v>6.8739999999999997</v>
      </c>
      <c r="L14" s="73">
        <f t="shared" si="1"/>
        <v>0.73219317213812973</v>
      </c>
      <c r="M14" s="229">
        <f>SUM(L14:L20)/7</f>
        <v>0.72244622945880665</v>
      </c>
      <c r="N14" s="231">
        <f>STDEV(L14:L20)</f>
        <v>1.5692432121444388E-2</v>
      </c>
      <c r="O14" s="74">
        <f t="shared" ref="O14:O42" si="4">(J14-H14)*100/H14</f>
        <v>98.093789153391825</v>
      </c>
      <c r="P14" s="230">
        <f>SUM(O14:O20)/7</f>
        <v>100.05336173912833</v>
      </c>
      <c r="Q14" s="252">
        <f>_xlfn.STDEV.S(O14:O20)</f>
        <v>3.1671482671977569</v>
      </c>
      <c r="R14" s="74">
        <f>(J14-H14)*100/(J14-K14)</f>
        <v>71.823602647270818</v>
      </c>
      <c r="S14" s="232">
        <f>SUM(R14:R20)/7</f>
        <v>72.240637031084091</v>
      </c>
      <c r="T14" s="235">
        <f>_xlfn.STDEV.S(R14:R20)</f>
        <v>0.70038815511522701</v>
      </c>
      <c r="U14" s="157">
        <v>1.315789473684204</v>
      </c>
      <c r="V14" s="211">
        <f>SUM(U14:U20)/7</f>
        <v>1.1441368709220188</v>
      </c>
      <c r="W14" s="211">
        <f>_xlfn.STDEV.S(U14:U20)</f>
        <v>0.32802128327201374</v>
      </c>
      <c r="X14" s="157">
        <v>3.5</v>
      </c>
      <c r="Y14" s="211">
        <f>SUM(X14:X20)/6</f>
        <v>3.8166666666666664</v>
      </c>
      <c r="Z14" s="260">
        <f>_xlfn.STDEV.S(X14:X20)</f>
        <v>0.51929439306299918</v>
      </c>
      <c r="AA14" s="14"/>
    </row>
    <row r="15" spans="2:38" x14ac:dyDescent="0.3">
      <c r="B15" s="266"/>
      <c r="C15" s="181"/>
      <c r="D15" s="61">
        <v>2</v>
      </c>
      <c r="E15" s="89">
        <v>24.15</v>
      </c>
      <c r="F15" s="89">
        <v>23.97</v>
      </c>
      <c r="G15" s="89">
        <v>25.2</v>
      </c>
      <c r="H15" s="25">
        <v>9.9260000000000002</v>
      </c>
      <c r="I15" s="25">
        <f>H15/(G15*F15*E15/1000)</f>
        <v>0.68043800245283992</v>
      </c>
      <c r="J15" s="26">
        <v>20.143000000000001</v>
      </c>
      <c r="K15" s="26">
        <v>6.1180000000000003</v>
      </c>
      <c r="L15" s="27">
        <f t="shared" si="1"/>
        <v>0.70773618538324423</v>
      </c>
      <c r="M15" s="184"/>
      <c r="N15" s="218"/>
      <c r="O15" s="28">
        <f t="shared" si="4"/>
        <v>102.931694539593</v>
      </c>
      <c r="P15" s="214"/>
      <c r="Q15" s="253"/>
      <c r="R15" s="84">
        <f t="shared" ref="R15:R31" si="5">(J15-H15)*100/(J15-K15)</f>
        <v>72.848484848484844</v>
      </c>
      <c r="S15" s="233"/>
      <c r="T15" s="224"/>
      <c r="U15" s="158">
        <v>1.8058690744921009</v>
      </c>
      <c r="V15" s="211"/>
      <c r="W15" s="211"/>
      <c r="X15" s="158">
        <v>3</v>
      </c>
      <c r="Y15" s="211"/>
      <c r="Z15" s="261"/>
      <c r="AA15" s="14"/>
    </row>
    <row r="16" spans="2:38" x14ac:dyDescent="0.3">
      <c r="B16" s="266"/>
      <c r="C16" s="181"/>
      <c r="D16" s="61">
        <v>3</v>
      </c>
      <c r="E16" s="89">
        <v>23.81</v>
      </c>
      <c r="F16" s="89">
        <v>26.79</v>
      </c>
      <c r="G16" s="89">
        <v>24.04</v>
      </c>
      <c r="H16" s="25">
        <v>10.295</v>
      </c>
      <c r="I16" s="25">
        <f t="shared" ref="I16:I37" si="6">H16/(G16*F16*E16/1000)</f>
        <v>0.67136667264921879</v>
      </c>
      <c r="J16" s="26">
        <v>20.751000000000001</v>
      </c>
      <c r="K16" s="26">
        <v>6.3360000000000003</v>
      </c>
      <c r="L16" s="27">
        <f t="shared" si="1"/>
        <v>0.71418661116892124</v>
      </c>
      <c r="M16" s="184"/>
      <c r="N16" s="218"/>
      <c r="O16" s="84">
        <f>(J16-H16)*100/H16</f>
        <v>101.56386595434678</v>
      </c>
      <c r="P16" s="214"/>
      <c r="Q16" s="253"/>
      <c r="R16" s="84">
        <f t="shared" si="5"/>
        <v>72.535553243149508</v>
      </c>
      <c r="S16" s="233"/>
      <c r="T16" s="224"/>
      <c r="U16" s="158">
        <v>0.82298136645964015</v>
      </c>
      <c r="V16" s="211"/>
      <c r="W16" s="211"/>
      <c r="X16" s="158">
        <v>4.0999999999999996</v>
      </c>
      <c r="Y16" s="211"/>
      <c r="Z16" s="261"/>
      <c r="AA16" s="14"/>
    </row>
    <row r="17" spans="2:27" x14ac:dyDescent="0.3">
      <c r="B17" s="266"/>
      <c r="C17" s="181"/>
      <c r="D17" s="61">
        <v>4</v>
      </c>
      <c r="E17" s="89">
        <v>24.97</v>
      </c>
      <c r="F17" s="89">
        <v>19.97</v>
      </c>
      <c r="G17" s="89">
        <v>34.61</v>
      </c>
      <c r="H17" s="25">
        <v>11.347</v>
      </c>
      <c r="I17" s="25">
        <f t="shared" si="6"/>
        <v>0.65748045699356161</v>
      </c>
      <c r="J17" s="26">
        <v>22.45</v>
      </c>
      <c r="K17" s="26">
        <v>7.0090000000000003</v>
      </c>
      <c r="L17" s="27">
        <f t="shared" si="1"/>
        <v>0.73486173175312486</v>
      </c>
      <c r="M17" s="184"/>
      <c r="N17" s="218"/>
      <c r="O17" s="84">
        <f t="shared" si="4"/>
        <v>97.849651890367497</v>
      </c>
      <c r="P17" s="214"/>
      <c r="Q17" s="253"/>
      <c r="R17" s="84">
        <f t="shared" si="5"/>
        <v>71.905964639595879</v>
      </c>
      <c r="S17" s="233"/>
      <c r="T17" s="224"/>
      <c r="U17" s="158">
        <v>0.99431818181818576</v>
      </c>
      <c r="V17" s="211"/>
      <c r="W17" s="211"/>
      <c r="X17" s="158">
        <v>4.4000000000000004</v>
      </c>
      <c r="Y17" s="211"/>
      <c r="Z17" s="261"/>
      <c r="AA17" s="14"/>
    </row>
    <row r="18" spans="2:27" x14ac:dyDescent="0.3">
      <c r="B18" s="266"/>
      <c r="C18" s="181"/>
      <c r="D18" s="61">
        <v>5</v>
      </c>
      <c r="E18" s="89">
        <v>25.57</v>
      </c>
      <c r="F18" s="89">
        <v>35.03</v>
      </c>
      <c r="G18" s="89">
        <v>17.87</v>
      </c>
      <c r="H18" s="25">
        <v>11</v>
      </c>
      <c r="I18" s="25">
        <f t="shared" si="6"/>
        <v>0.68722233739273764</v>
      </c>
      <c r="J18" s="26">
        <v>21.643000000000001</v>
      </c>
      <c r="K18" s="26">
        <v>6.734</v>
      </c>
      <c r="L18" s="27">
        <f t="shared" si="1"/>
        <v>0.73780937688644443</v>
      </c>
      <c r="M18" s="184"/>
      <c r="N18" s="218"/>
      <c r="O18" s="28">
        <f t="shared" si="4"/>
        <v>96.754545454545465</v>
      </c>
      <c r="P18" s="214"/>
      <c r="Q18" s="253"/>
      <c r="R18" s="84">
        <f t="shared" si="5"/>
        <v>71.386410892749353</v>
      </c>
      <c r="S18" s="233"/>
      <c r="T18" s="224"/>
      <c r="U18" s="158">
        <v>1.1000000000000001</v>
      </c>
      <c r="V18" s="211"/>
      <c r="W18" s="211"/>
      <c r="X18" s="158">
        <v>3.7</v>
      </c>
      <c r="Y18" s="211"/>
      <c r="Z18" s="261"/>
      <c r="AA18" s="14"/>
    </row>
    <row r="19" spans="2:27" x14ac:dyDescent="0.3">
      <c r="B19" s="266"/>
      <c r="C19" s="181"/>
      <c r="D19" s="61">
        <v>6</v>
      </c>
      <c r="E19" s="89">
        <v>24.01</v>
      </c>
      <c r="F19" s="89">
        <v>25.84</v>
      </c>
      <c r="G19" s="89">
        <v>10.6</v>
      </c>
      <c r="H19" s="25">
        <v>4.2930000000000001</v>
      </c>
      <c r="I19" s="25">
        <f t="shared" si="6"/>
        <v>0.65278528167443128</v>
      </c>
      <c r="J19" s="26">
        <v>8.8070000000000004</v>
      </c>
      <c r="K19" s="26">
        <v>2.6549999999999998</v>
      </c>
      <c r="L19" s="27">
        <f t="shared" si="1"/>
        <v>0.69782184655396606</v>
      </c>
      <c r="M19" s="184"/>
      <c r="N19" s="218"/>
      <c r="O19" s="28">
        <f t="shared" si="4"/>
        <v>105.14791521080829</v>
      </c>
      <c r="P19" s="214"/>
      <c r="Q19" s="253"/>
      <c r="R19" s="84">
        <f t="shared" si="5"/>
        <v>73.374512353706109</v>
      </c>
      <c r="S19" s="233"/>
      <c r="T19" s="224"/>
      <c r="U19" s="158">
        <v>0.99</v>
      </c>
      <c r="V19" s="211"/>
      <c r="W19" s="211"/>
      <c r="X19" s="158">
        <v>4.2</v>
      </c>
      <c r="Y19" s="211"/>
      <c r="Z19" s="261"/>
      <c r="AA19" s="14"/>
    </row>
    <row r="20" spans="2:27" ht="15" thickBot="1" x14ac:dyDescent="0.35">
      <c r="B20" s="266"/>
      <c r="C20" s="182"/>
      <c r="D20" s="63">
        <v>7</v>
      </c>
      <c r="E20" s="36"/>
      <c r="F20" s="36"/>
      <c r="G20" s="36"/>
      <c r="H20" s="36">
        <v>2.7440000000000002</v>
      </c>
      <c r="I20" s="36"/>
      <c r="J20" s="64">
        <v>5.4340000000000002</v>
      </c>
      <c r="K20" s="64">
        <v>1.6879999999999999</v>
      </c>
      <c r="L20" s="37">
        <f t="shared" si="1"/>
        <v>0.73251468232781636</v>
      </c>
      <c r="M20" s="185"/>
      <c r="N20" s="219"/>
      <c r="O20" s="35">
        <f t="shared" si="4"/>
        <v>98.03206997084547</v>
      </c>
      <c r="P20" s="215"/>
      <c r="Q20" s="254"/>
      <c r="R20" s="85">
        <f t="shared" si="5"/>
        <v>71.809930592632128</v>
      </c>
      <c r="S20" s="234"/>
      <c r="T20" s="225"/>
      <c r="U20" s="159">
        <v>0.98</v>
      </c>
      <c r="V20" s="212"/>
      <c r="W20" s="212"/>
      <c r="X20" s="159"/>
      <c r="Y20" s="212"/>
      <c r="Z20" s="241"/>
    </row>
    <row r="21" spans="2:27" x14ac:dyDescent="0.3">
      <c r="B21" s="266"/>
      <c r="C21" s="204">
        <v>950</v>
      </c>
      <c r="D21" s="56">
        <v>8</v>
      </c>
      <c r="E21" s="18">
        <v>23.41</v>
      </c>
      <c r="F21" s="18">
        <v>28.02</v>
      </c>
      <c r="G21" s="18">
        <v>15.97</v>
      </c>
      <c r="H21" s="18">
        <v>8.532</v>
      </c>
      <c r="I21" s="18">
        <f t="shared" si="6"/>
        <v>0.81447242629632954</v>
      </c>
      <c r="J21" s="57">
        <v>14.914</v>
      </c>
      <c r="K21" s="57">
        <v>5.2610000000000001</v>
      </c>
      <c r="L21" s="38">
        <f t="shared" ref="L21:L37" si="7">H21/(J21-K21)</f>
        <v>0.88387029938879114</v>
      </c>
      <c r="M21" s="195">
        <f>SUM(L21:L27)/7</f>
        <v>0.7979822987193198</v>
      </c>
      <c r="N21" s="198">
        <f>STDEV(L21:L27)</f>
        <v>4.7693081538802015E-2</v>
      </c>
      <c r="O21" s="39">
        <f t="shared" si="4"/>
        <v>74.800750117205808</v>
      </c>
      <c r="P21" s="207">
        <f>SUM(O21:O27)/7</f>
        <v>86.969697390412648</v>
      </c>
      <c r="Q21" s="220">
        <f>_xlfn.STDEV.S(O21:O27)</f>
        <v>7.1262756062743406</v>
      </c>
      <c r="R21" s="39">
        <f t="shared" si="5"/>
        <v>66.11416140060085</v>
      </c>
      <c r="S21" s="281">
        <f>SUM(R21:R27)/7</f>
        <v>69.110269548499517</v>
      </c>
      <c r="T21" s="284">
        <f>_xlfn.STDEV.S(R21:R27)</f>
        <v>1.7909454773558271</v>
      </c>
      <c r="U21" s="160">
        <v>3.5</v>
      </c>
      <c r="V21" s="192">
        <f>SUM(U21:U27)/7</f>
        <v>2.8071428571428569</v>
      </c>
      <c r="W21" s="192">
        <f>_xlfn.STDEV.S(U21:U27)</f>
        <v>0.41071946166510914</v>
      </c>
      <c r="X21" s="160">
        <v>11.8</v>
      </c>
      <c r="Y21" s="192">
        <f>SUM(X21:X27)/7</f>
        <v>8.8714285714285701</v>
      </c>
      <c r="Z21" s="242">
        <f>_xlfn.STDEV.S(X21:X27)</f>
        <v>1.6234883078465026</v>
      </c>
    </row>
    <row r="22" spans="2:27" x14ac:dyDescent="0.3">
      <c r="B22" s="266"/>
      <c r="C22" s="205"/>
      <c r="D22" s="54">
        <v>9</v>
      </c>
      <c r="E22" s="19">
        <v>24.7</v>
      </c>
      <c r="F22" s="19">
        <v>24.58</v>
      </c>
      <c r="G22" s="19">
        <v>18.45</v>
      </c>
      <c r="H22" s="19">
        <v>8.39</v>
      </c>
      <c r="I22" s="19">
        <f t="shared" si="6"/>
        <v>0.74900852117266326</v>
      </c>
      <c r="J22" s="21">
        <v>16.181999999999999</v>
      </c>
      <c r="K22" s="21">
        <v>5.1680000000000001</v>
      </c>
      <c r="L22" s="23">
        <f t="shared" si="7"/>
        <v>0.76175776284728536</v>
      </c>
      <c r="M22" s="196"/>
      <c r="N22" s="216"/>
      <c r="O22" s="24">
        <f t="shared" si="4"/>
        <v>92.872467222884353</v>
      </c>
      <c r="P22" s="208"/>
      <c r="Q22" s="221"/>
      <c r="R22" s="24">
        <f t="shared" si="5"/>
        <v>70.746322861812232</v>
      </c>
      <c r="S22" s="282"/>
      <c r="T22" s="279"/>
      <c r="U22" s="161">
        <v>2.7</v>
      </c>
      <c r="V22" s="193"/>
      <c r="W22" s="193"/>
      <c r="X22" s="161">
        <v>9.4</v>
      </c>
      <c r="Y22" s="193"/>
      <c r="Z22" s="243"/>
    </row>
    <row r="23" spans="2:27" x14ac:dyDescent="0.3">
      <c r="B23" s="266"/>
      <c r="C23" s="205"/>
      <c r="D23" s="54">
        <v>10</v>
      </c>
      <c r="E23" s="19">
        <v>24.91</v>
      </c>
      <c r="F23" s="19">
        <v>24.58</v>
      </c>
      <c r="G23" s="19">
        <v>17.87</v>
      </c>
      <c r="H23" s="19">
        <v>8.4949999999999992</v>
      </c>
      <c r="I23" s="19">
        <f t="shared" si="6"/>
        <v>0.77639588447755148</v>
      </c>
      <c r="J23" s="21">
        <v>15.768000000000001</v>
      </c>
      <c r="K23" s="21">
        <v>5.1219999999999999</v>
      </c>
      <c r="L23" s="23">
        <f t="shared" si="7"/>
        <v>0.79795228254743555</v>
      </c>
      <c r="M23" s="196"/>
      <c r="N23" s="216"/>
      <c r="O23" s="24">
        <f t="shared" si="4"/>
        <v>85.615067686874667</v>
      </c>
      <c r="P23" s="208"/>
      <c r="Q23" s="221"/>
      <c r="R23" s="24">
        <f t="shared" si="5"/>
        <v>68.316738681194821</v>
      </c>
      <c r="S23" s="282"/>
      <c r="T23" s="279"/>
      <c r="U23" s="161">
        <v>2.75</v>
      </c>
      <c r="V23" s="193"/>
      <c r="W23" s="193"/>
      <c r="X23" s="161">
        <v>7.8</v>
      </c>
      <c r="Y23" s="193"/>
      <c r="Z23" s="243"/>
    </row>
    <row r="24" spans="2:27" x14ac:dyDescent="0.3">
      <c r="B24" s="266"/>
      <c r="C24" s="205"/>
      <c r="D24" s="54">
        <v>11</v>
      </c>
      <c r="E24" s="19">
        <v>25.08</v>
      </c>
      <c r="F24" s="19">
        <v>24.72</v>
      </c>
      <c r="G24" s="19">
        <v>18.5</v>
      </c>
      <c r="H24" s="19">
        <v>8.5660000000000007</v>
      </c>
      <c r="I24" s="19">
        <f t="shared" si="6"/>
        <v>0.74684476830618896</v>
      </c>
      <c r="J24" s="21">
        <v>16.324999999999999</v>
      </c>
      <c r="K24" s="21">
        <v>5.2539999999999996</v>
      </c>
      <c r="L24" s="23">
        <f t="shared" si="7"/>
        <v>0.77373317676813302</v>
      </c>
      <c r="M24" s="196"/>
      <c r="N24" s="216"/>
      <c r="O24" s="24">
        <f t="shared" si="4"/>
        <v>90.57903338781226</v>
      </c>
      <c r="P24" s="208"/>
      <c r="Q24" s="221"/>
      <c r="R24" s="24">
        <f t="shared" si="5"/>
        <v>70.084003251738764</v>
      </c>
      <c r="S24" s="282"/>
      <c r="T24" s="279"/>
      <c r="U24" s="161">
        <v>2.2999999999999998</v>
      </c>
      <c r="V24" s="193"/>
      <c r="W24" s="193"/>
      <c r="X24" s="161">
        <v>8.6</v>
      </c>
      <c r="Y24" s="193"/>
      <c r="Z24" s="243"/>
    </row>
    <row r="25" spans="2:27" x14ac:dyDescent="0.3">
      <c r="B25" s="266"/>
      <c r="C25" s="205"/>
      <c r="D25" s="54">
        <v>12</v>
      </c>
      <c r="E25" s="19">
        <v>24.82</v>
      </c>
      <c r="F25" s="19">
        <v>24.72</v>
      </c>
      <c r="G25" s="19">
        <v>18.47</v>
      </c>
      <c r="H25" s="19">
        <v>8.3160000000000007</v>
      </c>
      <c r="I25" s="19">
        <f t="shared" si="6"/>
        <v>0.73383317545295557</v>
      </c>
      <c r="J25" s="21">
        <v>16.215</v>
      </c>
      <c r="K25" s="21">
        <v>5.0789999999999997</v>
      </c>
      <c r="L25" s="23">
        <f t="shared" si="7"/>
        <v>0.7467672413793105</v>
      </c>
      <c r="M25" s="196"/>
      <c r="N25" s="216"/>
      <c r="O25" s="24">
        <f t="shared" si="4"/>
        <v>94.985569985569967</v>
      </c>
      <c r="P25" s="208"/>
      <c r="Q25" s="221"/>
      <c r="R25" s="24">
        <f t="shared" si="5"/>
        <v>70.932112068965509</v>
      </c>
      <c r="S25" s="282"/>
      <c r="T25" s="279"/>
      <c r="U25" s="161">
        <v>2.7</v>
      </c>
      <c r="V25" s="193"/>
      <c r="W25" s="193"/>
      <c r="X25" s="161">
        <v>9.1999999999999993</v>
      </c>
      <c r="Y25" s="193"/>
      <c r="Z25" s="243"/>
    </row>
    <row r="26" spans="2:27" x14ac:dyDescent="0.3">
      <c r="B26" s="266"/>
      <c r="C26" s="205"/>
      <c r="D26" s="54">
        <v>13</v>
      </c>
      <c r="E26" s="19">
        <v>24.76</v>
      </c>
      <c r="F26" s="19">
        <v>24.66</v>
      </c>
      <c r="G26" s="19">
        <v>18.350000000000001</v>
      </c>
      <c r="H26" s="19">
        <v>8.3160000000000007</v>
      </c>
      <c r="I26" s="19">
        <f t="shared" si="6"/>
        <v>0.7422234978898522</v>
      </c>
      <c r="J26" s="21">
        <v>15.728</v>
      </c>
      <c r="K26" s="21">
        <v>5.125</v>
      </c>
      <c r="L26" s="23">
        <f t="shared" si="7"/>
        <v>0.78430632839762338</v>
      </c>
      <c r="M26" s="196"/>
      <c r="N26" s="216"/>
      <c r="O26" s="24">
        <f t="shared" si="4"/>
        <v>89.129389129389111</v>
      </c>
      <c r="P26" s="208"/>
      <c r="Q26" s="221"/>
      <c r="R26" s="24">
        <f t="shared" si="5"/>
        <v>69.904743940394226</v>
      </c>
      <c r="S26" s="282"/>
      <c r="T26" s="279"/>
      <c r="U26" s="161">
        <v>2.5</v>
      </c>
      <c r="V26" s="193"/>
      <c r="W26" s="193"/>
      <c r="X26" s="161">
        <v>6.5</v>
      </c>
      <c r="Y26" s="193"/>
      <c r="Z26" s="243"/>
    </row>
    <row r="27" spans="2:27" ht="15" thickBot="1" x14ac:dyDescent="0.35">
      <c r="B27" s="266"/>
      <c r="C27" s="206"/>
      <c r="D27" s="58">
        <v>14</v>
      </c>
      <c r="E27" s="41">
        <v>24.37</v>
      </c>
      <c r="F27" s="41">
        <v>17.399999999999999</v>
      </c>
      <c r="G27" s="41">
        <v>8.5500000000000007</v>
      </c>
      <c r="H27" s="41">
        <v>2.855</v>
      </c>
      <c r="I27" s="20">
        <f t="shared" si="6"/>
        <v>0.7874721809247538</v>
      </c>
      <c r="J27" s="59">
        <v>5.1619999999999999</v>
      </c>
      <c r="K27" s="59">
        <v>1.7529999999999999</v>
      </c>
      <c r="L27" s="55">
        <f t="shared" si="7"/>
        <v>0.83748899970665891</v>
      </c>
      <c r="M27" s="197"/>
      <c r="N27" s="217"/>
      <c r="O27" s="60">
        <f t="shared" si="4"/>
        <v>80.805604203152356</v>
      </c>
      <c r="P27" s="209"/>
      <c r="Q27" s="222"/>
      <c r="R27" s="24">
        <f t="shared" si="5"/>
        <v>67.673804634790258</v>
      </c>
      <c r="S27" s="283"/>
      <c r="T27" s="285"/>
      <c r="U27" s="162">
        <v>3.2</v>
      </c>
      <c r="V27" s="194"/>
      <c r="W27" s="194"/>
      <c r="X27" s="162">
        <v>8.8000000000000007</v>
      </c>
      <c r="Y27" s="194"/>
      <c r="Z27" s="244"/>
      <c r="AA27" s="9"/>
    </row>
    <row r="28" spans="2:27" x14ac:dyDescent="0.3">
      <c r="B28" s="266"/>
      <c r="C28" s="180">
        <v>1000</v>
      </c>
      <c r="D28" s="62">
        <v>15</v>
      </c>
      <c r="E28" s="31">
        <v>28.43</v>
      </c>
      <c r="F28" s="31">
        <v>29.05</v>
      </c>
      <c r="G28" s="31">
        <v>23.7</v>
      </c>
      <c r="H28" s="31">
        <v>16.141999999999999</v>
      </c>
      <c r="I28" s="30">
        <f t="shared" si="6"/>
        <v>0.82468102216029826</v>
      </c>
      <c r="J28" s="32">
        <v>28.513999999999999</v>
      </c>
      <c r="K28" s="32">
        <v>9.8979999999999997</v>
      </c>
      <c r="L28" s="73">
        <f t="shared" si="7"/>
        <v>0.86710356682423717</v>
      </c>
      <c r="M28" s="183">
        <f>SUM(L28:L32)/4</f>
        <v>0.84116352003284156</v>
      </c>
      <c r="N28" s="201">
        <f>STDEV(L28:L31)</f>
        <v>1.8101351140035887E-2</v>
      </c>
      <c r="O28" s="34">
        <f t="shared" si="4"/>
        <v>76.644777598810563</v>
      </c>
      <c r="P28" s="213">
        <f>SUM(O28:O32)/4</f>
        <v>80.314159861455764</v>
      </c>
      <c r="Q28" s="223">
        <f>_xlfn.STDEV.S(O28:O32)</f>
        <v>2.565251169820626</v>
      </c>
      <c r="R28" s="84">
        <f t="shared" si="5"/>
        <v>66.458960034379032</v>
      </c>
      <c r="S28" s="223">
        <f>SUM(R28:R32)/4</f>
        <v>67.522516827295263</v>
      </c>
      <c r="T28" s="223">
        <f>_xlfn.STDEV.S(R28:R32)</f>
        <v>0.7394847182794122</v>
      </c>
      <c r="U28" s="166">
        <v>5.5</v>
      </c>
      <c r="V28" s="210">
        <f>SUM(U28:U32)/5</f>
        <v>5.54</v>
      </c>
      <c r="W28" s="210">
        <f>_xlfn.STDEV.S(U28:U32)</f>
        <v>0.11401754250991371</v>
      </c>
      <c r="X28" s="166">
        <v>11.4</v>
      </c>
      <c r="Y28" s="210">
        <f>SUM(X28:X32)/5</f>
        <v>12.88</v>
      </c>
      <c r="Z28" s="239">
        <f>_xlfn.STDEV.S(X28:X32)</f>
        <v>1.3026895255585651</v>
      </c>
    </row>
    <row r="29" spans="2:27" x14ac:dyDescent="0.3">
      <c r="B29" s="266"/>
      <c r="C29" s="181"/>
      <c r="D29" s="61">
        <v>16</v>
      </c>
      <c r="E29" s="25">
        <v>29.05</v>
      </c>
      <c r="F29" s="25">
        <v>28.61</v>
      </c>
      <c r="G29" s="25">
        <v>24.17</v>
      </c>
      <c r="H29" s="25">
        <v>16.122</v>
      </c>
      <c r="I29" s="25">
        <f t="shared" si="6"/>
        <v>0.80256140703811407</v>
      </c>
      <c r="J29" s="26">
        <v>29.091999999999999</v>
      </c>
      <c r="K29" s="26">
        <v>9.9</v>
      </c>
      <c r="L29" s="27">
        <f t="shared" si="7"/>
        <v>0.84003751563151308</v>
      </c>
      <c r="M29" s="184"/>
      <c r="N29" s="218"/>
      <c r="O29" s="28">
        <f>(J29-H29)*100/H29</f>
        <v>80.449075797047513</v>
      </c>
      <c r="P29" s="214"/>
      <c r="Q29" s="224"/>
      <c r="R29" s="84">
        <f t="shared" si="5"/>
        <v>67.580241767403081</v>
      </c>
      <c r="S29" s="224"/>
      <c r="T29" s="224"/>
      <c r="U29" s="158">
        <v>5.4</v>
      </c>
      <c r="V29" s="211"/>
      <c r="W29" s="211"/>
      <c r="X29" s="158">
        <v>13.2</v>
      </c>
      <c r="Y29" s="211"/>
      <c r="Z29" s="240"/>
    </row>
    <row r="30" spans="2:27" x14ac:dyDescent="0.3">
      <c r="B30" s="266"/>
      <c r="C30" s="181"/>
      <c r="D30" s="61">
        <v>17</v>
      </c>
      <c r="E30" s="25">
        <v>27.8</v>
      </c>
      <c r="F30" s="25">
        <v>28.94</v>
      </c>
      <c r="G30" s="25">
        <v>24.47</v>
      </c>
      <c r="H30" s="25">
        <v>16.138999999999999</v>
      </c>
      <c r="I30" s="25">
        <f t="shared" si="6"/>
        <v>0.81978379565986725</v>
      </c>
      <c r="J30" s="26">
        <v>29.399000000000001</v>
      </c>
      <c r="K30" s="26">
        <v>9.9090000000000007</v>
      </c>
      <c r="L30" s="27">
        <f t="shared" si="7"/>
        <v>0.82806567470497683</v>
      </c>
      <c r="M30" s="184"/>
      <c r="N30" s="218"/>
      <c r="O30" s="28">
        <f t="shared" si="4"/>
        <v>82.161224363343464</v>
      </c>
      <c r="P30" s="214"/>
      <c r="Q30" s="224"/>
      <c r="R30" s="84">
        <f t="shared" si="5"/>
        <v>68.034889687018989</v>
      </c>
      <c r="S30" s="224"/>
      <c r="T30" s="224"/>
      <c r="U30" s="158">
        <v>5.6</v>
      </c>
      <c r="V30" s="211"/>
      <c r="W30" s="211"/>
      <c r="X30" s="158">
        <v>12.3</v>
      </c>
      <c r="Y30" s="211"/>
      <c r="Z30" s="240"/>
    </row>
    <row r="31" spans="2:27" x14ac:dyDescent="0.3">
      <c r="B31" s="266"/>
      <c r="C31" s="181"/>
      <c r="D31" s="61">
        <v>18</v>
      </c>
      <c r="E31" s="25">
        <v>29.11</v>
      </c>
      <c r="F31" s="25">
        <v>28.46</v>
      </c>
      <c r="G31" s="25">
        <v>24.36</v>
      </c>
      <c r="H31" s="25">
        <v>15.368</v>
      </c>
      <c r="I31" s="25">
        <f t="shared" si="6"/>
        <v>0.76148782967813367</v>
      </c>
      <c r="J31" s="26">
        <v>27.97</v>
      </c>
      <c r="K31" s="26">
        <v>9.4420000000000002</v>
      </c>
      <c r="L31" s="27">
        <f t="shared" si="7"/>
        <v>0.82944732297063906</v>
      </c>
      <c r="M31" s="184"/>
      <c r="N31" s="218"/>
      <c r="O31" s="28">
        <f t="shared" si="4"/>
        <v>82.001561686621542</v>
      </c>
      <c r="P31" s="214"/>
      <c r="Q31" s="224"/>
      <c r="R31" s="84">
        <f t="shared" si="5"/>
        <v>68.015975820379964</v>
      </c>
      <c r="S31" s="224"/>
      <c r="T31" s="224"/>
      <c r="U31" s="158">
        <v>5.5</v>
      </c>
      <c r="V31" s="211"/>
      <c r="W31" s="211"/>
      <c r="X31" s="158">
        <v>14.9</v>
      </c>
      <c r="Y31" s="211"/>
      <c r="Z31" s="240"/>
    </row>
    <row r="32" spans="2:27" ht="15" thickBot="1" x14ac:dyDescent="0.35">
      <c r="B32" s="266"/>
      <c r="C32" s="182"/>
      <c r="D32" s="63">
        <v>19</v>
      </c>
      <c r="E32" s="36">
        <v>24.34</v>
      </c>
      <c r="F32" s="36">
        <v>27.56</v>
      </c>
      <c r="G32" s="36">
        <v>2.83</v>
      </c>
      <c r="H32" s="36"/>
      <c r="I32" s="25">
        <f t="shared" si="6"/>
        <v>0</v>
      </c>
      <c r="J32" s="64"/>
      <c r="K32" s="64"/>
      <c r="L32" s="37"/>
      <c r="M32" s="185"/>
      <c r="N32" s="219"/>
      <c r="O32" s="35"/>
      <c r="P32" s="215"/>
      <c r="Q32" s="225"/>
      <c r="R32" s="85"/>
      <c r="S32" s="225"/>
      <c r="T32" s="225"/>
      <c r="U32" s="159">
        <v>5.7</v>
      </c>
      <c r="V32" s="212"/>
      <c r="W32" s="212"/>
      <c r="X32" s="159">
        <v>12.6</v>
      </c>
      <c r="Y32" s="212"/>
      <c r="Z32" s="241"/>
    </row>
    <row r="33" spans="2:30" x14ac:dyDescent="0.3">
      <c r="B33" s="266"/>
      <c r="C33" s="204">
        <v>1050</v>
      </c>
      <c r="D33" s="56">
        <v>20</v>
      </c>
      <c r="E33" s="18">
        <v>22.21</v>
      </c>
      <c r="F33" s="18">
        <v>23.68</v>
      </c>
      <c r="G33" s="18">
        <v>23.31</v>
      </c>
      <c r="H33" s="18">
        <v>10.257999999999999</v>
      </c>
      <c r="I33" s="19">
        <f t="shared" si="6"/>
        <v>0.83673929458029639</v>
      </c>
      <c r="J33" s="40">
        <v>17.446000000000002</v>
      </c>
      <c r="K33" s="40">
        <v>6.2350000000000003</v>
      </c>
      <c r="L33" s="38">
        <f t="shared" si="7"/>
        <v>0.91499420212291471</v>
      </c>
      <c r="M33" s="195">
        <f>SUM(L33:L37)/5</f>
        <v>0.90163121243381583</v>
      </c>
      <c r="N33" s="198">
        <f>_xlfn.STDEV.S(L33:L37)</f>
        <v>1.4539838606759148E-2</v>
      </c>
      <c r="O33" s="39">
        <f t="shared" si="4"/>
        <v>70.072138818483154</v>
      </c>
      <c r="P33" s="195">
        <f>SUM(O33:O37)/5</f>
        <v>72.442194495504097</v>
      </c>
      <c r="Q33" s="198">
        <f>_xlfn.STDEV.S(O33:O37)</f>
        <v>2.0881272803741249</v>
      </c>
      <c r="R33" s="39">
        <f>(J33-H33)*100/(J33-K33)</f>
        <v>64.115600749264118</v>
      </c>
      <c r="S33" s="278">
        <f>SUM(R33:R37)/5</f>
        <v>65.292224192993473</v>
      </c>
      <c r="T33" s="278">
        <f>_xlfn.STDEV.S(R33:R37)</f>
        <v>0.87021596448336413</v>
      </c>
      <c r="U33" s="160">
        <v>8.1750339213025853</v>
      </c>
      <c r="V33" s="192">
        <f>SUM(U33:U37)/5</f>
        <v>7.6800067842605131</v>
      </c>
      <c r="W33" s="192">
        <f>_xlfn.STDEV.S(U33:U37)</f>
        <v>0.82033279573141582</v>
      </c>
      <c r="X33" s="163">
        <v>18</v>
      </c>
      <c r="Y33" s="192">
        <f>SUM(X33:X37)/5</f>
        <v>14.280000000000001</v>
      </c>
      <c r="Z33" s="242">
        <f>_xlfn.STDEV.S(X33:X37)</f>
        <v>2.2286767374385987</v>
      </c>
    </row>
    <row r="34" spans="2:30" x14ac:dyDescent="0.3">
      <c r="B34" s="266"/>
      <c r="C34" s="205"/>
      <c r="D34" s="54">
        <v>21</v>
      </c>
      <c r="E34" s="19">
        <v>22.43</v>
      </c>
      <c r="F34" s="19">
        <v>23.26</v>
      </c>
      <c r="G34" s="19">
        <v>23.47</v>
      </c>
      <c r="H34" s="19">
        <v>10.542999999999999</v>
      </c>
      <c r="I34" s="19">
        <f t="shared" si="6"/>
        <v>0.86101780622014523</v>
      </c>
      <c r="J34" s="22">
        <v>18.393999999999998</v>
      </c>
      <c r="K34" s="22">
        <v>6.5389999999999997</v>
      </c>
      <c r="L34" s="23">
        <f t="shared" si="7"/>
        <v>0.88932939687895407</v>
      </c>
      <c r="M34" s="196"/>
      <c r="N34" s="216"/>
      <c r="O34" s="24">
        <f t="shared" si="4"/>
        <v>74.466470644029215</v>
      </c>
      <c r="P34" s="196"/>
      <c r="Q34" s="199"/>
      <c r="R34" s="24">
        <f>(J34-H34)*100/(J34-K34)</f>
        <v>66.225221425558843</v>
      </c>
      <c r="S34" s="279"/>
      <c r="T34" s="279"/>
      <c r="U34" s="161">
        <v>6.6499999999999924</v>
      </c>
      <c r="V34" s="193"/>
      <c r="W34" s="193"/>
      <c r="X34" s="164">
        <v>12.6</v>
      </c>
      <c r="Y34" s="193"/>
      <c r="Z34" s="243"/>
      <c r="AA34" s="14"/>
      <c r="AB34" s="178"/>
      <c r="AC34" s="179"/>
      <c r="AD34" s="14"/>
    </row>
    <row r="35" spans="2:30" x14ac:dyDescent="0.3">
      <c r="B35" s="266"/>
      <c r="C35" s="205"/>
      <c r="D35" s="54">
        <v>22</v>
      </c>
      <c r="E35" s="19">
        <v>23.38</v>
      </c>
      <c r="F35" s="19">
        <v>23.12</v>
      </c>
      <c r="G35" s="19">
        <v>22.57</v>
      </c>
      <c r="H35" s="19">
        <v>10.622</v>
      </c>
      <c r="I35" s="19">
        <f t="shared" si="6"/>
        <v>0.87064758844349022</v>
      </c>
      <c r="J35" s="22">
        <v>18.509</v>
      </c>
      <c r="K35" s="22">
        <v>6.5449999999999999</v>
      </c>
      <c r="L35" s="23">
        <f t="shared" si="7"/>
        <v>0.88783015713808089</v>
      </c>
      <c r="M35" s="196"/>
      <c r="N35" s="216"/>
      <c r="O35" s="24">
        <f t="shared" si="4"/>
        <v>74.251553379777832</v>
      </c>
      <c r="P35" s="196"/>
      <c r="Q35" s="199"/>
      <c r="R35" s="24">
        <f>(J35-H35)*100/(J35-K35)</f>
        <v>65.92276830491474</v>
      </c>
      <c r="S35" s="279"/>
      <c r="T35" s="279"/>
      <c r="U35" s="161">
        <v>8.6999999999999922</v>
      </c>
      <c r="V35" s="193"/>
      <c r="W35" s="193"/>
      <c r="X35" s="164">
        <v>12.6</v>
      </c>
      <c r="Y35" s="193"/>
      <c r="Z35" s="243"/>
      <c r="AA35" s="14"/>
      <c r="AB35" s="14"/>
      <c r="AC35" s="14"/>
      <c r="AD35" s="14"/>
    </row>
    <row r="36" spans="2:30" x14ac:dyDescent="0.3">
      <c r="B36" s="266"/>
      <c r="C36" s="205"/>
      <c r="D36" s="54">
        <v>23</v>
      </c>
      <c r="E36" s="19">
        <v>22.79</v>
      </c>
      <c r="F36" s="19">
        <v>23.11</v>
      </c>
      <c r="G36" s="19">
        <v>22.5</v>
      </c>
      <c r="H36" s="19">
        <v>10.393000000000001</v>
      </c>
      <c r="I36" s="19">
        <f t="shared" si="6"/>
        <v>0.87702937248835311</v>
      </c>
      <c r="J36" s="22">
        <v>17.981000000000002</v>
      </c>
      <c r="K36" s="22">
        <v>6.3940000000000001</v>
      </c>
      <c r="L36" s="23">
        <f t="shared" si="7"/>
        <v>0.89695348235091044</v>
      </c>
      <c r="M36" s="196"/>
      <c r="N36" s="216"/>
      <c r="O36" s="24">
        <f t="shared" si="4"/>
        <v>73.010680265563366</v>
      </c>
      <c r="P36" s="196"/>
      <c r="Q36" s="199"/>
      <c r="R36" s="24">
        <f>(J36-H36)*100/(J36-K36)</f>
        <v>65.48718391300595</v>
      </c>
      <c r="S36" s="279"/>
      <c r="T36" s="279"/>
      <c r="U36" s="161">
        <v>7.7749999999999986</v>
      </c>
      <c r="V36" s="193"/>
      <c r="W36" s="193"/>
      <c r="X36" s="164">
        <v>14.5</v>
      </c>
      <c r="Y36" s="193"/>
      <c r="Z36" s="243"/>
      <c r="AA36" s="14"/>
      <c r="AB36" s="15"/>
      <c r="AC36" s="16"/>
      <c r="AD36" s="17"/>
    </row>
    <row r="37" spans="2:30" ht="15" thickBot="1" x14ac:dyDescent="0.35">
      <c r="B37" s="266"/>
      <c r="C37" s="206"/>
      <c r="D37" s="58">
        <v>24</v>
      </c>
      <c r="E37" s="41">
        <v>21.8</v>
      </c>
      <c r="F37" s="41">
        <v>23.79</v>
      </c>
      <c r="G37" s="41">
        <v>23.38</v>
      </c>
      <c r="H37" s="41">
        <v>10.898999999999999</v>
      </c>
      <c r="I37" s="20">
        <f t="shared" si="6"/>
        <v>0.8988582525821478</v>
      </c>
      <c r="J37" s="42">
        <v>18.573</v>
      </c>
      <c r="K37" s="42">
        <v>6.7140000000000004</v>
      </c>
      <c r="L37" s="23">
        <f t="shared" si="7"/>
        <v>0.91904882367821905</v>
      </c>
      <c r="M37" s="197"/>
      <c r="N37" s="217"/>
      <c r="O37" s="60">
        <f t="shared" si="4"/>
        <v>70.410129369666961</v>
      </c>
      <c r="P37" s="197"/>
      <c r="Q37" s="200"/>
      <c r="R37" s="24">
        <f>(J37-H37)*100/(J37-K37)</f>
        <v>64.710346572223642</v>
      </c>
      <c r="S37" s="280"/>
      <c r="T37" s="280"/>
      <c r="U37" s="162">
        <v>7.1</v>
      </c>
      <c r="V37" s="194"/>
      <c r="W37" s="194"/>
      <c r="X37" s="165">
        <v>13.7</v>
      </c>
      <c r="Y37" s="194"/>
      <c r="Z37" s="244"/>
      <c r="AA37" s="14"/>
      <c r="AB37" s="15"/>
      <c r="AC37" s="16"/>
      <c r="AD37" s="17"/>
    </row>
    <row r="38" spans="2:30" x14ac:dyDescent="0.3">
      <c r="B38" s="266"/>
      <c r="C38" s="180">
        <v>1100</v>
      </c>
      <c r="D38" s="62"/>
      <c r="E38" s="31"/>
      <c r="F38" s="31"/>
      <c r="G38" s="31"/>
      <c r="H38" s="31"/>
      <c r="I38" s="30"/>
      <c r="J38" s="32"/>
      <c r="K38" s="32"/>
      <c r="L38" s="33"/>
      <c r="M38" s="183">
        <f>SUM(L38:L42)/5</f>
        <v>0</v>
      </c>
      <c r="N38" s="183" t="e">
        <f>_xlfn.STDEV.S(L38:L42)</f>
        <v>#DIV/0!</v>
      </c>
      <c r="O38" s="34" t="e">
        <f t="shared" si="4"/>
        <v>#DIV/0!</v>
      </c>
      <c r="P38" s="183" t="e">
        <f>SUM(O38:O42)/5</f>
        <v>#DIV/0!</v>
      </c>
      <c r="Q38" s="201" t="e">
        <f>_xlfn.STDEV.S(O38:O42)</f>
        <v>#DIV/0!</v>
      </c>
      <c r="R38" s="86"/>
      <c r="S38" s="86"/>
      <c r="T38" s="86"/>
      <c r="U38" s="109">
        <v>12</v>
      </c>
      <c r="V38" s="189">
        <f>SUM(U38:U42)/5</f>
        <v>12.4</v>
      </c>
      <c r="W38" s="189">
        <f>_xlfn.STDEV.S(U38:U42)</f>
        <v>0.89442719099991586</v>
      </c>
      <c r="X38" s="110">
        <v>5.0999999999999996</v>
      </c>
      <c r="Y38" s="186">
        <v>5</v>
      </c>
      <c r="Z38" s="245">
        <f>_xlfn.STDEV.S(X38:X42)</f>
        <v>0.13038404810405288</v>
      </c>
      <c r="AA38" s="14"/>
      <c r="AB38" s="15"/>
      <c r="AC38" s="16"/>
      <c r="AD38" s="17"/>
    </row>
    <row r="39" spans="2:30" x14ac:dyDescent="0.3">
      <c r="B39" s="266"/>
      <c r="C39" s="181"/>
      <c r="D39" s="61"/>
      <c r="E39" s="25"/>
      <c r="F39" s="25"/>
      <c r="G39" s="25"/>
      <c r="H39" s="25"/>
      <c r="I39" s="25"/>
      <c r="J39" s="29"/>
      <c r="K39" s="29"/>
      <c r="L39" s="27"/>
      <c r="M39" s="184"/>
      <c r="N39" s="184"/>
      <c r="O39" s="28" t="e">
        <f t="shared" si="4"/>
        <v>#DIV/0!</v>
      </c>
      <c r="P39" s="184"/>
      <c r="Q39" s="202"/>
      <c r="R39" s="87"/>
      <c r="S39" s="87"/>
      <c r="T39" s="87"/>
      <c r="U39" s="104">
        <v>12</v>
      </c>
      <c r="V39" s="190"/>
      <c r="W39" s="190"/>
      <c r="X39" s="111">
        <v>5.3</v>
      </c>
      <c r="Y39" s="187"/>
      <c r="Z39" s="246"/>
    </row>
    <row r="40" spans="2:30" x14ac:dyDescent="0.3">
      <c r="B40" s="266"/>
      <c r="C40" s="181"/>
      <c r="D40" s="61"/>
      <c r="E40" s="25"/>
      <c r="F40" s="25"/>
      <c r="G40" s="25"/>
      <c r="H40" s="25"/>
      <c r="I40" s="25"/>
      <c r="J40" s="29"/>
      <c r="K40" s="29"/>
      <c r="L40" s="27"/>
      <c r="M40" s="184"/>
      <c r="N40" s="184"/>
      <c r="O40" s="28" t="e">
        <f t="shared" si="4"/>
        <v>#DIV/0!</v>
      </c>
      <c r="P40" s="184"/>
      <c r="Q40" s="202"/>
      <c r="R40" s="87"/>
      <c r="S40" s="87"/>
      <c r="T40" s="87"/>
      <c r="U40" s="104">
        <v>14</v>
      </c>
      <c r="V40" s="190"/>
      <c r="W40" s="190"/>
      <c r="X40" s="111">
        <v>5</v>
      </c>
      <c r="Y40" s="187"/>
      <c r="Z40" s="246"/>
    </row>
    <row r="41" spans="2:30" x14ac:dyDescent="0.3">
      <c r="B41" s="266"/>
      <c r="C41" s="181"/>
      <c r="D41" s="61"/>
      <c r="E41" s="25"/>
      <c r="F41" s="25"/>
      <c r="G41" s="25"/>
      <c r="H41" s="25"/>
      <c r="I41" s="25"/>
      <c r="J41" s="29"/>
      <c r="K41" s="29"/>
      <c r="L41" s="27"/>
      <c r="M41" s="184"/>
      <c r="N41" s="184"/>
      <c r="O41" s="28" t="e">
        <f t="shared" si="4"/>
        <v>#DIV/0!</v>
      </c>
      <c r="P41" s="184"/>
      <c r="Q41" s="202"/>
      <c r="R41" s="87"/>
      <c r="S41" s="87"/>
      <c r="T41" s="87"/>
      <c r="U41" s="104">
        <v>12</v>
      </c>
      <c r="V41" s="190"/>
      <c r="W41" s="190"/>
      <c r="X41" s="111">
        <v>5</v>
      </c>
      <c r="Y41" s="187"/>
      <c r="Z41" s="246"/>
    </row>
    <row r="42" spans="2:30" ht="15" thickBot="1" x14ac:dyDescent="0.35">
      <c r="B42" s="267"/>
      <c r="C42" s="182"/>
      <c r="D42" s="63"/>
      <c r="E42" s="36"/>
      <c r="F42" s="36"/>
      <c r="G42" s="36"/>
      <c r="H42" s="36"/>
      <c r="I42" s="36"/>
      <c r="J42" s="64"/>
      <c r="K42" s="64"/>
      <c r="L42" s="37"/>
      <c r="M42" s="185"/>
      <c r="N42" s="185"/>
      <c r="O42" s="35" t="e">
        <f t="shared" si="4"/>
        <v>#DIV/0!</v>
      </c>
      <c r="P42" s="185"/>
      <c r="Q42" s="203"/>
      <c r="R42" s="88"/>
      <c r="S42" s="88"/>
      <c r="T42" s="88"/>
      <c r="U42" s="105">
        <v>12</v>
      </c>
      <c r="V42" s="191"/>
      <c r="W42" s="191"/>
      <c r="X42" s="112">
        <v>5</v>
      </c>
      <c r="Y42" s="188"/>
      <c r="Z42" s="247"/>
    </row>
    <row r="45" spans="2:30" x14ac:dyDescent="0.3">
      <c r="C45" t="s">
        <v>37</v>
      </c>
    </row>
    <row r="46" spans="2:30" x14ac:dyDescent="0.3">
      <c r="C46" t="s">
        <v>36</v>
      </c>
    </row>
    <row r="48" spans="2:30" x14ac:dyDescent="0.3">
      <c r="C48" t="s">
        <v>38</v>
      </c>
    </row>
    <row r="49" spans="3:3" x14ac:dyDescent="0.3">
      <c r="C49" t="s">
        <v>39</v>
      </c>
    </row>
    <row r="50" spans="3:3" x14ac:dyDescent="0.3">
      <c r="C50" t="s">
        <v>40</v>
      </c>
    </row>
    <row r="51" spans="3:3" x14ac:dyDescent="0.3">
      <c r="C51" t="s">
        <v>41</v>
      </c>
    </row>
  </sheetData>
  <mergeCells count="74">
    <mergeCell ref="Z21:Z27"/>
    <mergeCell ref="W7:W13"/>
    <mergeCell ref="Y7:Y13"/>
    <mergeCell ref="Z7:Z13"/>
    <mergeCell ref="B7:B42"/>
    <mergeCell ref="C7:C13"/>
    <mergeCell ref="M7:M13"/>
    <mergeCell ref="N7:N13"/>
    <mergeCell ref="P7:P13"/>
    <mergeCell ref="Q7:Q13"/>
    <mergeCell ref="S28:S32"/>
    <mergeCell ref="T28:T32"/>
    <mergeCell ref="S33:S37"/>
    <mergeCell ref="T33:T37"/>
    <mergeCell ref="S21:S27"/>
    <mergeCell ref="T21:T27"/>
    <mergeCell ref="Z28:Z32"/>
    <mergeCell ref="Z33:Z37"/>
    <mergeCell ref="Z38:Z42"/>
    <mergeCell ref="W21:W27"/>
    <mergeCell ref="E4:H4"/>
    <mergeCell ref="L5:N5"/>
    <mergeCell ref="O5:Q5"/>
    <mergeCell ref="N33:N37"/>
    <mergeCell ref="Q14:Q20"/>
    <mergeCell ref="I5:I6"/>
    <mergeCell ref="X5:Z5"/>
    <mergeCell ref="U5:W5"/>
    <mergeCell ref="R5:T5"/>
    <mergeCell ref="Z14:Z20"/>
    <mergeCell ref="W33:W37"/>
    <mergeCell ref="T7:T13"/>
    <mergeCell ref="Y28:Y32"/>
    <mergeCell ref="E5:H5"/>
    <mergeCell ref="V14:V20"/>
    <mergeCell ref="W14:W20"/>
    <mergeCell ref="C14:C20"/>
    <mergeCell ref="M14:M20"/>
    <mergeCell ref="P14:P20"/>
    <mergeCell ref="Y14:Y20"/>
    <mergeCell ref="N14:N20"/>
    <mergeCell ref="Y21:Y27"/>
    <mergeCell ref="W28:W32"/>
    <mergeCell ref="S14:S20"/>
    <mergeCell ref="T14:T20"/>
    <mergeCell ref="V7:V13"/>
    <mergeCell ref="S7:S13"/>
    <mergeCell ref="C21:C27"/>
    <mergeCell ref="M21:M27"/>
    <mergeCell ref="P21:P27"/>
    <mergeCell ref="V28:V32"/>
    <mergeCell ref="V33:V37"/>
    <mergeCell ref="C28:C32"/>
    <mergeCell ref="M28:M32"/>
    <mergeCell ref="P28:P32"/>
    <mergeCell ref="V21:V27"/>
    <mergeCell ref="N21:N27"/>
    <mergeCell ref="N28:N32"/>
    <mergeCell ref="Q21:Q27"/>
    <mergeCell ref="Q28:Q32"/>
    <mergeCell ref="AB34:AC34"/>
    <mergeCell ref="C38:C42"/>
    <mergeCell ref="M38:M42"/>
    <mergeCell ref="P38:P42"/>
    <mergeCell ref="Y38:Y42"/>
    <mergeCell ref="V38:V42"/>
    <mergeCell ref="W38:W42"/>
    <mergeCell ref="Y33:Y37"/>
    <mergeCell ref="M33:M37"/>
    <mergeCell ref="P33:P37"/>
    <mergeCell ref="N38:N42"/>
    <mergeCell ref="Q33:Q37"/>
    <mergeCell ref="Q38:Q42"/>
    <mergeCell ref="C33:C3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L51"/>
  <sheetViews>
    <sheetView zoomScale="70" zoomScaleNormal="70" workbookViewId="0">
      <selection activeCell="AC9" sqref="AC9"/>
    </sheetView>
  </sheetViews>
  <sheetFormatPr defaultRowHeight="14.4" outlineLevelCol="1" x14ac:dyDescent="0.3"/>
  <cols>
    <col min="1" max="1" width="5.33203125" customWidth="1"/>
    <col min="2" max="2" width="6.88671875" customWidth="1"/>
    <col min="3" max="3" width="5.5546875" customWidth="1"/>
    <col min="4" max="4" width="6.109375" customWidth="1"/>
    <col min="5" max="7" width="6" hidden="1" customWidth="1" outlineLevel="1"/>
    <col min="8" max="8" width="5.88671875" hidden="1" customWidth="1" outlineLevel="1"/>
    <col min="9" max="9" width="7.88671875" hidden="1" customWidth="1" outlineLevel="1"/>
    <col min="10" max="10" width="6.5546875" bestFit="1" customWidth="1" collapsed="1"/>
    <col min="11" max="11" width="7.6640625" bestFit="1" customWidth="1"/>
    <col min="12" max="12" width="5.6640625" customWidth="1" outlineLevel="1"/>
    <col min="13" max="13" width="6" customWidth="1" outlineLevel="1"/>
    <col min="14" max="14" width="7.109375" customWidth="1" outlineLevel="1"/>
    <col min="15" max="16" width="7.6640625" customWidth="1" outlineLevel="1"/>
    <col min="17" max="17" width="6.33203125" customWidth="1" outlineLevel="1"/>
    <col min="18" max="18" width="8.88671875" customWidth="1" outlineLevel="1"/>
    <col min="19" max="19" width="7.33203125" customWidth="1" outlineLevel="1"/>
    <col min="20" max="20" width="6.33203125" customWidth="1" outlineLevel="1"/>
    <col min="21" max="23" width="6.33203125" customWidth="1"/>
    <col min="24" max="25" width="7.6640625" customWidth="1"/>
    <col min="26" max="26" width="7.33203125" customWidth="1"/>
    <col min="27" max="27" width="5.6640625" customWidth="1"/>
    <col min="28" max="28" width="7" customWidth="1"/>
    <col min="29" max="29" width="7.33203125" customWidth="1"/>
    <col min="30" max="30" width="7.6640625" customWidth="1"/>
    <col min="32" max="32" width="6.6640625" customWidth="1"/>
    <col min="33" max="33" width="6.5546875" customWidth="1"/>
    <col min="34" max="34" width="7.109375" customWidth="1"/>
    <col min="36" max="36" width="6" customWidth="1"/>
  </cols>
  <sheetData>
    <row r="1" spans="2:38" ht="21" x14ac:dyDescent="0.4">
      <c r="B1" s="11" t="s">
        <v>32</v>
      </c>
      <c r="G1" s="134" t="s">
        <v>30</v>
      </c>
    </row>
    <row r="3" spans="2:38" ht="15" thickBot="1" x14ac:dyDescent="0.35"/>
    <row r="4" spans="2:38" ht="15" thickBot="1" x14ac:dyDescent="0.35">
      <c r="B4" s="1"/>
      <c r="C4" s="13"/>
      <c r="D4" s="12"/>
      <c r="E4" s="227"/>
      <c r="F4" s="227"/>
      <c r="G4" s="227"/>
      <c r="H4" s="228"/>
      <c r="I4" s="80"/>
      <c r="J4" s="1"/>
      <c r="K4" s="1"/>
      <c r="L4" s="13"/>
      <c r="M4" s="80"/>
      <c r="N4" s="80"/>
      <c r="O4" s="80"/>
      <c r="P4" s="8"/>
      <c r="Q4" s="8"/>
      <c r="R4" s="8"/>
      <c r="S4" s="8"/>
      <c r="T4" s="8"/>
      <c r="X4" s="8"/>
      <c r="Y4" s="8"/>
      <c r="Z4" s="8"/>
    </row>
    <row r="5" spans="2:38" ht="18.600000000000001" thickBot="1" x14ac:dyDescent="0.4">
      <c r="B5" s="2"/>
      <c r="C5" s="80"/>
      <c r="D5" s="4"/>
      <c r="E5" s="226" t="s">
        <v>6</v>
      </c>
      <c r="F5" s="227"/>
      <c r="G5" s="227"/>
      <c r="H5" s="228"/>
      <c r="I5" s="255" t="s">
        <v>29</v>
      </c>
      <c r="J5" s="90"/>
      <c r="K5" s="92"/>
      <c r="L5" s="248" t="s">
        <v>16</v>
      </c>
      <c r="M5" s="227"/>
      <c r="N5" s="228"/>
      <c r="O5" s="249" t="s">
        <v>0</v>
      </c>
      <c r="P5" s="250"/>
      <c r="Q5" s="251"/>
      <c r="R5" s="249" t="s">
        <v>27</v>
      </c>
      <c r="S5" s="250"/>
      <c r="T5" s="251"/>
      <c r="U5" s="258" t="s">
        <v>28</v>
      </c>
      <c r="V5" s="259"/>
      <c r="W5" s="259"/>
      <c r="X5" s="257" t="s">
        <v>17</v>
      </c>
      <c r="Y5" s="250"/>
      <c r="Z5" s="251"/>
      <c r="AB5" s="65"/>
      <c r="AC5" s="66" t="e">
        <f>#REF!</f>
        <v>#REF!</v>
      </c>
      <c r="AD5" s="66"/>
      <c r="AE5" s="67"/>
      <c r="AF5" s="91"/>
      <c r="AG5" s="91"/>
      <c r="AH5" s="91"/>
    </row>
    <row r="6" spans="2:38" ht="18.600000000000001" thickBot="1" x14ac:dyDescent="0.4">
      <c r="B6" s="43"/>
      <c r="C6" s="46" t="s">
        <v>1</v>
      </c>
      <c r="D6" s="47" t="s">
        <v>2</v>
      </c>
      <c r="E6" s="44" t="s">
        <v>24</v>
      </c>
      <c r="F6" s="44" t="s">
        <v>25</v>
      </c>
      <c r="G6" s="44" t="s">
        <v>26</v>
      </c>
      <c r="H6" s="45" t="s">
        <v>5</v>
      </c>
      <c r="I6" s="256"/>
      <c r="J6" s="97" t="s">
        <v>12</v>
      </c>
      <c r="K6" s="48" t="s">
        <v>13</v>
      </c>
      <c r="L6" s="49" t="s">
        <v>15</v>
      </c>
      <c r="M6" s="50" t="s">
        <v>18</v>
      </c>
      <c r="N6" s="51" t="s">
        <v>19</v>
      </c>
      <c r="O6" s="52" t="s">
        <v>3</v>
      </c>
      <c r="P6" s="50" t="s">
        <v>18</v>
      </c>
      <c r="Q6" s="51" t="s">
        <v>19</v>
      </c>
      <c r="R6" s="52" t="s">
        <v>3</v>
      </c>
      <c r="S6" s="50" t="s">
        <v>18</v>
      </c>
      <c r="T6" s="51" t="s">
        <v>19</v>
      </c>
      <c r="U6" s="69" t="s">
        <v>20</v>
      </c>
      <c r="V6" s="70" t="s">
        <v>18</v>
      </c>
      <c r="W6" s="71" t="s">
        <v>19</v>
      </c>
      <c r="X6" s="53" t="s">
        <v>4</v>
      </c>
      <c r="Y6" s="50" t="s">
        <v>18</v>
      </c>
      <c r="Z6" s="51" t="s">
        <v>19</v>
      </c>
      <c r="AB6" s="5"/>
      <c r="AC6" s="5" t="str">
        <f>L5</f>
        <v>ρapr, g/cm3</v>
      </c>
      <c r="AD6" s="51" t="s">
        <v>19</v>
      </c>
      <c r="AE6" s="5" t="str">
        <f>O5</f>
        <v>W, %</v>
      </c>
      <c r="AF6" s="51" t="s">
        <v>19</v>
      </c>
      <c r="AG6" s="5" t="str">
        <f>R5</f>
        <v>P, %</v>
      </c>
      <c r="AH6" s="51" t="s">
        <v>19</v>
      </c>
      <c r="AI6" t="str">
        <f>U5</f>
        <v>Shrinkage, %</v>
      </c>
      <c r="AJ6" s="51" t="s">
        <v>19</v>
      </c>
      <c r="AK6" s="5" t="str">
        <f>X5</f>
        <v>σ, N/mm2</v>
      </c>
      <c r="AL6" s="51" t="s">
        <v>19</v>
      </c>
    </row>
    <row r="7" spans="2:38" x14ac:dyDescent="0.3">
      <c r="B7" s="265" t="s">
        <v>33</v>
      </c>
      <c r="C7" s="180">
        <v>850</v>
      </c>
      <c r="D7" s="62"/>
      <c r="E7" s="117">
        <v>34.96</v>
      </c>
      <c r="F7" s="117">
        <v>25.29</v>
      </c>
      <c r="G7" s="117">
        <v>18.53</v>
      </c>
      <c r="H7" s="118">
        <v>11.173999999999999</v>
      </c>
      <c r="I7" s="119">
        <f t="shared" ref="I7:I12" si="0">H7/(G7*F7*E7/1000)</f>
        <v>0.68204494486576461</v>
      </c>
      <c r="J7" s="120">
        <v>22.135000000000002</v>
      </c>
      <c r="K7" s="120">
        <v>6.8739999999999997</v>
      </c>
      <c r="L7" s="121">
        <f t="shared" ref="L7:L37" si="1">H7/(J7-K7)</f>
        <v>0.73219317213812973</v>
      </c>
      <c r="M7" s="268">
        <f>SUM(L7:L13)/7</f>
        <v>0.72244622945880665</v>
      </c>
      <c r="N7" s="271">
        <f>_xlfn.STDEV.S(L7:L13)</f>
        <v>1.5692432121444388E-2</v>
      </c>
      <c r="O7" s="123">
        <f>(J7-H7)*100/H7</f>
        <v>98.093789153391825</v>
      </c>
      <c r="P7" s="274">
        <f>SUM(O7:O13)/7</f>
        <v>100.05336173912833</v>
      </c>
      <c r="Q7" s="263">
        <f>_xlfn.STDEV.S(O7:O13)</f>
        <v>3.1671482671977569</v>
      </c>
      <c r="R7" s="123">
        <f>(J7-H7)*100/(J7-K7)</f>
        <v>71.823602647270818</v>
      </c>
      <c r="S7" s="236">
        <f>SUM(R7:R13)/7</f>
        <v>72.240637031084091</v>
      </c>
      <c r="T7" s="262">
        <f>_xlfn.STDEV.S(R7:R13)</f>
        <v>0.70038815511522701</v>
      </c>
      <c r="U7" s="122">
        <v>4</v>
      </c>
      <c r="V7" s="190">
        <f>SUM(U7:U13)/7</f>
        <v>4.8571428571428568</v>
      </c>
      <c r="W7" s="190">
        <f>_xlfn.STDEV.S(U7:U13)</f>
        <v>0.6900655593423547</v>
      </c>
      <c r="X7" s="122">
        <v>1.5</v>
      </c>
      <c r="Y7" s="262">
        <v>1</v>
      </c>
      <c r="Z7" s="263">
        <f>_xlfn.STDEV.S(X7:X13)</f>
        <v>0.22146697055682871</v>
      </c>
      <c r="AB7" s="5">
        <v>850</v>
      </c>
      <c r="AC7" s="99"/>
      <c r="AD7" s="7"/>
      <c r="AE7" s="101"/>
      <c r="AF7" s="101"/>
      <c r="AG7" s="100"/>
      <c r="AH7" s="98"/>
      <c r="AI7" s="136"/>
      <c r="AJ7" s="99"/>
      <c r="AK7" s="135"/>
      <c r="AL7" s="135"/>
    </row>
    <row r="8" spans="2:38" x14ac:dyDescent="0.3">
      <c r="B8" s="266"/>
      <c r="C8" s="181"/>
      <c r="D8" s="61"/>
      <c r="E8" s="117">
        <v>24.15</v>
      </c>
      <c r="F8" s="117">
        <v>23.97</v>
      </c>
      <c r="G8" s="117">
        <v>25.2</v>
      </c>
      <c r="H8" s="124">
        <v>9.9260000000000002</v>
      </c>
      <c r="I8" s="124">
        <f t="shared" si="0"/>
        <v>0.68043800245283992</v>
      </c>
      <c r="J8" s="125">
        <v>20.143000000000001</v>
      </c>
      <c r="K8" s="125">
        <v>6.1180000000000003</v>
      </c>
      <c r="L8" s="126">
        <f t="shared" si="1"/>
        <v>0.70773618538324423</v>
      </c>
      <c r="M8" s="269"/>
      <c r="N8" s="272"/>
      <c r="O8" s="128">
        <f>(J8-H8)*100/H8</f>
        <v>102.931694539593</v>
      </c>
      <c r="P8" s="275"/>
      <c r="Q8" s="264"/>
      <c r="R8" s="128">
        <f t="shared" ref="R8:R13" si="2">(J8-H8)*100/(J8-K8)</f>
        <v>72.848484848484844</v>
      </c>
      <c r="S8" s="237"/>
      <c r="T8" s="187"/>
      <c r="U8" s="127">
        <v>4</v>
      </c>
      <c r="V8" s="190"/>
      <c r="W8" s="190"/>
      <c r="X8" s="127">
        <v>1</v>
      </c>
      <c r="Y8" s="187"/>
      <c r="Z8" s="264"/>
      <c r="AB8" s="5">
        <v>900</v>
      </c>
      <c r="AC8" s="7">
        <v>0.68</v>
      </c>
      <c r="AD8" s="6">
        <f>N14</f>
        <v>3.0036141293757364E-2</v>
      </c>
      <c r="AE8" s="68">
        <f>P14</f>
        <v>108.70575560224991</v>
      </c>
      <c r="AF8" s="68">
        <f>Q14</f>
        <v>6.521410673868254</v>
      </c>
      <c r="AG8" s="68">
        <f>S14</f>
        <v>73.746500595204893</v>
      </c>
      <c r="AH8" s="7">
        <f>T14</f>
        <v>1.1611346867226509</v>
      </c>
      <c r="AI8" s="99">
        <f>V14</f>
        <v>1.5446969696969672</v>
      </c>
      <c r="AJ8" s="99">
        <f>W14</f>
        <v>0.32573079523463389</v>
      </c>
      <c r="AK8" s="102">
        <f>Y14</f>
        <v>5.2166666666666668</v>
      </c>
      <c r="AL8" s="102">
        <f>Z14</f>
        <v>0.6112828041640529</v>
      </c>
    </row>
    <row r="9" spans="2:38" x14ac:dyDescent="0.3">
      <c r="B9" s="266"/>
      <c r="C9" s="181"/>
      <c r="D9" s="61"/>
      <c r="E9" s="117">
        <v>23.81</v>
      </c>
      <c r="F9" s="117">
        <v>26.79</v>
      </c>
      <c r="G9" s="117">
        <v>24.04</v>
      </c>
      <c r="H9" s="124">
        <v>10.295</v>
      </c>
      <c r="I9" s="124">
        <f t="shared" si="0"/>
        <v>0.67136667264921879</v>
      </c>
      <c r="J9" s="125">
        <v>20.751000000000001</v>
      </c>
      <c r="K9" s="125">
        <v>6.3360000000000003</v>
      </c>
      <c r="L9" s="126">
        <f t="shared" si="1"/>
        <v>0.71418661116892124</v>
      </c>
      <c r="M9" s="269"/>
      <c r="N9" s="272"/>
      <c r="O9" s="128">
        <f>(J9-H9)*100/H9</f>
        <v>101.56386595434678</v>
      </c>
      <c r="P9" s="275"/>
      <c r="Q9" s="264"/>
      <c r="R9" s="128">
        <f t="shared" si="2"/>
        <v>72.535553243149508</v>
      </c>
      <c r="S9" s="237"/>
      <c r="T9" s="187"/>
      <c r="U9" s="127">
        <v>5</v>
      </c>
      <c r="V9" s="190"/>
      <c r="W9" s="190"/>
      <c r="X9" s="127">
        <v>1</v>
      </c>
      <c r="Y9" s="187"/>
      <c r="Z9" s="264"/>
      <c r="AB9" s="5">
        <v>950</v>
      </c>
      <c r="AC9" s="7">
        <v>0.73</v>
      </c>
      <c r="AD9" s="6">
        <f>N21</f>
        <v>2.6475828983738611E-2</v>
      </c>
      <c r="AE9" s="68">
        <f>P21</f>
        <v>99.082086246688178</v>
      </c>
      <c r="AF9" s="68">
        <f>Q21</f>
        <v>5.2605811169736931</v>
      </c>
      <c r="AG9" s="68">
        <f>S21</f>
        <v>72.001076454792425</v>
      </c>
      <c r="AH9" s="7">
        <f>T21</f>
        <v>1.2311680143452088</v>
      </c>
      <c r="AI9" s="99">
        <f>V21</f>
        <v>2.8166666666666669</v>
      </c>
      <c r="AJ9" s="99">
        <f>W21</f>
        <v>0.58537737116040234</v>
      </c>
      <c r="AK9" s="102">
        <f>Y21</f>
        <v>5.7666666666666666</v>
      </c>
      <c r="AL9" s="102">
        <f>Z21</f>
        <v>0.73936910042729265</v>
      </c>
    </row>
    <row r="10" spans="2:38" x14ac:dyDescent="0.3">
      <c r="B10" s="266"/>
      <c r="C10" s="181"/>
      <c r="D10" s="61"/>
      <c r="E10" s="117">
        <v>24.97</v>
      </c>
      <c r="F10" s="117">
        <v>19.97</v>
      </c>
      <c r="G10" s="117">
        <v>34.61</v>
      </c>
      <c r="H10" s="124">
        <v>11.347</v>
      </c>
      <c r="I10" s="124">
        <f t="shared" si="0"/>
        <v>0.65748045699356161</v>
      </c>
      <c r="J10" s="125">
        <v>22.45</v>
      </c>
      <c r="K10" s="125">
        <v>7.0090000000000003</v>
      </c>
      <c r="L10" s="126">
        <f t="shared" si="1"/>
        <v>0.73486173175312486</v>
      </c>
      <c r="M10" s="269"/>
      <c r="N10" s="272"/>
      <c r="O10" s="128">
        <f t="shared" ref="O10:O42" si="3">(J10-H10)*100/H10</f>
        <v>97.849651890367497</v>
      </c>
      <c r="P10" s="275"/>
      <c r="Q10" s="264"/>
      <c r="R10" s="128">
        <f t="shared" si="2"/>
        <v>71.905964639595879</v>
      </c>
      <c r="S10" s="237"/>
      <c r="T10" s="187"/>
      <c r="U10" s="127">
        <v>5</v>
      </c>
      <c r="V10" s="190"/>
      <c r="W10" s="190"/>
      <c r="X10" s="127">
        <v>1.4</v>
      </c>
      <c r="Y10" s="187"/>
      <c r="Z10" s="264"/>
      <c r="AB10" s="5">
        <v>1000</v>
      </c>
      <c r="AC10" s="7">
        <f>M28</f>
        <v>0.78752139530085707</v>
      </c>
      <c r="AD10" s="6">
        <f>N28</f>
        <v>2.831207716668958E-2</v>
      </c>
      <c r="AE10" s="68">
        <f>P28</f>
        <v>88.623565356990042</v>
      </c>
      <c r="AF10" s="68">
        <f>Q28</f>
        <v>3.8373429648650723</v>
      </c>
      <c r="AG10" s="68">
        <f>S28</f>
        <v>69.717325779538641</v>
      </c>
      <c r="AH10" s="7">
        <f>T28</f>
        <v>0.88371796421283189</v>
      </c>
      <c r="AI10" s="99">
        <f>V28</f>
        <v>6.5</v>
      </c>
      <c r="AJ10" s="99">
        <f>W28</f>
        <v>7.0710678118654502E-2</v>
      </c>
      <c r="AK10" s="102">
        <f>Y28</f>
        <v>9.4599999999999991</v>
      </c>
      <c r="AL10" s="102">
        <f>Z28</f>
        <v>2.0069877926883377</v>
      </c>
    </row>
    <row r="11" spans="2:38" x14ac:dyDescent="0.3">
      <c r="B11" s="266"/>
      <c r="C11" s="181"/>
      <c r="D11" s="61"/>
      <c r="E11" s="117">
        <v>25.57</v>
      </c>
      <c r="F11" s="117">
        <v>35.03</v>
      </c>
      <c r="G11" s="117">
        <v>17.87</v>
      </c>
      <c r="H11" s="124">
        <v>11</v>
      </c>
      <c r="I11" s="124">
        <f t="shared" si="0"/>
        <v>0.68722233739273764</v>
      </c>
      <c r="J11" s="125">
        <v>21.643000000000001</v>
      </c>
      <c r="K11" s="125">
        <v>6.734</v>
      </c>
      <c r="L11" s="126">
        <f t="shared" si="1"/>
        <v>0.73780937688644443</v>
      </c>
      <c r="M11" s="269"/>
      <c r="N11" s="272"/>
      <c r="O11" s="128">
        <f t="shared" si="3"/>
        <v>96.754545454545465</v>
      </c>
      <c r="P11" s="275"/>
      <c r="Q11" s="264"/>
      <c r="R11" s="128">
        <f t="shared" si="2"/>
        <v>71.386410892749353</v>
      </c>
      <c r="S11" s="237"/>
      <c r="T11" s="187"/>
      <c r="U11" s="127">
        <v>5</v>
      </c>
      <c r="V11" s="190"/>
      <c r="W11" s="190"/>
      <c r="X11" s="127">
        <v>1.3</v>
      </c>
      <c r="Y11" s="187"/>
      <c r="Z11" s="264"/>
      <c r="AB11" s="5">
        <v>1050</v>
      </c>
      <c r="AC11" s="7">
        <f>M33</f>
        <v>0.84380848305024769</v>
      </c>
      <c r="AD11" s="6">
        <f>N33</f>
        <v>2.5644464339163345E-2</v>
      </c>
      <c r="AE11" s="68">
        <f>P33</f>
        <v>80.271557962892203</v>
      </c>
      <c r="AF11" s="68">
        <f>Q33</f>
        <v>3.5651198952758847</v>
      </c>
      <c r="AG11" s="68">
        <f>S33</f>
        <v>67.660694734496317</v>
      </c>
      <c r="AH11" s="7">
        <f>T33</f>
        <v>0.98783021892166922</v>
      </c>
      <c r="AI11" s="99">
        <f>V33</f>
        <v>8.1355734645402116</v>
      </c>
      <c r="AJ11" s="99">
        <f>W33</f>
        <v>0.61997175734336107</v>
      </c>
      <c r="AK11" s="102">
        <f>Y33</f>
        <v>11.12</v>
      </c>
      <c r="AL11" s="102">
        <f>Z33</f>
        <v>1.3953494186045412</v>
      </c>
    </row>
    <row r="12" spans="2:38" x14ac:dyDescent="0.3">
      <c r="B12" s="266"/>
      <c r="C12" s="181"/>
      <c r="D12" s="61"/>
      <c r="E12" s="117">
        <v>24.01</v>
      </c>
      <c r="F12" s="117">
        <v>25.84</v>
      </c>
      <c r="G12" s="117">
        <v>10.6</v>
      </c>
      <c r="H12" s="124">
        <v>4.2930000000000001</v>
      </c>
      <c r="I12" s="124">
        <f t="shared" si="0"/>
        <v>0.65278528167443128</v>
      </c>
      <c r="J12" s="125">
        <v>8.8070000000000004</v>
      </c>
      <c r="K12" s="125">
        <v>2.6549999999999998</v>
      </c>
      <c r="L12" s="126">
        <f t="shared" si="1"/>
        <v>0.69782184655396606</v>
      </c>
      <c r="M12" s="269"/>
      <c r="N12" s="272"/>
      <c r="O12" s="128">
        <f t="shared" si="3"/>
        <v>105.14791521080829</v>
      </c>
      <c r="P12" s="275"/>
      <c r="Q12" s="264"/>
      <c r="R12" s="128">
        <f t="shared" si="2"/>
        <v>73.374512353706109</v>
      </c>
      <c r="S12" s="237"/>
      <c r="T12" s="187"/>
      <c r="U12" s="127">
        <v>5</v>
      </c>
      <c r="V12" s="190"/>
      <c r="W12" s="190"/>
      <c r="X12" s="127">
        <v>1</v>
      </c>
      <c r="Y12" s="187"/>
      <c r="Z12" s="264"/>
      <c r="AB12" s="5">
        <v>1100</v>
      </c>
      <c r="AC12" s="99"/>
      <c r="AD12" s="7"/>
      <c r="AE12" s="101"/>
      <c r="AF12" s="68"/>
      <c r="AG12" s="101"/>
      <c r="AH12" s="6"/>
      <c r="AI12" s="136"/>
      <c r="AJ12" s="99"/>
      <c r="AK12" s="102"/>
      <c r="AL12" s="102"/>
    </row>
    <row r="13" spans="2:38" ht="15" thickBot="1" x14ac:dyDescent="0.35">
      <c r="B13" s="266"/>
      <c r="C13" s="182"/>
      <c r="D13" s="63"/>
      <c r="E13" s="129"/>
      <c r="F13" s="129"/>
      <c r="G13" s="129"/>
      <c r="H13" s="129">
        <v>2.7440000000000002</v>
      </c>
      <c r="I13" s="129"/>
      <c r="J13" s="130">
        <v>5.4340000000000002</v>
      </c>
      <c r="K13" s="130">
        <v>1.6879999999999999</v>
      </c>
      <c r="L13" s="131">
        <f t="shared" si="1"/>
        <v>0.73251468232781636</v>
      </c>
      <c r="M13" s="270"/>
      <c r="N13" s="273"/>
      <c r="O13" s="133">
        <f t="shared" si="3"/>
        <v>98.03206997084547</v>
      </c>
      <c r="P13" s="276"/>
      <c r="Q13" s="277"/>
      <c r="R13" s="133">
        <f t="shared" si="2"/>
        <v>71.809930592632128</v>
      </c>
      <c r="S13" s="238"/>
      <c r="T13" s="188"/>
      <c r="U13" s="132">
        <v>6</v>
      </c>
      <c r="V13" s="191"/>
      <c r="W13" s="191"/>
      <c r="X13" s="132">
        <v>1</v>
      </c>
      <c r="Y13" s="188"/>
      <c r="Z13" s="247"/>
      <c r="AB13" s="5"/>
      <c r="AC13" s="76"/>
      <c r="AD13" s="6"/>
      <c r="AE13" s="68"/>
      <c r="AF13" s="6"/>
      <c r="AG13" s="68"/>
      <c r="AH13" s="6"/>
      <c r="AI13" s="76"/>
      <c r="AJ13" s="76"/>
    </row>
    <row r="14" spans="2:38" x14ac:dyDescent="0.3">
      <c r="B14" s="266"/>
      <c r="C14" s="180">
        <v>900</v>
      </c>
      <c r="D14" s="89">
        <v>26</v>
      </c>
      <c r="E14" s="89">
        <v>24.16</v>
      </c>
      <c r="F14" s="89">
        <v>25.22</v>
      </c>
      <c r="G14" s="89">
        <v>26.65</v>
      </c>
      <c r="H14" s="31">
        <v>10.567</v>
      </c>
      <c r="I14" s="96">
        <f>H14/(G14*F14*E14/1000)</f>
        <v>0.65074746034456954</v>
      </c>
      <c r="J14" s="72">
        <v>22.33</v>
      </c>
      <c r="K14" s="72">
        <v>6.4969999999999999</v>
      </c>
      <c r="L14" s="73">
        <f t="shared" si="1"/>
        <v>0.66740352428472183</v>
      </c>
      <c r="M14" s="229">
        <f>SUM(L14:L20)/6</f>
        <v>0.6799060741317674</v>
      </c>
      <c r="N14" s="231">
        <f>_xlfn.STDEV.S(L14:L20)</f>
        <v>3.0036141293757364E-2</v>
      </c>
      <c r="O14" s="74">
        <f t="shared" si="3"/>
        <v>111.31825494463894</v>
      </c>
      <c r="P14" s="230">
        <f>SUM(O14:O20)/6</f>
        <v>108.70575560224991</v>
      </c>
      <c r="Q14" s="252">
        <f>_xlfn.STDEV.S(O14:O20)</f>
        <v>6.521410673868254</v>
      </c>
      <c r="R14" s="74">
        <f>(J14-H14)*100/(J14-K14)</f>
        <v>74.294195667277194</v>
      </c>
      <c r="S14" s="232">
        <f>SUM(R14:R20)/6</f>
        <v>73.746500595204893</v>
      </c>
      <c r="T14" s="235">
        <f>_xlfn.STDEV.S(R14:R20)</f>
        <v>1.1611346867226509</v>
      </c>
      <c r="U14" s="157">
        <v>1.8181818181818103</v>
      </c>
      <c r="V14" s="211">
        <f>SUM(U14:U20)/6</f>
        <v>1.5446969696969672</v>
      </c>
      <c r="W14" s="211">
        <f>_xlfn.STDEV.S(U14:U20)</f>
        <v>0.32573079523463389</v>
      </c>
      <c r="X14" s="157">
        <v>5.5</v>
      </c>
      <c r="Y14" s="211">
        <f>SUM(X14:X20)/6</f>
        <v>5.2166666666666668</v>
      </c>
      <c r="Z14" s="260">
        <f>_xlfn.STDEV.S(X14:X20)</f>
        <v>0.6112828041640529</v>
      </c>
      <c r="AA14" s="14"/>
    </row>
    <row r="15" spans="2:38" x14ac:dyDescent="0.3">
      <c r="B15" s="266"/>
      <c r="C15" s="181"/>
      <c r="D15" s="89">
        <v>27</v>
      </c>
      <c r="E15" s="89">
        <v>24.05</v>
      </c>
      <c r="F15" s="89">
        <v>26.48</v>
      </c>
      <c r="G15" s="89">
        <v>26.42</v>
      </c>
      <c r="H15" s="25">
        <v>11.34</v>
      </c>
      <c r="I15" s="25">
        <f>H15/(G15*F15*E15/1000)</f>
        <v>0.67398026465015437</v>
      </c>
      <c r="J15" s="26">
        <v>23.145</v>
      </c>
      <c r="K15" s="26">
        <v>6.9889999999999999</v>
      </c>
      <c r="L15" s="27">
        <f t="shared" si="1"/>
        <v>0.70190641247833629</v>
      </c>
      <c r="M15" s="184"/>
      <c r="N15" s="218"/>
      <c r="O15" s="84">
        <f t="shared" si="3"/>
        <v>104.1005291005291</v>
      </c>
      <c r="P15" s="214"/>
      <c r="Q15" s="253"/>
      <c r="R15" s="84">
        <f t="shared" ref="R15:R32" si="4">(J15-H15)*100/(J15-K15)</f>
        <v>73.068828918049022</v>
      </c>
      <c r="S15" s="233"/>
      <c r="T15" s="224"/>
      <c r="U15" s="158">
        <v>1.225000000000005</v>
      </c>
      <c r="V15" s="211"/>
      <c r="W15" s="211"/>
      <c r="X15" s="158">
        <v>5.4</v>
      </c>
      <c r="Y15" s="211"/>
      <c r="Z15" s="261"/>
      <c r="AA15" s="14"/>
    </row>
    <row r="16" spans="2:38" x14ac:dyDescent="0.3">
      <c r="B16" s="266"/>
      <c r="C16" s="181"/>
      <c r="D16" s="89">
        <v>28</v>
      </c>
      <c r="E16" s="89">
        <v>24.05</v>
      </c>
      <c r="F16" s="89">
        <v>26.44</v>
      </c>
      <c r="G16" s="89">
        <v>25.99</v>
      </c>
      <c r="H16" s="25">
        <v>10.442</v>
      </c>
      <c r="I16" s="25">
        <f t="shared" ref="I16:I37" si="5">H16/(G16*F16*E16/1000)</f>
        <v>0.63183092382615758</v>
      </c>
      <c r="J16" s="26">
        <v>22.722999999999999</v>
      </c>
      <c r="K16" s="26">
        <v>6.391</v>
      </c>
      <c r="L16" s="27">
        <f t="shared" si="1"/>
        <v>0.63935831496448692</v>
      </c>
      <c r="M16" s="184"/>
      <c r="N16" s="218"/>
      <c r="O16" s="84">
        <f>(J16-H16)*100/H16</f>
        <v>117.61156866500669</v>
      </c>
      <c r="P16" s="214"/>
      <c r="Q16" s="253"/>
      <c r="R16" s="84">
        <f t="shared" si="4"/>
        <v>75.195934361988719</v>
      </c>
      <c r="S16" s="233"/>
      <c r="T16" s="224"/>
      <c r="U16" s="158">
        <v>1.1999999999999922</v>
      </c>
      <c r="V16" s="211"/>
      <c r="W16" s="211"/>
      <c r="X16" s="158">
        <v>4</v>
      </c>
      <c r="Y16" s="211"/>
      <c r="Z16" s="261"/>
      <c r="AA16" s="14"/>
    </row>
    <row r="17" spans="2:27" x14ac:dyDescent="0.3">
      <c r="B17" s="266"/>
      <c r="C17" s="181"/>
      <c r="D17" s="89">
        <v>29</v>
      </c>
      <c r="E17" s="89">
        <v>26.2</v>
      </c>
      <c r="F17" s="89">
        <v>23.69</v>
      </c>
      <c r="G17" s="89">
        <v>26.58</v>
      </c>
      <c r="H17" s="25">
        <v>11.332000000000001</v>
      </c>
      <c r="I17" s="25">
        <f t="shared" si="5"/>
        <v>0.68688690539970232</v>
      </c>
      <c r="J17" s="26">
        <v>22.701000000000001</v>
      </c>
      <c r="K17" s="26">
        <v>6.931</v>
      </c>
      <c r="L17" s="27">
        <f t="shared" si="1"/>
        <v>0.71857958148383017</v>
      </c>
      <c r="M17" s="184"/>
      <c r="N17" s="218"/>
      <c r="O17" s="84">
        <f t="shared" si="3"/>
        <v>100.32650900105895</v>
      </c>
      <c r="P17" s="214"/>
      <c r="Q17" s="253"/>
      <c r="R17" s="84">
        <f t="shared" si="4"/>
        <v>72.092580849714651</v>
      </c>
      <c r="S17" s="233"/>
      <c r="T17" s="224"/>
      <c r="U17" s="158">
        <v>1.6249999999999967</v>
      </c>
      <c r="V17" s="211"/>
      <c r="W17" s="211"/>
      <c r="X17" s="158">
        <v>5.7</v>
      </c>
      <c r="Y17" s="211"/>
      <c r="Z17" s="261"/>
      <c r="AA17" s="14"/>
    </row>
    <row r="18" spans="2:27" x14ac:dyDescent="0.3">
      <c r="B18" s="266"/>
      <c r="C18" s="181"/>
      <c r="D18" s="89">
        <v>30</v>
      </c>
      <c r="E18" s="89">
        <v>24.26</v>
      </c>
      <c r="F18" s="89">
        <v>26.54</v>
      </c>
      <c r="G18" s="89">
        <v>26.42</v>
      </c>
      <c r="H18" s="25">
        <v>10.904999999999999</v>
      </c>
      <c r="I18" s="25">
        <f t="shared" si="5"/>
        <v>0.64106363470476624</v>
      </c>
      <c r="J18" s="26">
        <v>23.289000000000001</v>
      </c>
      <c r="K18" s="26">
        <v>6.7</v>
      </c>
      <c r="L18" s="27">
        <f t="shared" si="1"/>
        <v>0.6573633130387605</v>
      </c>
      <c r="M18" s="184"/>
      <c r="N18" s="218"/>
      <c r="O18" s="84">
        <f t="shared" si="3"/>
        <v>113.56258596973869</v>
      </c>
      <c r="P18" s="214"/>
      <c r="Q18" s="253"/>
      <c r="R18" s="84">
        <f t="shared" si="4"/>
        <v>74.651877750316487</v>
      </c>
      <c r="S18" s="233"/>
      <c r="T18" s="224"/>
      <c r="U18" s="158">
        <v>2</v>
      </c>
      <c r="V18" s="211"/>
      <c r="W18" s="211"/>
      <c r="X18" s="158">
        <v>5.4</v>
      </c>
      <c r="Y18" s="211"/>
      <c r="Z18" s="261"/>
      <c r="AA18" s="14"/>
    </row>
    <row r="19" spans="2:27" x14ac:dyDescent="0.3">
      <c r="B19" s="266"/>
      <c r="C19" s="181"/>
      <c r="D19" s="89">
        <v>31</v>
      </c>
      <c r="E19" s="89">
        <v>23.93</v>
      </c>
      <c r="F19" s="89">
        <v>24.29</v>
      </c>
      <c r="G19" s="89">
        <v>8.33</v>
      </c>
      <c r="H19" s="25">
        <v>3.1419999999999999</v>
      </c>
      <c r="I19" s="25">
        <f t="shared" si="5"/>
        <v>0.64891971067414478</v>
      </c>
      <c r="J19" s="26">
        <v>6.4509999999999996</v>
      </c>
      <c r="K19" s="26">
        <v>1.929</v>
      </c>
      <c r="L19" s="27">
        <f t="shared" si="1"/>
        <v>0.69482529854046893</v>
      </c>
      <c r="M19" s="184"/>
      <c r="N19" s="218"/>
      <c r="O19" s="84">
        <f t="shared" si="3"/>
        <v>105.31508593252705</v>
      </c>
      <c r="P19" s="214"/>
      <c r="Q19" s="253"/>
      <c r="R19" s="84">
        <f t="shared" si="4"/>
        <v>73.175586023883241</v>
      </c>
      <c r="S19" s="233"/>
      <c r="T19" s="224"/>
      <c r="U19" s="158">
        <v>1.4</v>
      </c>
      <c r="V19" s="211"/>
      <c r="W19" s="211"/>
      <c r="X19" s="158">
        <v>5.3</v>
      </c>
      <c r="Y19" s="211"/>
      <c r="Z19" s="261"/>
      <c r="AA19" s="14"/>
    </row>
    <row r="20" spans="2:27" ht="15" thickBot="1" x14ac:dyDescent="0.35">
      <c r="B20" s="266"/>
      <c r="C20" s="182"/>
      <c r="D20" s="63"/>
      <c r="E20" s="36"/>
      <c r="F20" s="36"/>
      <c r="G20" s="36"/>
      <c r="H20" s="36"/>
      <c r="I20" s="36"/>
      <c r="J20" s="64"/>
      <c r="K20" s="64"/>
      <c r="L20" s="37"/>
      <c r="M20" s="185"/>
      <c r="N20" s="219"/>
      <c r="O20" s="85"/>
      <c r="P20" s="215"/>
      <c r="Q20" s="254"/>
      <c r="R20" s="85"/>
      <c r="S20" s="234"/>
      <c r="T20" s="225"/>
      <c r="U20" s="132"/>
      <c r="V20" s="212"/>
      <c r="W20" s="212"/>
      <c r="X20" s="159"/>
      <c r="Y20" s="212"/>
      <c r="Z20" s="241"/>
    </row>
    <row r="21" spans="2:27" x14ac:dyDescent="0.3">
      <c r="B21" s="266"/>
      <c r="C21" s="204">
        <v>950</v>
      </c>
      <c r="D21" s="137">
        <v>32</v>
      </c>
      <c r="E21" s="140">
        <v>24.65</v>
      </c>
      <c r="F21" s="140">
        <v>25.43</v>
      </c>
      <c r="G21" s="140">
        <v>21.93</v>
      </c>
      <c r="H21" s="138">
        <v>9.8379999999999992</v>
      </c>
      <c r="I21" s="141">
        <f t="shared" si="5"/>
        <v>0.71565696570917103</v>
      </c>
      <c r="J21" s="138">
        <v>19.71</v>
      </c>
      <c r="K21" s="138">
        <v>6.0439999999999996</v>
      </c>
      <c r="L21" s="38">
        <f t="shared" si="1"/>
        <v>0.71988877506219806</v>
      </c>
      <c r="M21" s="195">
        <f>SUM(L21:L27)/6</f>
        <v>0.72785097318181624</v>
      </c>
      <c r="N21" s="198">
        <f>_xlfn.STDEV.S(L21:L27)</f>
        <v>2.6475828983738611E-2</v>
      </c>
      <c r="O21" s="39">
        <f t="shared" si="3"/>
        <v>100.34559869892257</v>
      </c>
      <c r="P21" s="207">
        <f>SUM(O21:O27)/6</f>
        <v>99.082086246688178</v>
      </c>
      <c r="Q21" s="220">
        <f>_xlfn.STDEV.S(O21:O27)</f>
        <v>5.2605811169736931</v>
      </c>
      <c r="R21" s="39">
        <f t="shared" si="4"/>
        <v>72.237670130250265</v>
      </c>
      <c r="S21" s="281">
        <f>SUM(R21:R27)/6</f>
        <v>72.001076454792425</v>
      </c>
      <c r="T21" s="284">
        <f>_xlfn.STDEV.S(R21:R27)</f>
        <v>1.2311680143452088</v>
      </c>
      <c r="U21" s="160">
        <v>3.1</v>
      </c>
      <c r="V21" s="192">
        <f>SUM(U21:U27)/6</f>
        <v>2.8166666666666669</v>
      </c>
      <c r="W21" s="192">
        <f>_xlfn.STDEV.S(U21:U27)</f>
        <v>0.58537737116040234</v>
      </c>
      <c r="X21" s="160">
        <v>5.2</v>
      </c>
      <c r="Y21" s="192">
        <f>SUM(X21:X27)/6</f>
        <v>5.7666666666666666</v>
      </c>
      <c r="Z21" s="242">
        <f>_xlfn.STDEV.S(X21:X27)</f>
        <v>0.73936910042729265</v>
      </c>
    </row>
    <row r="22" spans="2:27" x14ac:dyDescent="0.3">
      <c r="B22" s="266"/>
      <c r="C22" s="205"/>
      <c r="D22" s="137">
        <v>33</v>
      </c>
      <c r="E22" s="137">
        <v>25.32</v>
      </c>
      <c r="F22" s="137">
        <v>25.44</v>
      </c>
      <c r="G22" s="137">
        <v>22.32</v>
      </c>
      <c r="H22" s="142">
        <v>10.071999999999999</v>
      </c>
      <c r="I22" s="19">
        <f t="shared" si="5"/>
        <v>0.70055255044663878</v>
      </c>
      <c r="J22" s="142">
        <v>20.43</v>
      </c>
      <c r="K22" s="142">
        <v>6.2050000000000001</v>
      </c>
      <c r="L22" s="23">
        <f t="shared" si="1"/>
        <v>0.70804920913884006</v>
      </c>
      <c r="M22" s="196"/>
      <c r="N22" s="216"/>
      <c r="O22" s="24">
        <f t="shared" si="3"/>
        <v>102.8395552025417</v>
      </c>
      <c r="P22" s="208"/>
      <c r="Q22" s="221"/>
      <c r="R22" s="24">
        <f t="shared" si="4"/>
        <v>72.815465729349739</v>
      </c>
      <c r="S22" s="282"/>
      <c r="T22" s="279"/>
      <c r="U22" s="161">
        <v>3.25</v>
      </c>
      <c r="V22" s="193"/>
      <c r="W22" s="193"/>
      <c r="X22" s="161">
        <v>4.7</v>
      </c>
      <c r="Y22" s="193"/>
      <c r="Z22" s="243"/>
    </row>
    <row r="23" spans="2:27" x14ac:dyDescent="0.3">
      <c r="B23" s="266"/>
      <c r="C23" s="205"/>
      <c r="D23" s="137">
        <v>34</v>
      </c>
      <c r="E23" s="137">
        <v>25.22</v>
      </c>
      <c r="F23" s="137">
        <v>25.35</v>
      </c>
      <c r="G23" s="137">
        <v>22.28</v>
      </c>
      <c r="H23" s="142">
        <v>9.6940000000000008</v>
      </c>
      <c r="I23" s="19">
        <f t="shared" si="5"/>
        <v>0.68055743503325283</v>
      </c>
      <c r="J23" s="142">
        <v>20</v>
      </c>
      <c r="K23" s="142">
        <v>5.9950000000000001</v>
      </c>
      <c r="L23" s="23">
        <f t="shared" si="1"/>
        <v>0.69218136379864348</v>
      </c>
      <c r="M23" s="196"/>
      <c r="N23" s="216"/>
      <c r="O23" s="24">
        <f t="shared" si="3"/>
        <v>106.31318341242003</v>
      </c>
      <c r="P23" s="208"/>
      <c r="Q23" s="221"/>
      <c r="R23" s="24">
        <f t="shared" si="4"/>
        <v>73.588004284184223</v>
      </c>
      <c r="S23" s="282"/>
      <c r="T23" s="279"/>
      <c r="U23" s="161">
        <v>2.7</v>
      </c>
      <c r="V23" s="193"/>
      <c r="W23" s="193"/>
      <c r="X23" s="161">
        <v>6.2</v>
      </c>
      <c r="Y23" s="193"/>
      <c r="Z23" s="243"/>
    </row>
    <row r="24" spans="2:27" x14ac:dyDescent="0.3">
      <c r="B24" s="266"/>
      <c r="C24" s="205"/>
      <c r="D24" s="137">
        <v>35</v>
      </c>
      <c r="E24" s="137">
        <v>25.5</v>
      </c>
      <c r="F24" s="137">
        <v>25.59</v>
      </c>
      <c r="G24" s="137">
        <v>22.1</v>
      </c>
      <c r="H24" s="142">
        <v>10.586</v>
      </c>
      <c r="I24" s="19">
        <f t="shared" si="5"/>
        <v>0.73405592700408073</v>
      </c>
      <c r="J24" s="142">
        <v>20.727</v>
      </c>
      <c r="K24" s="142">
        <v>6.5359999999999996</v>
      </c>
      <c r="L24" s="23">
        <f t="shared" si="1"/>
        <v>0.74596575294200551</v>
      </c>
      <c r="M24" s="196"/>
      <c r="N24" s="216"/>
      <c r="O24" s="24">
        <f t="shared" si="3"/>
        <v>95.796334781787266</v>
      </c>
      <c r="P24" s="208"/>
      <c r="Q24" s="221"/>
      <c r="R24" s="24">
        <f t="shared" si="4"/>
        <v>71.460785004580359</v>
      </c>
      <c r="S24" s="282"/>
      <c r="T24" s="279"/>
      <c r="U24" s="161">
        <v>3.55</v>
      </c>
      <c r="V24" s="193"/>
      <c r="W24" s="193"/>
      <c r="X24" s="161">
        <v>6.8</v>
      </c>
      <c r="Y24" s="193"/>
      <c r="Z24" s="243"/>
    </row>
    <row r="25" spans="2:27" x14ac:dyDescent="0.3">
      <c r="B25" s="266"/>
      <c r="C25" s="205"/>
      <c r="D25" s="137">
        <v>36</v>
      </c>
      <c r="E25" s="137">
        <v>25.41</v>
      </c>
      <c r="F25" s="137">
        <v>25.5</v>
      </c>
      <c r="G25" s="137">
        <v>22.22</v>
      </c>
      <c r="H25" s="142">
        <v>10.529</v>
      </c>
      <c r="I25" s="19">
        <f t="shared" si="5"/>
        <v>0.73130446595600596</v>
      </c>
      <c r="J25" s="142">
        <v>20.817</v>
      </c>
      <c r="K25" s="142">
        <v>6.5110000000000001</v>
      </c>
      <c r="L25" s="23">
        <f t="shared" si="1"/>
        <v>0.73598490143995521</v>
      </c>
      <c r="M25" s="196"/>
      <c r="N25" s="216"/>
      <c r="O25" s="24">
        <f t="shared" si="3"/>
        <v>97.711083673663211</v>
      </c>
      <c r="P25" s="208"/>
      <c r="Q25" s="221"/>
      <c r="R25" s="24">
        <f t="shared" si="4"/>
        <v>71.913882287152234</v>
      </c>
      <c r="S25" s="282"/>
      <c r="T25" s="279"/>
      <c r="U25" s="161">
        <v>2.1</v>
      </c>
      <c r="V25" s="193"/>
      <c r="W25" s="193"/>
      <c r="X25" s="161">
        <v>5.8</v>
      </c>
      <c r="Y25" s="193"/>
      <c r="Z25" s="243"/>
    </row>
    <row r="26" spans="2:27" x14ac:dyDescent="0.3">
      <c r="B26" s="266"/>
      <c r="C26" s="205"/>
      <c r="D26" s="137">
        <v>37</v>
      </c>
      <c r="E26" s="19"/>
      <c r="F26" s="19"/>
      <c r="G26" s="19"/>
      <c r="H26" s="142">
        <v>2.4550000000000001</v>
      </c>
      <c r="I26" s="19"/>
      <c r="J26" s="142">
        <v>4.7009999999999996</v>
      </c>
      <c r="K26" s="142">
        <v>1.492</v>
      </c>
      <c r="L26" s="23">
        <f t="shared" si="1"/>
        <v>0.76503583670925535</v>
      </c>
      <c r="M26" s="196"/>
      <c r="N26" s="216"/>
      <c r="O26" s="24">
        <f t="shared" si="3"/>
        <v>91.486761710794283</v>
      </c>
      <c r="P26" s="208"/>
      <c r="Q26" s="221"/>
      <c r="R26" s="24">
        <f t="shared" si="4"/>
        <v>69.990651293237761</v>
      </c>
      <c r="S26" s="282"/>
      <c r="T26" s="279"/>
      <c r="U26" s="161">
        <v>2.2000000000000002</v>
      </c>
      <c r="V26" s="193"/>
      <c r="W26" s="193"/>
      <c r="X26" s="161">
        <v>5.9</v>
      </c>
      <c r="Y26" s="193"/>
      <c r="Z26" s="243"/>
    </row>
    <row r="27" spans="2:27" ht="15" thickBot="1" x14ac:dyDescent="0.35">
      <c r="B27" s="266"/>
      <c r="C27" s="206"/>
      <c r="D27" s="58"/>
      <c r="E27" s="41"/>
      <c r="F27" s="41"/>
      <c r="G27" s="41"/>
      <c r="H27" s="41"/>
      <c r="I27" s="41"/>
      <c r="J27" s="59"/>
      <c r="K27" s="59"/>
      <c r="L27" s="55"/>
      <c r="M27" s="197"/>
      <c r="N27" s="217"/>
      <c r="O27" s="60"/>
      <c r="P27" s="209"/>
      <c r="Q27" s="222"/>
      <c r="R27" s="24"/>
      <c r="S27" s="283"/>
      <c r="T27" s="285"/>
      <c r="U27" s="162"/>
      <c r="V27" s="194"/>
      <c r="W27" s="194"/>
      <c r="X27" s="162"/>
      <c r="Y27" s="194"/>
      <c r="Z27" s="244"/>
      <c r="AA27" s="9"/>
    </row>
    <row r="28" spans="2:27" x14ac:dyDescent="0.3">
      <c r="B28" s="266"/>
      <c r="C28" s="180">
        <v>1000</v>
      </c>
      <c r="D28" s="89">
        <v>38</v>
      </c>
      <c r="E28" s="89">
        <v>27.31</v>
      </c>
      <c r="F28" s="89">
        <v>27.4</v>
      </c>
      <c r="G28" s="89">
        <v>22.78</v>
      </c>
      <c r="H28" s="89">
        <v>13.231999999999999</v>
      </c>
      <c r="I28" s="25">
        <f t="shared" si="5"/>
        <v>0.77624623993114683</v>
      </c>
      <c r="J28" s="89">
        <v>24.849</v>
      </c>
      <c r="K28" s="89">
        <v>8.16</v>
      </c>
      <c r="L28" s="73">
        <f t="shared" si="1"/>
        <v>0.79285757085505415</v>
      </c>
      <c r="M28" s="183">
        <f>SUM(L28:L32)/5</f>
        <v>0.78752139530085707</v>
      </c>
      <c r="N28" s="201">
        <f>_xlfn.STDEV.S(L28:L31)</f>
        <v>2.831207716668958E-2</v>
      </c>
      <c r="O28" s="34">
        <f t="shared" si="3"/>
        <v>87.79474002418381</v>
      </c>
      <c r="P28" s="213">
        <f>SUM(O28:O32)/5</f>
        <v>88.623565356990042</v>
      </c>
      <c r="Q28" s="223">
        <f>_xlfn.STDEV.S(O28:O32)</f>
        <v>3.8373429648650723</v>
      </c>
      <c r="R28" s="84">
        <f t="shared" si="4"/>
        <v>69.608724309425369</v>
      </c>
      <c r="S28" s="223">
        <f>SUM(R28:R32)/5</f>
        <v>69.717325779538641</v>
      </c>
      <c r="T28" s="223">
        <f>_xlfn.STDEV.S(R28:R32)</f>
        <v>0.88371796421283189</v>
      </c>
      <c r="U28" s="166">
        <v>6.5</v>
      </c>
      <c r="V28" s="210">
        <f>SUM(U28:U32)/5</f>
        <v>6.5</v>
      </c>
      <c r="W28" s="210">
        <f>_xlfn.STDEV.S(U28:U32)</f>
        <v>7.0710678118654502E-2</v>
      </c>
      <c r="X28" s="166">
        <v>6.1</v>
      </c>
      <c r="Y28" s="210">
        <f>SUM(X28:X32)/5</f>
        <v>9.4599999999999991</v>
      </c>
      <c r="Z28" s="239">
        <f>_xlfn.STDEV.S(X28:X32)</f>
        <v>2.0069877926883377</v>
      </c>
    </row>
    <row r="29" spans="2:27" x14ac:dyDescent="0.3">
      <c r="B29" s="266"/>
      <c r="C29" s="181"/>
      <c r="D29" s="89">
        <v>39</v>
      </c>
      <c r="E29" s="89">
        <v>27.5</v>
      </c>
      <c r="F29" s="89">
        <v>27.33</v>
      </c>
      <c r="G29" s="89">
        <v>22.6</v>
      </c>
      <c r="H29" s="89">
        <v>12.94</v>
      </c>
      <c r="I29" s="25">
        <f t="shared" si="5"/>
        <v>0.76182200270287848</v>
      </c>
      <c r="J29" s="89">
        <v>24.795999999999999</v>
      </c>
      <c r="K29" s="89">
        <v>7.8959999999999999</v>
      </c>
      <c r="L29" s="27">
        <f t="shared" si="1"/>
        <v>0.76568047337278111</v>
      </c>
      <c r="M29" s="184"/>
      <c r="N29" s="218"/>
      <c r="O29" s="84">
        <f>(J29-H29)*100/H29</f>
        <v>91.62287480680061</v>
      </c>
      <c r="P29" s="214"/>
      <c r="Q29" s="224"/>
      <c r="R29" s="84">
        <f t="shared" si="4"/>
        <v>70.15384615384616</v>
      </c>
      <c r="S29" s="224"/>
      <c r="T29" s="224"/>
      <c r="U29" s="158">
        <v>6.4</v>
      </c>
      <c r="V29" s="211"/>
      <c r="W29" s="211"/>
      <c r="X29" s="158">
        <v>9.1</v>
      </c>
      <c r="Y29" s="211"/>
      <c r="Z29" s="240"/>
    </row>
    <row r="30" spans="2:27" x14ac:dyDescent="0.3">
      <c r="B30" s="266"/>
      <c r="C30" s="181"/>
      <c r="D30" s="89">
        <v>40</v>
      </c>
      <c r="E30" s="89">
        <v>27.41</v>
      </c>
      <c r="F30" s="89">
        <v>27.32</v>
      </c>
      <c r="G30" s="89">
        <v>22.79</v>
      </c>
      <c r="H30" s="89">
        <v>12.724</v>
      </c>
      <c r="I30" s="25">
        <f t="shared" si="5"/>
        <v>0.74557202576558079</v>
      </c>
      <c r="J30" s="89">
        <v>24.535</v>
      </c>
      <c r="K30" s="89">
        <v>7.8540000000000001</v>
      </c>
      <c r="L30" s="27">
        <f t="shared" si="1"/>
        <v>0.76278400575505068</v>
      </c>
      <c r="M30" s="184"/>
      <c r="N30" s="218"/>
      <c r="O30" s="84">
        <f t="shared" si="3"/>
        <v>92.824583464319389</v>
      </c>
      <c r="P30" s="214"/>
      <c r="Q30" s="224"/>
      <c r="R30" s="84">
        <f t="shared" si="4"/>
        <v>70.805107607457572</v>
      </c>
      <c r="S30" s="224"/>
      <c r="T30" s="224"/>
      <c r="U30" s="158">
        <v>6.5</v>
      </c>
      <c r="V30" s="211"/>
      <c r="W30" s="211"/>
      <c r="X30" s="158">
        <v>10.5</v>
      </c>
      <c r="Y30" s="211"/>
      <c r="Z30" s="240"/>
    </row>
    <row r="31" spans="2:27" x14ac:dyDescent="0.3">
      <c r="B31" s="266"/>
      <c r="C31" s="181"/>
      <c r="D31" s="89">
        <v>41</v>
      </c>
      <c r="E31" s="89">
        <v>27.43</v>
      </c>
      <c r="F31" s="89">
        <v>27.27</v>
      </c>
      <c r="G31" s="89">
        <v>22.25</v>
      </c>
      <c r="H31" s="89">
        <v>13.297000000000001</v>
      </c>
      <c r="I31" s="25">
        <f t="shared" si="5"/>
        <v>0.79893731903376153</v>
      </c>
      <c r="J31" s="89">
        <v>24.341999999999999</v>
      </c>
      <c r="K31" s="89">
        <v>8.1950000000000003</v>
      </c>
      <c r="L31" s="27">
        <f t="shared" si="1"/>
        <v>0.8234966247600175</v>
      </c>
      <c r="M31" s="184"/>
      <c r="N31" s="218"/>
      <c r="O31" s="84">
        <f t="shared" si="3"/>
        <v>83.063848988493618</v>
      </c>
      <c r="P31" s="214"/>
      <c r="Q31" s="224"/>
      <c r="R31" s="84">
        <f t="shared" si="4"/>
        <v>68.402799281600295</v>
      </c>
      <c r="S31" s="224"/>
      <c r="T31" s="224"/>
      <c r="U31" s="158">
        <v>6.6</v>
      </c>
      <c r="V31" s="211"/>
      <c r="W31" s="211"/>
      <c r="X31" s="158">
        <v>10.9</v>
      </c>
      <c r="Y31" s="211"/>
      <c r="Z31" s="240"/>
    </row>
    <row r="32" spans="2:27" ht="15" thickBot="1" x14ac:dyDescent="0.35">
      <c r="B32" s="266"/>
      <c r="C32" s="182"/>
      <c r="D32" s="89">
        <v>42</v>
      </c>
      <c r="E32" s="89">
        <v>26.88</v>
      </c>
      <c r="F32" s="89">
        <v>22.49</v>
      </c>
      <c r="G32" s="89">
        <v>20.85</v>
      </c>
      <c r="H32" s="89">
        <v>9.5419999999999998</v>
      </c>
      <c r="I32" s="25">
        <f t="shared" si="5"/>
        <v>0.75703268929035139</v>
      </c>
      <c r="J32" s="89">
        <v>17.920999999999999</v>
      </c>
      <c r="K32" s="89">
        <v>5.8849999999999998</v>
      </c>
      <c r="L32" s="27">
        <f t="shared" si="1"/>
        <v>0.79278830176138249</v>
      </c>
      <c r="M32" s="185"/>
      <c r="N32" s="219"/>
      <c r="O32" s="84">
        <f t="shared" si="3"/>
        <v>87.811779501152799</v>
      </c>
      <c r="P32" s="215"/>
      <c r="Q32" s="225"/>
      <c r="R32" s="84">
        <f t="shared" si="4"/>
        <v>69.616151545363905</v>
      </c>
      <c r="S32" s="225"/>
      <c r="T32" s="225"/>
      <c r="U32" s="159">
        <v>6.5</v>
      </c>
      <c r="V32" s="212"/>
      <c r="W32" s="212"/>
      <c r="X32" s="159">
        <v>10.7</v>
      </c>
      <c r="Y32" s="212"/>
      <c r="Z32" s="241"/>
    </row>
    <row r="33" spans="2:30" x14ac:dyDescent="0.3">
      <c r="B33" s="266"/>
      <c r="C33" s="204">
        <v>1050</v>
      </c>
      <c r="D33" s="137">
        <v>48</v>
      </c>
      <c r="E33" s="140">
        <v>24.85</v>
      </c>
      <c r="F33" s="140">
        <v>25.56</v>
      </c>
      <c r="G33" s="140">
        <v>18.32</v>
      </c>
      <c r="H33" s="139">
        <v>9.4</v>
      </c>
      <c r="I33" s="141">
        <f t="shared" si="5"/>
        <v>0.80782100534541001</v>
      </c>
      <c r="J33" s="139">
        <v>17.257000000000001</v>
      </c>
      <c r="K33" s="139">
        <v>5.7969999999999997</v>
      </c>
      <c r="L33" s="38">
        <f t="shared" si="1"/>
        <v>0.82024432809773118</v>
      </c>
      <c r="M33" s="195">
        <f>SUM(L33:L37)/5</f>
        <v>0.84380848305024769</v>
      </c>
      <c r="N33" s="198">
        <f>_xlfn.STDEV.S(L33:L37)</f>
        <v>2.5644464339163345E-2</v>
      </c>
      <c r="O33" s="39">
        <f t="shared" si="3"/>
        <v>83.585106382978736</v>
      </c>
      <c r="P33" s="195">
        <f>SUM(O33:O37)/5</f>
        <v>80.271557962892203</v>
      </c>
      <c r="Q33" s="198">
        <f>_xlfn.STDEV.S(O33:O37)</f>
        <v>3.5651198952758847</v>
      </c>
      <c r="R33" s="39">
        <f>(J33-H33)*100/(J33-K33)</f>
        <v>68.56020942408378</v>
      </c>
      <c r="S33" s="278">
        <f>SUM(R33:R37)/5</f>
        <v>67.660694734496317</v>
      </c>
      <c r="T33" s="278">
        <f>_xlfn.STDEV.S(R33:R37)</f>
        <v>0.98783021892166922</v>
      </c>
      <c r="U33" s="160">
        <v>8.6528673227010522</v>
      </c>
      <c r="V33" s="192">
        <f>SUM(U33:U37)/5</f>
        <v>8.1355734645402116</v>
      </c>
      <c r="W33" s="192">
        <f>_xlfn.STDEV.S(U33:U37)</f>
        <v>0.61997175734336107</v>
      </c>
      <c r="X33" s="163">
        <v>11.8</v>
      </c>
      <c r="Y33" s="192">
        <f>SUM(X33:X37)/5</f>
        <v>11.12</v>
      </c>
      <c r="Z33" s="242">
        <f>_xlfn.STDEV.S(X33:X37)</f>
        <v>1.3953494186045412</v>
      </c>
    </row>
    <row r="34" spans="2:30" x14ac:dyDescent="0.3">
      <c r="B34" s="266"/>
      <c r="C34" s="205"/>
      <c r="D34" s="137">
        <v>49</v>
      </c>
      <c r="E34" s="137">
        <v>24.99</v>
      </c>
      <c r="F34" s="137">
        <v>25.4</v>
      </c>
      <c r="G34" s="137">
        <v>18.059999999999999</v>
      </c>
      <c r="H34" s="142">
        <v>9.2319999999999993</v>
      </c>
      <c r="I34" s="19">
        <f t="shared" si="5"/>
        <v>0.80533778722814453</v>
      </c>
      <c r="J34" s="142">
        <v>16.917999999999999</v>
      </c>
      <c r="K34" s="142">
        <v>5.6959999999999997</v>
      </c>
      <c r="L34" s="23">
        <f t="shared" si="1"/>
        <v>0.82266975583674917</v>
      </c>
      <c r="M34" s="196"/>
      <c r="N34" s="216"/>
      <c r="O34" s="24">
        <f t="shared" si="3"/>
        <v>83.253899480069336</v>
      </c>
      <c r="P34" s="196"/>
      <c r="Q34" s="199"/>
      <c r="R34" s="24">
        <f>(J34-H34)*100/(J34-K34)</f>
        <v>68.490465157725907</v>
      </c>
      <c r="S34" s="279"/>
      <c r="T34" s="279"/>
      <c r="U34" s="161">
        <v>8.149999999999995</v>
      </c>
      <c r="V34" s="193"/>
      <c r="W34" s="193"/>
      <c r="X34" s="164">
        <v>9.5</v>
      </c>
      <c r="Y34" s="193"/>
      <c r="Z34" s="243"/>
      <c r="AA34" s="14"/>
      <c r="AB34" s="178"/>
      <c r="AC34" s="179"/>
      <c r="AD34" s="14"/>
    </row>
    <row r="35" spans="2:30" x14ac:dyDescent="0.3">
      <c r="B35" s="266"/>
      <c r="C35" s="205"/>
      <c r="D35" s="137">
        <v>50</v>
      </c>
      <c r="E35" s="137">
        <v>25.02</v>
      </c>
      <c r="F35" s="137">
        <v>25.56</v>
      </c>
      <c r="G35" s="137">
        <v>18.440000000000001</v>
      </c>
      <c r="H35" s="142">
        <v>9.9049999999999994</v>
      </c>
      <c r="I35" s="19">
        <f t="shared" si="5"/>
        <v>0.83993447718037384</v>
      </c>
      <c r="J35" s="142">
        <v>17.629000000000001</v>
      </c>
      <c r="K35" s="142">
        <v>6.1180000000000003</v>
      </c>
      <c r="L35" s="23">
        <f t="shared" si="1"/>
        <v>0.86048127877682201</v>
      </c>
      <c r="M35" s="196"/>
      <c r="N35" s="216"/>
      <c r="O35" s="24">
        <f t="shared" si="3"/>
        <v>77.980817768803661</v>
      </c>
      <c r="P35" s="196"/>
      <c r="Q35" s="199"/>
      <c r="R35" s="24">
        <f>(J35-H35)*100/(J35-K35)</f>
        <v>67.101033793762497</v>
      </c>
      <c r="S35" s="279"/>
      <c r="T35" s="279"/>
      <c r="U35" s="161">
        <v>8.2000000000000028</v>
      </c>
      <c r="V35" s="193"/>
      <c r="W35" s="193"/>
      <c r="X35" s="164">
        <v>12.7</v>
      </c>
      <c r="Y35" s="193"/>
      <c r="Z35" s="243"/>
      <c r="AA35" s="14"/>
      <c r="AB35" s="14"/>
      <c r="AC35" s="14"/>
      <c r="AD35" s="14"/>
    </row>
    <row r="36" spans="2:30" x14ac:dyDescent="0.3">
      <c r="B36" s="266"/>
      <c r="C36" s="205"/>
      <c r="D36" s="137">
        <v>51</v>
      </c>
      <c r="E36" s="137">
        <v>25.7</v>
      </c>
      <c r="F36" s="137">
        <v>24.99</v>
      </c>
      <c r="G36" s="137">
        <v>17.989999999999998</v>
      </c>
      <c r="H36" s="142">
        <v>10.026</v>
      </c>
      <c r="I36" s="19">
        <f t="shared" si="5"/>
        <v>0.86775506537803515</v>
      </c>
      <c r="J36" s="142">
        <v>17.574999999999999</v>
      </c>
      <c r="K36" s="142">
        <v>6.1779999999999999</v>
      </c>
      <c r="L36" s="23">
        <f t="shared" si="1"/>
        <v>0.87970518557515143</v>
      </c>
      <c r="M36" s="196"/>
      <c r="N36" s="216"/>
      <c r="O36" s="24">
        <f t="shared" si="3"/>
        <v>75.294234989028524</v>
      </c>
      <c r="P36" s="196"/>
      <c r="Q36" s="199"/>
      <c r="R36" s="24">
        <f>(J36-H36)*100/(J36-K36)</f>
        <v>66.236728963762403</v>
      </c>
      <c r="S36" s="279"/>
      <c r="T36" s="279"/>
      <c r="U36" s="161">
        <v>8.5749999999999993</v>
      </c>
      <c r="V36" s="193"/>
      <c r="W36" s="193"/>
      <c r="X36" s="164">
        <v>11.8</v>
      </c>
      <c r="Y36" s="193"/>
      <c r="Z36" s="243"/>
      <c r="AA36" s="14"/>
      <c r="AB36" s="15"/>
      <c r="AC36" s="16"/>
      <c r="AD36" s="17"/>
    </row>
    <row r="37" spans="2:30" ht="15" thickBot="1" x14ac:dyDescent="0.35">
      <c r="B37" s="266"/>
      <c r="C37" s="206"/>
      <c r="D37" s="137">
        <v>52</v>
      </c>
      <c r="E37" s="143">
        <v>25.46</v>
      </c>
      <c r="F37" s="143">
        <v>24.6</v>
      </c>
      <c r="G37" s="143">
        <v>17.86</v>
      </c>
      <c r="H37" s="138">
        <v>8.9730000000000008</v>
      </c>
      <c r="I37" s="144">
        <f t="shared" si="5"/>
        <v>0.80216314892424112</v>
      </c>
      <c r="J37" s="138">
        <v>16.263000000000002</v>
      </c>
      <c r="K37" s="138">
        <v>5.5289999999999999</v>
      </c>
      <c r="L37" s="23">
        <f t="shared" si="1"/>
        <v>0.83594186696478467</v>
      </c>
      <c r="M37" s="197"/>
      <c r="N37" s="217"/>
      <c r="O37" s="60">
        <f t="shared" si="3"/>
        <v>81.243731193580743</v>
      </c>
      <c r="P37" s="197"/>
      <c r="Q37" s="200"/>
      <c r="R37" s="24">
        <f>(J37-H37)*100/(J37-K37)</f>
        <v>67.915036333147015</v>
      </c>
      <c r="S37" s="280"/>
      <c r="T37" s="280"/>
      <c r="U37" s="162">
        <v>7.1</v>
      </c>
      <c r="V37" s="194"/>
      <c r="W37" s="194"/>
      <c r="X37" s="165">
        <v>9.8000000000000007</v>
      </c>
      <c r="Y37" s="194"/>
      <c r="Z37" s="244"/>
      <c r="AA37" s="14"/>
      <c r="AB37" s="15"/>
      <c r="AC37" s="16"/>
      <c r="AD37" s="17"/>
    </row>
    <row r="38" spans="2:30" x14ac:dyDescent="0.3">
      <c r="B38" s="266"/>
      <c r="C38" s="180">
        <v>1100</v>
      </c>
      <c r="D38" s="62"/>
      <c r="E38" s="31"/>
      <c r="F38" s="31"/>
      <c r="G38" s="31"/>
      <c r="H38" s="31"/>
      <c r="I38" s="30"/>
      <c r="J38" s="32"/>
      <c r="K38" s="32"/>
      <c r="L38" s="33"/>
      <c r="M38" s="183">
        <f>SUM(L38:L42)/5</f>
        <v>0</v>
      </c>
      <c r="N38" s="183" t="e">
        <f>_xlfn.STDEV.S(L38:L42)</f>
        <v>#DIV/0!</v>
      </c>
      <c r="O38" s="34" t="e">
        <f t="shared" si="3"/>
        <v>#DIV/0!</v>
      </c>
      <c r="P38" s="183" t="e">
        <f>SUM(O38:O42)/5</f>
        <v>#DIV/0!</v>
      </c>
      <c r="Q38" s="201" t="e">
        <f>_xlfn.STDEV.S(O38:O42)</f>
        <v>#DIV/0!</v>
      </c>
      <c r="R38" s="93"/>
      <c r="S38" s="93"/>
      <c r="T38" s="93"/>
      <c r="U38" s="109">
        <v>12</v>
      </c>
      <c r="V38" s="189">
        <f>SUM(U38:U42)/5</f>
        <v>12.4</v>
      </c>
      <c r="W38" s="189">
        <f>_xlfn.STDEV.S(U38:U42)</f>
        <v>0.89442719099991586</v>
      </c>
      <c r="X38" s="116">
        <v>10</v>
      </c>
      <c r="Y38" s="186">
        <v>5</v>
      </c>
      <c r="Z38" s="245">
        <f>_xlfn.STDEV.S(X38:X42)</f>
        <v>2.2063544592834585</v>
      </c>
      <c r="AA38" s="14"/>
      <c r="AB38" s="15"/>
      <c r="AC38" s="16"/>
      <c r="AD38" s="17"/>
    </row>
    <row r="39" spans="2:30" x14ac:dyDescent="0.3">
      <c r="B39" s="266"/>
      <c r="C39" s="181"/>
      <c r="D39" s="61"/>
      <c r="E39" s="25"/>
      <c r="F39" s="25"/>
      <c r="G39" s="25"/>
      <c r="H39" s="25"/>
      <c r="I39" s="25"/>
      <c r="J39" s="29"/>
      <c r="K39" s="29"/>
      <c r="L39" s="27"/>
      <c r="M39" s="184"/>
      <c r="N39" s="184"/>
      <c r="O39" s="84" t="e">
        <f t="shared" si="3"/>
        <v>#DIV/0!</v>
      </c>
      <c r="P39" s="184"/>
      <c r="Q39" s="202"/>
      <c r="R39" s="94"/>
      <c r="S39" s="94"/>
      <c r="T39" s="94"/>
      <c r="U39" s="127">
        <v>12</v>
      </c>
      <c r="V39" s="190"/>
      <c r="W39" s="190"/>
      <c r="X39" s="111">
        <v>5.3</v>
      </c>
      <c r="Y39" s="187"/>
      <c r="Z39" s="246"/>
    </row>
    <row r="40" spans="2:30" x14ac:dyDescent="0.3">
      <c r="B40" s="266"/>
      <c r="C40" s="181"/>
      <c r="D40" s="61"/>
      <c r="E40" s="25"/>
      <c r="F40" s="25"/>
      <c r="G40" s="25"/>
      <c r="H40" s="25"/>
      <c r="I40" s="25"/>
      <c r="J40" s="29"/>
      <c r="K40" s="29"/>
      <c r="L40" s="27"/>
      <c r="M40" s="184"/>
      <c r="N40" s="184"/>
      <c r="O40" s="84" t="e">
        <f t="shared" si="3"/>
        <v>#DIV/0!</v>
      </c>
      <c r="P40" s="184"/>
      <c r="Q40" s="202"/>
      <c r="R40" s="94"/>
      <c r="S40" s="94"/>
      <c r="T40" s="94"/>
      <c r="U40" s="127">
        <v>14</v>
      </c>
      <c r="V40" s="190"/>
      <c r="W40" s="190"/>
      <c r="X40" s="111">
        <v>5</v>
      </c>
      <c r="Y40" s="187"/>
      <c r="Z40" s="246"/>
    </row>
    <row r="41" spans="2:30" x14ac:dyDescent="0.3">
      <c r="B41" s="266"/>
      <c r="C41" s="181"/>
      <c r="D41" s="61"/>
      <c r="E41" s="25"/>
      <c r="F41" s="25"/>
      <c r="G41" s="25"/>
      <c r="H41" s="25"/>
      <c r="I41" s="25"/>
      <c r="J41" s="29"/>
      <c r="K41" s="29"/>
      <c r="L41" s="27"/>
      <c r="M41" s="184"/>
      <c r="N41" s="184"/>
      <c r="O41" s="84" t="e">
        <f t="shared" si="3"/>
        <v>#DIV/0!</v>
      </c>
      <c r="P41" s="184"/>
      <c r="Q41" s="202"/>
      <c r="R41" s="94"/>
      <c r="S41" s="94"/>
      <c r="T41" s="94"/>
      <c r="U41" s="127">
        <v>12</v>
      </c>
      <c r="V41" s="190"/>
      <c r="W41" s="190"/>
      <c r="X41" s="111">
        <v>5</v>
      </c>
      <c r="Y41" s="187"/>
      <c r="Z41" s="246"/>
    </row>
    <row r="42" spans="2:30" ht="15" thickBot="1" x14ac:dyDescent="0.35">
      <c r="B42" s="267"/>
      <c r="C42" s="182"/>
      <c r="D42" s="63"/>
      <c r="E42" s="36"/>
      <c r="F42" s="36"/>
      <c r="G42" s="36"/>
      <c r="H42" s="36"/>
      <c r="I42" s="36"/>
      <c r="J42" s="64"/>
      <c r="K42" s="64"/>
      <c r="L42" s="37"/>
      <c r="M42" s="185"/>
      <c r="N42" s="185"/>
      <c r="O42" s="85" t="e">
        <f t="shared" si="3"/>
        <v>#DIV/0!</v>
      </c>
      <c r="P42" s="185"/>
      <c r="Q42" s="203"/>
      <c r="R42" s="95"/>
      <c r="S42" s="95"/>
      <c r="T42" s="95"/>
      <c r="U42" s="132">
        <v>12</v>
      </c>
      <c r="V42" s="191"/>
      <c r="W42" s="191"/>
      <c r="X42" s="112">
        <v>5</v>
      </c>
      <c r="Y42" s="188"/>
      <c r="Z42" s="247"/>
    </row>
    <row r="45" spans="2:30" x14ac:dyDescent="0.3">
      <c r="C45" t="s">
        <v>42</v>
      </c>
    </row>
    <row r="46" spans="2:30" x14ac:dyDescent="0.3">
      <c r="C46" t="s">
        <v>43</v>
      </c>
    </row>
    <row r="48" spans="2:30" x14ac:dyDescent="0.3">
      <c r="C48" t="s">
        <v>38</v>
      </c>
    </row>
    <row r="49" spans="3:3" x14ac:dyDescent="0.3">
      <c r="C49" t="s">
        <v>39</v>
      </c>
    </row>
    <row r="50" spans="3:3" x14ac:dyDescent="0.3">
      <c r="C50" t="s">
        <v>40</v>
      </c>
    </row>
    <row r="51" spans="3:3" x14ac:dyDescent="0.3">
      <c r="C51" t="s">
        <v>41</v>
      </c>
    </row>
  </sheetData>
  <mergeCells count="74">
    <mergeCell ref="E4:H4"/>
    <mergeCell ref="E5:H5"/>
    <mergeCell ref="I5:I6"/>
    <mergeCell ref="L5:N5"/>
    <mergeCell ref="O5:Q5"/>
    <mergeCell ref="U5:W5"/>
    <mergeCell ref="X5:Z5"/>
    <mergeCell ref="B7:B42"/>
    <mergeCell ref="C7:C13"/>
    <mergeCell ref="M7:M13"/>
    <mergeCell ref="N7:N13"/>
    <mergeCell ref="P7:P13"/>
    <mergeCell ref="Q7:Q13"/>
    <mergeCell ref="S7:S13"/>
    <mergeCell ref="T7:T13"/>
    <mergeCell ref="R5:T5"/>
    <mergeCell ref="V7:V13"/>
    <mergeCell ref="W7:W13"/>
    <mergeCell ref="Y7:Y13"/>
    <mergeCell ref="Z7:Z13"/>
    <mergeCell ref="C14:C20"/>
    <mergeCell ref="M14:M20"/>
    <mergeCell ref="N14:N20"/>
    <mergeCell ref="P14:P20"/>
    <mergeCell ref="Q14:Q20"/>
    <mergeCell ref="S14:S20"/>
    <mergeCell ref="C21:C27"/>
    <mergeCell ref="M21:M27"/>
    <mergeCell ref="N21:N27"/>
    <mergeCell ref="P21:P27"/>
    <mergeCell ref="Q21:Q27"/>
    <mergeCell ref="Y21:Y27"/>
    <mergeCell ref="Z21:Z27"/>
    <mergeCell ref="T14:T20"/>
    <mergeCell ref="V14:V20"/>
    <mergeCell ref="W14:W20"/>
    <mergeCell ref="Y14:Y20"/>
    <mergeCell ref="Z14:Z20"/>
    <mergeCell ref="S28:S32"/>
    <mergeCell ref="S21:S27"/>
    <mergeCell ref="T21:T27"/>
    <mergeCell ref="V21:V27"/>
    <mergeCell ref="W21:W27"/>
    <mergeCell ref="T28:T32"/>
    <mergeCell ref="V28:V32"/>
    <mergeCell ref="W28:W32"/>
    <mergeCell ref="C28:C32"/>
    <mergeCell ref="M28:M32"/>
    <mergeCell ref="N28:N32"/>
    <mergeCell ref="P28:P32"/>
    <mergeCell ref="Q28:Q32"/>
    <mergeCell ref="Y33:Y37"/>
    <mergeCell ref="Z33:Z37"/>
    <mergeCell ref="C33:C37"/>
    <mergeCell ref="M33:M37"/>
    <mergeCell ref="N33:N37"/>
    <mergeCell ref="P33:P37"/>
    <mergeCell ref="Q33:Q37"/>
    <mergeCell ref="Y28:Y32"/>
    <mergeCell ref="Z28:Z32"/>
    <mergeCell ref="AB34:AC34"/>
    <mergeCell ref="C38:C42"/>
    <mergeCell ref="M38:M42"/>
    <mergeCell ref="N38:N42"/>
    <mergeCell ref="P38:P42"/>
    <mergeCell ref="Q38:Q42"/>
    <mergeCell ref="V38:V42"/>
    <mergeCell ref="W38:W42"/>
    <mergeCell ref="Y38:Y42"/>
    <mergeCell ref="Z38:Z42"/>
    <mergeCell ref="S33:S37"/>
    <mergeCell ref="T33:T37"/>
    <mergeCell ref="V33:V37"/>
    <mergeCell ref="W33:W3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L52"/>
  <sheetViews>
    <sheetView zoomScale="85" zoomScaleNormal="85" workbookViewId="0">
      <selection activeCell="AC9" sqref="AC9"/>
    </sheetView>
  </sheetViews>
  <sheetFormatPr defaultRowHeight="14.4" outlineLevelCol="1" x14ac:dyDescent="0.3"/>
  <cols>
    <col min="1" max="1" width="5.33203125" customWidth="1"/>
    <col min="2" max="2" width="6.88671875" customWidth="1"/>
    <col min="3" max="3" width="5.5546875" customWidth="1"/>
    <col min="4" max="4" width="6.109375" customWidth="1"/>
    <col min="5" max="7" width="6" customWidth="1" outlineLevel="1"/>
    <col min="8" max="8" width="5.5546875" customWidth="1" outlineLevel="1"/>
    <col min="9" max="9" width="7.88671875" customWidth="1"/>
    <col min="10" max="10" width="6.5546875" customWidth="1" outlineLevel="1"/>
    <col min="11" max="11" width="7.6640625" customWidth="1" outlineLevel="1"/>
    <col min="12" max="12" width="5.6640625" customWidth="1" outlineLevel="1"/>
    <col min="13" max="13" width="6" customWidth="1" outlineLevel="1"/>
    <col min="14" max="14" width="7.109375" customWidth="1" outlineLevel="1"/>
    <col min="15" max="16" width="7.6640625" customWidth="1" outlineLevel="1"/>
    <col min="17" max="17" width="6.33203125" customWidth="1" outlineLevel="1"/>
    <col min="18" max="18" width="8.88671875" customWidth="1" outlineLevel="1"/>
    <col min="19" max="20" width="6.33203125" customWidth="1" outlineLevel="1"/>
    <col min="21" max="23" width="6.33203125" customWidth="1"/>
    <col min="24" max="25" width="7.6640625" customWidth="1"/>
    <col min="26" max="26" width="7.33203125" customWidth="1"/>
    <col min="27" max="27" width="5.6640625" customWidth="1"/>
    <col min="28" max="28" width="7" customWidth="1"/>
    <col min="29" max="29" width="7.33203125" customWidth="1"/>
    <col min="30" max="30" width="7.6640625" customWidth="1"/>
    <col min="32" max="32" width="6.6640625" customWidth="1"/>
    <col min="33" max="33" width="6.5546875" customWidth="1"/>
    <col min="34" max="34" width="7.109375" customWidth="1"/>
    <col min="36" max="36" width="6" customWidth="1"/>
  </cols>
  <sheetData>
    <row r="1" spans="2:38" ht="21" x14ac:dyDescent="0.4">
      <c r="B1" s="11" t="s">
        <v>23</v>
      </c>
      <c r="G1" s="134" t="s">
        <v>30</v>
      </c>
    </row>
    <row r="3" spans="2:38" ht="15" thickBot="1" x14ac:dyDescent="0.35"/>
    <row r="4" spans="2:38" ht="15" thickBot="1" x14ac:dyDescent="0.35">
      <c r="B4" s="1"/>
      <c r="C4" s="13"/>
      <c r="D4" s="12"/>
      <c r="E4" s="227"/>
      <c r="F4" s="227"/>
      <c r="G4" s="227"/>
      <c r="H4" s="228"/>
      <c r="I4" s="80"/>
      <c r="J4" s="1"/>
      <c r="K4" s="1"/>
      <c r="L4" s="13"/>
      <c r="M4" s="80"/>
      <c r="N4" s="80"/>
      <c r="O4" s="80"/>
      <c r="P4" s="8"/>
      <c r="Q4" s="8"/>
      <c r="R4" s="8"/>
      <c r="S4" s="8"/>
      <c r="T4" s="8"/>
      <c r="X4" s="8"/>
      <c r="Y4" s="8"/>
      <c r="Z4" s="8"/>
    </row>
    <row r="5" spans="2:38" ht="18.600000000000001" thickBot="1" x14ac:dyDescent="0.4">
      <c r="B5" s="2"/>
      <c r="C5" s="80"/>
      <c r="D5" s="4"/>
      <c r="E5" s="226" t="s">
        <v>6</v>
      </c>
      <c r="F5" s="227"/>
      <c r="G5" s="227"/>
      <c r="H5" s="228"/>
      <c r="I5" s="255" t="s">
        <v>29</v>
      </c>
      <c r="J5" s="90"/>
      <c r="K5" s="92"/>
      <c r="L5" s="248" t="s">
        <v>16</v>
      </c>
      <c r="M5" s="227"/>
      <c r="N5" s="228"/>
      <c r="O5" s="249" t="s">
        <v>0</v>
      </c>
      <c r="P5" s="250"/>
      <c r="Q5" s="251"/>
      <c r="R5" s="249" t="s">
        <v>27</v>
      </c>
      <c r="S5" s="250"/>
      <c r="T5" s="251"/>
      <c r="U5" s="258" t="s">
        <v>28</v>
      </c>
      <c r="V5" s="259"/>
      <c r="W5" s="259"/>
      <c r="X5" s="257" t="s">
        <v>17</v>
      </c>
      <c r="Y5" s="250"/>
      <c r="Z5" s="251"/>
      <c r="AB5" s="65"/>
      <c r="AC5" s="66" t="e">
        <f>#REF!</f>
        <v>#REF!</v>
      </c>
      <c r="AD5" s="66"/>
      <c r="AE5" s="67"/>
      <c r="AF5" s="91"/>
      <c r="AG5" s="91"/>
      <c r="AH5" s="91"/>
    </row>
    <row r="6" spans="2:38" ht="18.600000000000001" thickBot="1" x14ac:dyDescent="0.4">
      <c r="B6" s="43"/>
      <c r="C6" s="46" t="s">
        <v>1</v>
      </c>
      <c r="D6" s="47" t="s">
        <v>2</v>
      </c>
      <c r="E6" s="44" t="s">
        <v>24</v>
      </c>
      <c r="F6" s="44" t="s">
        <v>25</v>
      </c>
      <c r="G6" s="44" t="s">
        <v>26</v>
      </c>
      <c r="H6" s="45" t="s">
        <v>5</v>
      </c>
      <c r="I6" s="256"/>
      <c r="J6" s="97" t="s">
        <v>12</v>
      </c>
      <c r="K6" s="48" t="s">
        <v>13</v>
      </c>
      <c r="L6" s="49" t="s">
        <v>15</v>
      </c>
      <c r="M6" s="50" t="s">
        <v>18</v>
      </c>
      <c r="N6" s="51" t="s">
        <v>19</v>
      </c>
      <c r="O6" s="52" t="s">
        <v>3</v>
      </c>
      <c r="P6" s="50" t="s">
        <v>18</v>
      </c>
      <c r="Q6" s="51" t="s">
        <v>19</v>
      </c>
      <c r="R6" s="52" t="s">
        <v>3</v>
      </c>
      <c r="S6" s="50" t="s">
        <v>18</v>
      </c>
      <c r="T6" s="51" t="s">
        <v>19</v>
      </c>
      <c r="U6" s="69" t="s">
        <v>20</v>
      </c>
      <c r="V6" s="70" t="s">
        <v>18</v>
      </c>
      <c r="W6" s="71" t="s">
        <v>19</v>
      </c>
      <c r="X6" s="53" t="s">
        <v>4</v>
      </c>
      <c r="Y6" s="50" t="s">
        <v>18</v>
      </c>
      <c r="Z6" s="51" t="s">
        <v>19</v>
      </c>
      <c r="AB6" s="5"/>
      <c r="AC6" s="5" t="str">
        <f>L5</f>
        <v>ρapr, g/cm3</v>
      </c>
      <c r="AD6" s="51" t="s">
        <v>19</v>
      </c>
      <c r="AE6" s="5" t="str">
        <f>O5</f>
        <v>W, %</v>
      </c>
      <c r="AF6" s="51" t="s">
        <v>19</v>
      </c>
      <c r="AG6" s="5" t="str">
        <f>R5</f>
        <v>P, %</v>
      </c>
      <c r="AH6" s="51" t="s">
        <v>19</v>
      </c>
      <c r="AI6" t="str">
        <f>U5</f>
        <v>Shrinkage, %</v>
      </c>
      <c r="AJ6" s="51" t="s">
        <v>19</v>
      </c>
      <c r="AK6" s="5" t="str">
        <f>X5</f>
        <v>σ, N/mm2</v>
      </c>
      <c r="AL6" s="51" t="s">
        <v>19</v>
      </c>
    </row>
    <row r="7" spans="2:38" x14ac:dyDescent="0.3">
      <c r="B7" s="265" t="s">
        <v>34</v>
      </c>
      <c r="C7" s="180">
        <v>850</v>
      </c>
      <c r="D7" s="62"/>
      <c r="E7" s="117">
        <v>34.96</v>
      </c>
      <c r="F7" s="117">
        <v>25.29</v>
      </c>
      <c r="G7" s="117">
        <v>18.53</v>
      </c>
      <c r="H7" s="118">
        <v>11.173999999999999</v>
      </c>
      <c r="I7" s="119">
        <f t="shared" ref="I7:I12" si="0">H7/(G7*F7*E7/1000)</f>
        <v>0.68204494486576461</v>
      </c>
      <c r="J7" s="120">
        <v>22.135000000000002</v>
      </c>
      <c r="K7" s="120">
        <v>6.8739999999999997</v>
      </c>
      <c r="L7" s="121">
        <f t="shared" ref="L7:L38" si="1">H7/(J7-K7)</f>
        <v>0.73219317213812973</v>
      </c>
      <c r="M7" s="268">
        <f>SUM(L7:L13)/7</f>
        <v>0.72244622945880665</v>
      </c>
      <c r="N7" s="271">
        <f>_xlfn.STDEV.S(L7:L13)</f>
        <v>1.5692432121444388E-2</v>
      </c>
      <c r="O7" s="123">
        <f>(J7-H7)*100/H7</f>
        <v>98.093789153391825</v>
      </c>
      <c r="P7" s="274">
        <f>SUM(O7:O13)/7</f>
        <v>100.05336173912833</v>
      </c>
      <c r="Q7" s="263">
        <f>_xlfn.STDEV.S(O7:O13)</f>
        <v>3.1671482671977569</v>
      </c>
      <c r="R7" s="123">
        <f>(J7-H7)*100/(J7-K7)</f>
        <v>71.823602647270818</v>
      </c>
      <c r="S7" s="236">
        <f>SUM(R7:R13)/7</f>
        <v>72.240637031084091</v>
      </c>
      <c r="T7" s="262">
        <f>_xlfn.STDEV.S(R7:R13)</f>
        <v>0.70038815511522701</v>
      </c>
      <c r="U7" s="122">
        <v>4</v>
      </c>
      <c r="V7" s="190">
        <f>SUM(U7:U13)/7</f>
        <v>4.8571428571428568</v>
      </c>
      <c r="W7" s="190">
        <f>_xlfn.STDEV.S(U7:U13)</f>
        <v>0.6900655593423547</v>
      </c>
      <c r="X7" s="122">
        <v>1.5</v>
      </c>
      <c r="Y7" s="262">
        <v>1</v>
      </c>
      <c r="Z7" s="263">
        <f>_xlfn.STDEV.S(X7:X13)</f>
        <v>0.22146697055682871</v>
      </c>
      <c r="AB7" s="5">
        <v>850</v>
      </c>
      <c r="AC7" s="99"/>
      <c r="AD7" s="7"/>
      <c r="AE7" s="101"/>
      <c r="AF7" s="101"/>
      <c r="AG7" s="100"/>
      <c r="AH7" s="98"/>
      <c r="AI7" s="136"/>
      <c r="AJ7" s="99"/>
      <c r="AK7" s="135"/>
      <c r="AL7" s="135"/>
    </row>
    <row r="8" spans="2:38" x14ac:dyDescent="0.3">
      <c r="B8" s="266"/>
      <c r="C8" s="181"/>
      <c r="D8" s="61"/>
      <c r="E8" s="117">
        <v>24.15</v>
      </c>
      <c r="F8" s="117">
        <v>23.97</v>
      </c>
      <c r="G8" s="117">
        <v>25.2</v>
      </c>
      <c r="H8" s="124">
        <v>9.9260000000000002</v>
      </c>
      <c r="I8" s="124">
        <f t="shared" si="0"/>
        <v>0.68043800245283992</v>
      </c>
      <c r="J8" s="125">
        <v>20.143000000000001</v>
      </c>
      <c r="K8" s="125">
        <v>6.1180000000000003</v>
      </c>
      <c r="L8" s="126">
        <f t="shared" si="1"/>
        <v>0.70773618538324423</v>
      </c>
      <c r="M8" s="269"/>
      <c r="N8" s="272"/>
      <c r="O8" s="128">
        <f>(J8-H8)*100/H8</f>
        <v>102.931694539593</v>
      </c>
      <c r="P8" s="275"/>
      <c r="Q8" s="264"/>
      <c r="R8" s="128">
        <f t="shared" ref="R8:R13" si="2">(J8-H8)*100/(J8-K8)</f>
        <v>72.848484848484844</v>
      </c>
      <c r="S8" s="237"/>
      <c r="T8" s="187"/>
      <c r="U8" s="127">
        <v>4</v>
      </c>
      <c r="V8" s="190"/>
      <c r="W8" s="190"/>
      <c r="X8" s="127">
        <v>1</v>
      </c>
      <c r="Y8" s="187"/>
      <c r="Z8" s="264"/>
      <c r="AB8" s="5">
        <v>900</v>
      </c>
      <c r="AC8" s="7">
        <f>M14</f>
        <v>0.62574766116678737</v>
      </c>
      <c r="AD8" s="6">
        <f>N14</f>
        <v>2.4663338405526113E-2</v>
      </c>
      <c r="AE8" s="68">
        <f>P14</f>
        <v>121.77906592181611</v>
      </c>
      <c r="AF8" s="68">
        <f>Q14</f>
        <v>6.2410662694828511</v>
      </c>
      <c r="AG8" s="68">
        <f>S14</f>
        <v>76.07984880298963</v>
      </c>
      <c r="AH8" s="7">
        <f>T14</f>
        <v>0.99605817733896695</v>
      </c>
      <c r="AI8" s="99">
        <f>V14</f>
        <v>1.8750662251655643</v>
      </c>
      <c r="AJ8" s="99">
        <f>W14</f>
        <v>0.73342192536381123</v>
      </c>
      <c r="AK8" s="102">
        <f>Y14</f>
        <v>3.3</v>
      </c>
      <c r="AL8" s="102">
        <f>Z14</f>
        <v>0.48989794855663404</v>
      </c>
    </row>
    <row r="9" spans="2:38" x14ac:dyDescent="0.3">
      <c r="B9" s="266"/>
      <c r="C9" s="181"/>
      <c r="D9" s="61"/>
      <c r="E9" s="117">
        <v>23.81</v>
      </c>
      <c r="F9" s="117">
        <v>26.79</v>
      </c>
      <c r="G9" s="117">
        <v>24.04</v>
      </c>
      <c r="H9" s="124">
        <v>10.295</v>
      </c>
      <c r="I9" s="124">
        <f t="shared" si="0"/>
        <v>0.67136667264921879</v>
      </c>
      <c r="J9" s="125">
        <v>20.751000000000001</v>
      </c>
      <c r="K9" s="125">
        <v>6.3360000000000003</v>
      </c>
      <c r="L9" s="126">
        <f t="shared" si="1"/>
        <v>0.71418661116892124</v>
      </c>
      <c r="M9" s="269"/>
      <c r="N9" s="272"/>
      <c r="O9" s="128">
        <f>(J9-H9)*100/H9</f>
        <v>101.56386595434678</v>
      </c>
      <c r="P9" s="275"/>
      <c r="Q9" s="264"/>
      <c r="R9" s="128">
        <f t="shared" si="2"/>
        <v>72.535553243149508</v>
      </c>
      <c r="S9" s="237"/>
      <c r="T9" s="187"/>
      <c r="U9" s="127">
        <v>5</v>
      </c>
      <c r="V9" s="190"/>
      <c r="W9" s="190"/>
      <c r="X9" s="127">
        <v>1</v>
      </c>
      <c r="Y9" s="187"/>
      <c r="Z9" s="264"/>
      <c r="AB9" s="5">
        <v>950</v>
      </c>
      <c r="AC9" s="7">
        <f>M21</f>
        <v>0.66045797421479591</v>
      </c>
      <c r="AD9" s="6">
        <f>N21</f>
        <v>2.4760820349912172E-2</v>
      </c>
      <c r="AE9" s="68">
        <f>P21</f>
        <v>113.39477187648397</v>
      </c>
      <c r="AF9" s="68">
        <f>Q21</f>
        <v>5.5756829419267895</v>
      </c>
      <c r="AG9" s="68">
        <f>S21</f>
        <v>74.77753918366885</v>
      </c>
      <c r="AH9" s="7">
        <f>T21</f>
        <v>0.93467310710380169</v>
      </c>
      <c r="AI9" s="99">
        <f>V21</f>
        <v>4.0946107586571481</v>
      </c>
      <c r="AJ9" s="99">
        <f>W21</f>
        <v>0.48955161338668723</v>
      </c>
      <c r="AK9" s="102">
        <f>Y21</f>
        <v>3.4833333333333329</v>
      </c>
      <c r="AL9" s="102">
        <f>Z21</f>
        <v>0.49564772436345128</v>
      </c>
    </row>
    <row r="10" spans="2:38" x14ac:dyDescent="0.3">
      <c r="B10" s="266"/>
      <c r="C10" s="181"/>
      <c r="D10" s="61"/>
      <c r="E10" s="117">
        <v>24.97</v>
      </c>
      <c r="F10" s="117">
        <v>19.97</v>
      </c>
      <c r="G10" s="117">
        <v>34.61</v>
      </c>
      <c r="H10" s="124">
        <v>11.347</v>
      </c>
      <c r="I10" s="124">
        <f t="shared" si="0"/>
        <v>0.65748045699356161</v>
      </c>
      <c r="J10" s="125">
        <v>22.45</v>
      </c>
      <c r="K10" s="125">
        <v>7.0090000000000003</v>
      </c>
      <c r="L10" s="126">
        <f t="shared" si="1"/>
        <v>0.73486173175312486</v>
      </c>
      <c r="M10" s="269"/>
      <c r="N10" s="272"/>
      <c r="O10" s="128">
        <f t="shared" ref="O10:O43" si="3">(J10-H10)*100/H10</f>
        <v>97.849651890367497</v>
      </c>
      <c r="P10" s="275"/>
      <c r="Q10" s="264"/>
      <c r="R10" s="128">
        <f t="shared" si="2"/>
        <v>71.905964639595879</v>
      </c>
      <c r="S10" s="237"/>
      <c r="T10" s="187"/>
      <c r="U10" s="127">
        <v>5</v>
      </c>
      <c r="V10" s="190"/>
      <c r="W10" s="190"/>
      <c r="X10" s="127">
        <v>1.4</v>
      </c>
      <c r="Y10" s="187"/>
      <c r="Z10" s="264"/>
      <c r="AB10" s="5">
        <v>1000</v>
      </c>
      <c r="AC10" s="7">
        <f>M28</f>
        <v>0.71422140570095072</v>
      </c>
      <c r="AD10" s="6">
        <f>N28</f>
        <v>2.199665739577945E-2</v>
      </c>
      <c r="AE10" s="68">
        <f>P28</f>
        <v>101.51928068865313</v>
      </c>
      <c r="AF10" s="68">
        <f>Q28</f>
        <v>3.7027539637699833</v>
      </c>
      <c r="AG10" s="68">
        <f>S28</f>
        <v>72.444952024140989</v>
      </c>
      <c r="AH10" s="7">
        <f>T28</f>
        <v>0.70484262263547681</v>
      </c>
      <c r="AI10" s="99">
        <f>V28</f>
        <v>5.1166666666666671</v>
      </c>
      <c r="AJ10" s="99">
        <f>W28</f>
        <v>0.34302575219167836</v>
      </c>
      <c r="AK10" s="102">
        <f>Y28</f>
        <v>4.6333333333333329</v>
      </c>
      <c r="AL10" s="102">
        <f>Z28</f>
        <v>0.24221202832779937</v>
      </c>
    </row>
    <row r="11" spans="2:38" x14ac:dyDescent="0.3">
      <c r="B11" s="266"/>
      <c r="C11" s="181"/>
      <c r="D11" s="61"/>
      <c r="E11" s="117">
        <v>25.57</v>
      </c>
      <c r="F11" s="117">
        <v>35.03</v>
      </c>
      <c r="G11" s="117">
        <v>17.87</v>
      </c>
      <c r="H11" s="124">
        <v>11</v>
      </c>
      <c r="I11" s="124">
        <f t="shared" si="0"/>
        <v>0.68722233739273764</v>
      </c>
      <c r="J11" s="125">
        <v>21.643000000000001</v>
      </c>
      <c r="K11" s="125">
        <v>6.734</v>
      </c>
      <c r="L11" s="126">
        <f t="shared" si="1"/>
        <v>0.73780937688644443</v>
      </c>
      <c r="M11" s="269"/>
      <c r="N11" s="272"/>
      <c r="O11" s="128">
        <f t="shared" si="3"/>
        <v>96.754545454545465</v>
      </c>
      <c r="P11" s="275"/>
      <c r="Q11" s="264"/>
      <c r="R11" s="128">
        <f t="shared" si="2"/>
        <v>71.386410892749353</v>
      </c>
      <c r="S11" s="237"/>
      <c r="T11" s="187"/>
      <c r="U11" s="127">
        <v>5</v>
      </c>
      <c r="V11" s="190"/>
      <c r="W11" s="190"/>
      <c r="X11" s="127">
        <v>1.3</v>
      </c>
      <c r="Y11" s="187"/>
      <c r="Z11" s="264"/>
      <c r="AB11" s="5">
        <v>1050</v>
      </c>
      <c r="AC11" s="7"/>
      <c r="AD11" s="6">
        <f>N29</f>
        <v>0</v>
      </c>
      <c r="AE11" s="68"/>
      <c r="AF11" s="68"/>
      <c r="AG11" s="68"/>
      <c r="AH11" s="7"/>
      <c r="AI11" s="99">
        <f>V34</f>
        <v>8.1943871350734181</v>
      </c>
      <c r="AJ11" s="99">
        <f>W34</f>
        <v>0.94093064097788948</v>
      </c>
      <c r="AK11" s="102"/>
      <c r="AL11" s="102"/>
    </row>
    <row r="12" spans="2:38" x14ac:dyDescent="0.3">
      <c r="B12" s="266"/>
      <c r="C12" s="181"/>
      <c r="D12" s="61"/>
      <c r="E12" s="117">
        <v>24.01</v>
      </c>
      <c r="F12" s="117">
        <v>25.84</v>
      </c>
      <c r="G12" s="117">
        <v>10.6</v>
      </c>
      <c r="H12" s="124">
        <v>4.2930000000000001</v>
      </c>
      <c r="I12" s="124">
        <f t="shared" si="0"/>
        <v>0.65278528167443128</v>
      </c>
      <c r="J12" s="125">
        <v>8.8070000000000004</v>
      </c>
      <c r="K12" s="125">
        <v>2.6549999999999998</v>
      </c>
      <c r="L12" s="126">
        <f t="shared" si="1"/>
        <v>0.69782184655396606</v>
      </c>
      <c r="M12" s="269"/>
      <c r="N12" s="272"/>
      <c r="O12" s="128">
        <f t="shared" si="3"/>
        <v>105.14791521080829</v>
      </c>
      <c r="P12" s="275"/>
      <c r="Q12" s="264"/>
      <c r="R12" s="128">
        <f t="shared" si="2"/>
        <v>73.374512353706109</v>
      </c>
      <c r="S12" s="237"/>
      <c r="T12" s="187"/>
      <c r="U12" s="127">
        <v>5</v>
      </c>
      <c r="V12" s="190"/>
      <c r="W12" s="190"/>
      <c r="X12" s="127">
        <v>1</v>
      </c>
      <c r="Y12" s="187"/>
      <c r="Z12" s="264"/>
      <c r="AB12" s="5">
        <v>1100</v>
      </c>
      <c r="AC12" s="99"/>
      <c r="AD12" s="7"/>
      <c r="AE12" s="101"/>
      <c r="AF12" s="68"/>
      <c r="AG12" s="101"/>
      <c r="AH12" s="6"/>
      <c r="AI12" s="136"/>
      <c r="AJ12" s="99"/>
      <c r="AK12" s="102"/>
      <c r="AL12" s="102"/>
    </row>
    <row r="13" spans="2:38" ht="15" thickBot="1" x14ac:dyDescent="0.35">
      <c r="B13" s="266"/>
      <c r="C13" s="182"/>
      <c r="D13" s="63"/>
      <c r="E13" s="129"/>
      <c r="F13" s="129"/>
      <c r="G13" s="129"/>
      <c r="H13" s="129">
        <v>2.7440000000000002</v>
      </c>
      <c r="I13" s="129"/>
      <c r="J13" s="130">
        <v>5.4340000000000002</v>
      </c>
      <c r="K13" s="130">
        <v>1.6879999999999999</v>
      </c>
      <c r="L13" s="131">
        <f t="shared" si="1"/>
        <v>0.73251468232781636</v>
      </c>
      <c r="M13" s="270"/>
      <c r="N13" s="273"/>
      <c r="O13" s="133">
        <f t="shared" si="3"/>
        <v>98.03206997084547</v>
      </c>
      <c r="P13" s="276"/>
      <c r="Q13" s="277"/>
      <c r="R13" s="133">
        <f t="shared" si="2"/>
        <v>71.809930592632128</v>
      </c>
      <c r="S13" s="238"/>
      <c r="T13" s="188"/>
      <c r="U13" s="132">
        <v>6</v>
      </c>
      <c r="V13" s="191"/>
      <c r="W13" s="191"/>
      <c r="X13" s="132">
        <v>1</v>
      </c>
      <c r="Y13" s="188"/>
      <c r="Z13" s="247"/>
      <c r="AB13" s="5"/>
      <c r="AC13" s="76"/>
      <c r="AD13" s="6"/>
      <c r="AE13" s="68"/>
      <c r="AF13" s="6"/>
      <c r="AG13" s="68"/>
      <c r="AH13" s="6"/>
      <c r="AI13" s="76"/>
      <c r="AJ13" s="76"/>
    </row>
    <row r="14" spans="2:38" x14ac:dyDescent="0.3">
      <c r="B14" s="266"/>
      <c r="C14" s="180">
        <v>900</v>
      </c>
      <c r="D14" s="137">
        <v>55</v>
      </c>
      <c r="E14" s="137">
        <v>27.97</v>
      </c>
      <c r="F14" s="137">
        <v>26.45</v>
      </c>
      <c r="G14" s="137">
        <v>27.04</v>
      </c>
      <c r="H14" s="138">
        <v>12.364000000000001</v>
      </c>
      <c r="I14" s="96">
        <f>H14/(G14*F14*E14/1000)</f>
        <v>0.61806502201597213</v>
      </c>
      <c r="J14" s="138">
        <v>27.321000000000002</v>
      </c>
      <c r="K14" s="138">
        <v>7.6459999999999999</v>
      </c>
      <c r="L14" s="73">
        <f t="shared" si="1"/>
        <v>0.62841168996188057</v>
      </c>
      <c r="M14" s="229">
        <f>SUM(L14:L20)/5</f>
        <v>0.62574766116678737</v>
      </c>
      <c r="N14" s="231">
        <f>_xlfn.STDEV.S(L14:L20)</f>
        <v>2.4663338405526113E-2</v>
      </c>
      <c r="O14" s="74">
        <f t="shared" si="3"/>
        <v>120.97217728890327</v>
      </c>
      <c r="P14" s="230">
        <f>SUM(O14:O20)/5</f>
        <v>121.77906592181611</v>
      </c>
      <c r="Q14" s="252">
        <f>_xlfn.STDEV.S(O14:O20)</f>
        <v>6.2410662694828511</v>
      </c>
      <c r="R14" s="74">
        <f>(J14-H14)*100/(J14-K14)</f>
        <v>76.020330368487933</v>
      </c>
      <c r="S14" s="232">
        <f>SUM(R14:R20)/5</f>
        <v>76.07984880298963</v>
      </c>
      <c r="T14" s="235">
        <f>_xlfn.STDEV.S(R14:R20)</f>
        <v>0.99605817733896695</v>
      </c>
      <c r="U14" s="157">
        <v>2.4503311258278071</v>
      </c>
      <c r="V14" s="211">
        <f>SUM(U14:U20)/5</f>
        <v>1.8750662251655643</v>
      </c>
      <c r="W14" s="211">
        <f>_xlfn.STDEV.S(U14:U20)</f>
        <v>0.73342192536381123</v>
      </c>
      <c r="X14" s="157">
        <v>2.6</v>
      </c>
      <c r="Y14" s="211">
        <f>SUM(X14:X20)/5</f>
        <v>3.3</v>
      </c>
      <c r="Z14" s="260">
        <f>_xlfn.STDEV.S(X14:X20)</f>
        <v>0.48989794855663404</v>
      </c>
      <c r="AA14" s="14"/>
    </row>
    <row r="15" spans="2:38" x14ac:dyDescent="0.3">
      <c r="B15" s="266"/>
      <c r="C15" s="181"/>
      <c r="D15" s="137">
        <v>56</v>
      </c>
      <c r="E15" s="137">
        <v>27.57</v>
      </c>
      <c r="F15" s="137">
        <v>28.13</v>
      </c>
      <c r="G15" s="137">
        <v>26.11</v>
      </c>
      <c r="H15" s="138">
        <v>11.922000000000001</v>
      </c>
      <c r="I15" s="25">
        <f>H15/(G15*F15*E15/1000)</f>
        <v>0.58875654410028599</v>
      </c>
      <c r="J15" s="138">
        <v>26.992999999999999</v>
      </c>
      <c r="K15" s="138">
        <v>7.37</v>
      </c>
      <c r="L15" s="27">
        <f t="shared" si="1"/>
        <v>0.60755236202415541</v>
      </c>
      <c r="M15" s="184"/>
      <c r="N15" s="218"/>
      <c r="O15" s="84">
        <f t="shared" si="3"/>
        <v>126.41335346418384</v>
      </c>
      <c r="P15" s="214"/>
      <c r="Q15" s="253"/>
      <c r="R15" s="84">
        <f t="shared" ref="R15:R33" si="4">(J15-H15)*100/(J15-K15)</f>
        <v>76.802731488559346</v>
      </c>
      <c r="S15" s="233"/>
      <c r="T15" s="224"/>
      <c r="U15" s="158">
        <v>2.8250000000000064</v>
      </c>
      <c r="V15" s="211"/>
      <c r="W15" s="211"/>
      <c r="X15" s="158">
        <v>3</v>
      </c>
      <c r="Y15" s="211"/>
      <c r="Z15" s="261"/>
      <c r="AA15" s="14"/>
    </row>
    <row r="16" spans="2:38" x14ac:dyDescent="0.3">
      <c r="B16" s="266"/>
      <c r="C16" s="181"/>
      <c r="D16" s="137">
        <v>57</v>
      </c>
      <c r="E16" s="137">
        <v>27.31</v>
      </c>
      <c r="F16" s="137">
        <v>28.1</v>
      </c>
      <c r="G16" s="137">
        <v>26.45</v>
      </c>
      <c r="H16" s="138">
        <v>12.494999999999999</v>
      </c>
      <c r="I16" s="25">
        <f t="shared" ref="I16:I38" si="5">H16/(G16*F16*E16/1000)</f>
        <v>0.61557725409678432</v>
      </c>
      <c r="J16" s="138">
        <v>27.658000000000001</v>
      </c>
      <c r="K16" s="138">
        <v>7.7279999999999998</v>
      </c>
      <c r="L16" s="27">
        <f t="shared" si="1"/>
        <v>0.62694430506773702</v>
      </c>
      <c r="M16" s="184"/>
      <c r="N16" s="218"/>
      <c r="O16" s="84">
        <f>(J16-H16)*100/H16</f>
        <v>121.35254101640659</v>
      </c>
      <c r="P16" s="214"/>
      <c r="Q16" s="253"/>
      <c r="R16" s="84">
        <f t="shared" si="4"/>
        <v>76.081284495735076</v>
      </c>
      <c r="S16" s="233"/>
      <c r="T16" s="224"/>
      <c r="U16" s="158">
        <v>1.225000000000005</v>
      </c>
      <c r="V16" s="211"/>
      <c r="W16" s="211"/>
      <c r="X16" s="158">
        <v>3.5</v>
      </c>
      <c r="Y16" s="211"/>
      <c r="Z16" s="261"/>
      <c r="AA16" s="14"/>
    </row>
    <row r="17" spans="2:27" x14ac:dyDescent="0.3">
      <c r="B17" s="266"/>
      <c r="C17" s="181"/>
      <c r="D17" s="137">
        <v>58</v>
      </c>
      <c r="E17" s="137">
        <v>28.05</v>
      </c>
      <c r="F17" s="137">
        <v>27.59</v>
      </c>
      <c r="G17" s="137">
        <v>26.35</v>
      </c>
      <c r="H17" s="138">
        <v>12.07</v>
      </c>
      <c r="I17" s="25">
        <f t="shared" si="5"/>
        <v>0.59189147444730517</v>
      </c>
      <c r="J17" s="138">
        <v>27.527999999999999</v>
      </c>
      <c r="K17" s="138">
        <v>7.4569999999999999</v>
      </c>
      <c r="L17" s="27">
        <f t="shared" si="1"/>
        <v>0.60136515370434962</v>
      </c>
      <c r="M17" s="184"/>
      <c r="N17" s="218"/>
      <c r="O17" s="84">
        <f t="shared" si="3"/>
        <v>128.06959403479698</v>
      </c>
      <c r="P17" s="214"/>
      <c r="Q17" s="253"/>
      <c r="R17" s="84">
        <f t="shared" si="4"/>
        <v>77.016591101589356</v>
      </c>
      <c r="S17" s="233"/>
      <c r="T17" s="224"/>
      <c r="U17" s="158">
        <v>1.6750000000000043</v>
      </c>
      <c r="V17" s="211"/>
      <c r="W17" s="211"/>
      <c r="X17" s="158">
        <v>3.6</v>
      </c>
      <c r="Y17" s="211"/>
      <c r="Z17" s="261"/>
      <c r="AA17" s="14"/>
    </row>
    <row r="18" spans="2:27" x14ac:dyDescent="0.3">
      <c r="B18" s="266"/>
      <c r="C18" s="181"/>
      <c r="D18" s="137">
        <v>59</v>
      </c>
      <c r="E18" s="137">
        <v>25.99</v>
      </c>
      <c r="F18" s="137">
        <v>27.92</v>
      </c>
      <c r="G18" s="137">
        <v>9.3800000000000008</v>
      </c>
      <c r="H18" s="138">
        <v>4.4260000000000002</v>
      </c>
      <c r="I18" s="25">
        <f t="shared" si="5"/>
        <v>0.65025975752876741</v>
      </c>
      <c r="J18" s="138">
        <v>9.3870000000000005</v>
      </c>
      <c r="K18" s="138">
        <v>2.726</v>
      </c>
      <c r="L18" s="27">
        <f t="shared" si="1"/>
        <v>0.66446479507581446</v>
      </c>
      <c r="M18" s="184"/>
      <c r="N18" s="218"/>
      <c r="O18" s="84">
        <f t="shared" si="3"/>
        <v>112.08766380478988</v>
      </c>
      <c r="P18" s="214"/>
      <c r="Q18" s="253"/>
      <c r="R18" s="84">
        <f t="shared" si="4"/>
        <v>74.478306560576485</v>
      </c>
      <c r="S18" s="233"/>
      <c r="T18" s="224"/>
      <c r="U18" s="158">
        <v>1.2</v>
      </c>
      <c r="V18" s="211"/>
      <c r="W18" s="211"/>
      <c r="X18" s="158">
        <v>3.8</v>
      </c>
      <c r="Y18" s="211"/>
      <c r="Z18" s="261"/>
      <c r="AA18" s="14"/>
    </row>
    <row r="19" spans="2:27" x14ac:dyDescent="0.3">
      <c r="B19" s="266"/>
      <c r="C19" s="181"/>
      <c r="D19" s="61"/>
      <c r="E19" s="89"/>
      <c r="F19" s="89"/>
      <c r="G19" s="89"/>
      <c r="H19" s="25"/>
      <c r="I19" s="25"/>
      <c r="J19" s="26"/>
      <c r="K19" s="26"/>
      <c r="L19" s="27"/>
      <c r="M19" s="184"/>
      <c r="N19" s="218"/>
      <c r="O19" s="84"/>
      <c r="P19" s="214"/>
      <c r="Q19" s="253"/>
      <c r="R19" s="84"/>
      <c r="S19" s="233"/>
      <c r="T19" s="224"/>
      <c r="U19" s="158"/>
      <c r="V19" s="211"/>
      <c r="W19" s="211"/>
      <c r="X19" s="158"/>
      <c r="Y19" s="211"/>
      <c r="Z19" s="261"/>
      <c r="AA19" s="14"/>
    </row>
    <row r="20" spans="2:27" ht="15" thickBot="1" x14ac:dyDescent="0.35">
      <c r="B20" s="266"/>
      <c r="C20" s="182"/>
      <c r="D20" s="63"/>
      <c r="E20" s="36"/>
      <c r="F20" s="36"/>
      <c r="G20" s="36"/>
      <c r="H20" s="36"/>
      <c r="I20" s="36"/>
      <c r="J20" s="64"/>
      <c r="K20" s="64"/>
      <c r="L20" s="37"/>
      <c r="M20" s="185"/>
      <c r="N20" s="219"/>
      <c r="O20" s="85"/>
      <c r="P20" s="215"/>
      <c r="Q20" s="254"/>
      <c r="R20" s="85"/>
      <c r="S20" s="234"/>
      <c r="T20" s="225"/>
      <c r="U20" s="159"/>
      <c r="V20" s="212"/>
      <c r="W20" s="212"/>
      <c r="X20" s="159"/>
      <c r="Y20" s="212"/>
      <c r="Z20" s="241"/>
    </row>
    <row r="21" spans="2:27" x14ac:dyDescent="0.3">
      <c r="B21" s="266"/>
      <c r="C21" s="204">
        <v>950</v>
      </c>
      <c r="D21" s="137">
        <v>60</v>
      </c>
      <c r="E21" s="137">
        <v>27.69</v>
      </c>
      <c r="F21" s="137">
        <v>28.5</v>
      </c>
      <c r="G21" s="137">
        <v>29.1</v>
      </c>
      <c r="H21" s="138">
        <v>13.941000000000001</v>
      </c>
      <c r="I21" s="18">
        <f t="shared" si="5"/>
        <v>0.60706210355052947</v>
      </c>
      <c r="J21" s="138">
        <v>30.574999999999999</v>
      </c>
      <c r="K21" s="138">
        <v>8.6240000000000006</v>
      </c>
      <c r="L21" s="38">
        <f t="shared" si="1"/>
        <v>0.63509635096350969</v>
      </c>
      <c r="M21" s="195">
        <f>SUM(L21:L27)/6</f>
        <v>0.66045797421479591</v>
      </c>
      <c r="N21" s="198">
        <f>_xlfn.STDEV.S(L21:L27)</f>
        <v>2.4760820349912172E-2</v>
      </c>
      <c r="O21" s="39">
        <f t="shared" si="3"/>
        <v>119.31712215766444</v>
      </c>
      <c r="P21" s="207">
        <f>SUM(O21:O27)/6</f>
        <v>113.39477187648397</v>
      </c>
      <c r="Q21" s="220">
        <f>_xlfn.STDEV.S(O21:O27)</f>
        <v>5.5756829419267895</v>
      </c>
      <c r="R21" s="39">
        <f t="shared" si="4"/>
        <v>75.777868889800018</v>
      </c>
      <c r="S21" s="281">
        <f>SUM(R21:R27)/6</f>
        <v>74.77753918366885</v>
      </c>
      <c r="T21" s="284">
        <f>_xlfn.STDEV.S(R21:R27)</f>
        <v>0.93467310710380169</v>
      </c>
      <c r="U21" s="160">
        <v>4.2426645519428945</v>
      </c>
      <c r="V21" s="192">
        <f>SUM(U21:U27)/6</f>
        <v>4.0946107586571481</v>
      </c>
      <c r="W21" s="192">
        <f>_xlfn.STDEV.S(U21:U27)</f>
        <v>0.48955161338668723</v>
      </c>
      <c r="X21" s="160">
        <v>4.0999999999999996</v>
      </c>
      <c r="Y21" s="192">
        <f>SUM(X21:X27)/6</f>
        <v>3.4833333333333329</v>
      </c>
      <c r="Z21" s="242">
        <f>_xlfn.STDEV.S(X21:X27)</f>
        <v>0.49564772436345128</v>
      </c>
    </row>
    <row r="22" spans="2:27" x14ac:dyDescent="0.3">
      <c r="B22" s="266"/>
      <c r="C22" s="205"/>
      <c r="D22" s="137">
        <v>61</v>
      </c>
      <c r="E22" s="137">
        <v>26.62</v>
      </c>
      <c r="F22" s="137">
        <v>26.58</v>
      </c>
      <c r="G22" s="137">
        <v>27.95</v>
      </c>
      <c r="H22" s="138">
        <v>12.472</v>
      </c>
      <c r="I22" s="19">
        <f t="shared" si="5"/>
        <v>0.63065415620743792</v>
      </c>
      <c r="J22" s="138">
        <v>26.881</v>
      </c>
      <c r="K22" s="138">
        <v>7.71</v>
      </c>
      <c r="L22" s="23">
        <f t="shared" si="1"/>
        <v>0.65056595900057379</v>
      </c>
      <c r="M22" s="196"/>
      <c r="N22" s="216"/>
      <c r="O22" s="24">
        <f t="shared" si="3"/>
        <v>115.53078896728674</v>
      </c>
      <c r="P22" s="208"/>
      <c r="Q22" s="221"/>
      <c r="R22" s="24">
        <f t="shared" si="4"/>
        <v>75.160398518595798</v>
      </c>
      <c r="S22" s="282"/>
      <c r="T22" s="279"/>
      <c r="U22" s="161">
        <v>4.0499999999999936</v>
      </c>
      <c r="V22" s="193"/>
      <c r="W22" s="193"/>
      <c r="X22" s="161">
        <v>3.3</v>
      </c>
      <c r="Y22" s="193"/>
      <c r="Z22" s="243"/>
    </row>
    <row r="23" spans="2:27" x14ac:dyDescent="0.3">
      <c r="B23" s="266"/>
      <c r="C23" s="205"/>
      <c r="D23" s="137">
        <v>62</v>
      </c>
      <c r="E23" s="137">
        <v>28.6</v>
      </c>
      <c r="F23" s="137">
        <v>27.73</v>
      </c>
      <c r="G23" s="137">
        <v>28.72</v>
      </c>
      <c r="H23" s="138">
        <v>14.29</v>
      </c>
      <c r="I23" s="19">
        <f t="shared" si="5"/>
        <v>0.62738176332555873</v>
      </c>
      <c r="J23" s="138">
        <v>30.343</v>
      </c>
      <c r="K23" s="138">
        <v>8.83</v>
      </c>
      <c r="L23" s="23">
        <f t="shared" si="1"/>
        <v>0.66424952354390365</v>
      </c>
      <c r="M23" s="196"/>
      <c r="N23" s="216"/>
      <c r="O23" s="24">
        <f t="shared" si="3"/>
        <v>112.33729881035691</v>
      </c>
      <c r="P23" s="208"/>
      <c r="Q23" s="221"/>
      <c r="R23" s="24">
        <f t="shared" si="4"/>
        <v>74.619997210988714</v>
      </c>
      <c r="S23" s="282"/>
      <c r="T23" s="279"/>
      <c r="U23" s="161">
        <v>4.4999999999999929</v>
      </c>
      <c r="V23" s="193"/>
      <c r="W23" s="193"/>
      <c r="X23" s="161">
        <v>2.8</v>
      </c>
      <c r="Y23" s="193"/>
      <c r="Z23" s="243"/>
    </row>
    <row r="24" spans="2:27" x14ac:dyDescent="0.3">
      <c r="B24" s="266"/>
      <c r="C24" s="205"/>
      <c r="D24" s="137">
        <v>63</v>
      </c>
      <c r="E24" s="137">
        <v>28.29</v>
      </c>
      <c r="F24" s="137">
        <v>27.75</v>
      </c>
      <c r="G24" s="137">
        <v>28.18</v>
      </c>
      <c r="H24" s="138">
        <v>14.721</v>
      </c>
      <c r="I24" s="19">
        <f t="shared" si="5"/>
        <v>0.66542695468845869</v>
      </c>
      <c r="J24" s="138">
        <v>30.882999999999999</v>
      </c>
      <c r="K24" s="138">
        <v>9.0779999999999994</v>
      </c>
      <c r="L24" s="23">
        <f t="shared" si="1"/>
        <v>0.67512038523274476</v>
      </c>
      <c r="M24" s="196"/>
      <c r="N24" s="216"/>
      <c r="O24" s="24">
        <f t="shared" si="3"/>
        <v>109.78873717818082</v>
      </c>
      <c r="P24" s="208"/>
      <c r="Q24" s="221"/>
      <c r="R24" s="24">
        <f t="shared" si="4"/>
        <v>74.120614537950004</v>
      </c>
      <c r="S24" s="282"/>
      <c r="T24" s="279"/>
      <c r="U24" s="161">
        <v>3.1750000000000078</v>
      </c>
      <c r="V24" s="193"/>
      <c r="W24" s="193"/>
      <c r="X24" s="161">
        <v>4</v>
      </c>
      <c r="Y24" s="193"/>
      <c r="Z24" s="243"/>
    </row>
    <row r="25" spans="2:27" x14ac:dyDescent="0.3">
      <c r="B25" s="266"/>
      <c r="C25" s="205"/>
      <c r="D25" s="137">
        <v>64</v>
      </c>
      <c r="E25" s="137">
        <v>27.95</v>
      </c>
      <c r="F25" s="137">
        <v>27.95</v>
      </c>
      <c r="G25" s="137">
        <v>29.42</v>
      </c>
      <c r="H25" s="138">
        <v>14.332000000000001</v>
      </c>
      <c r="I25" s="19">
        <f t="shared" si="5"/>
        <v>0.62359195925856004</v>
      </c>
      <c r="J25" s="138">
        <v>31.332999999999998</v>
      </c>
      <c r="K25" s="138">
        <v>8.8550000000000004</v>
      </c>
      <c r="L25" s="23">
        <f t="shared" si="1"/>
        <v>0.6376012100720706</v>
      </c>
      <c r="M25" s="196"/>
      <c r="N25" s="216"/>
      <c r="O25" s="24">
        <f t="shared" si="3"/>
        <v>118.6226625732626</v>
      </c>
      <c r="P25" s="208"/>
      <c r="Q25" s="221"/>
      <c r="R25" s="24">
        <f t="shared" si="4"/>
        <v>75.633953198683145</v>
      </c>
      <c r="S25" s="282"/>
      <c r="T25" s="279"/>
      <c r="U25" s="161">
        <v>4.0999999999999996</v>
      </c>
      <c r="V25" s="193"/>
      <c r="W25" s="193"/>
      <c r="X25" s="161">
        <v>3.2</v>
      </c>
      <c r="Y25" s="193"/>
      <c r="Z25" s="243"/>
    </row>
    <row r="26" spans="2:27" x14ac:dyDescent="0.3">
      <c r="B26" s="266"/>
      <c r="C26" s="205"/>
      <c r="D26" s="137">
        <v>65</v>
      </c>
      <c r="E26" s="137">
        <v>23.43</v>
      </c>
      <c r="F26" s="137">
        <v>27.99</v>
      </c>
      <c r="G26" s="137">
        <v>27.74</v>
      </c>
      <c r="H26" s="138">
        <v>12.238</v>
      </c>
      <c r="I26" s="19">
        <f t="shared" si="5"/>
        <v>0.67271142727840216</v>
      </c>
      <c r="J26" s="138">
        <v>25.06</v>
      </c>
      <c r="K26" s="138">
        <v>7.58</v>
      </c>
      <c r="L26" s="23">
        <f t="shared" si="1"/>
        <v>0.70011441647597261</v>
      </c>
      <c r="M26" s="196"/>
      <c r="N26" s="216"/>
      <c r="O26" s="24">
        <f t="shared" si="3"/>
        <v>104.7720215721523</v>
      </c>
      <c r="P26" s="208"/>
      <c r="Q26" s="221"/>
      <c r="R26" s="24">
        <f t="shared" si="4"/>
        <v>73.35240274599542</v>
      </c>
      <c r="S26" s="282"/>
      <c r="T26" s="279"/>
      <c r="U26" s="161">
        <v>4.5</v>
      </c>
      <c r="V26" s="193"/>
      <c r="W26" s="193"/>
      <c r="X26" s="161">
        <v>3.5</v>
      </c>
      <c r="Y26" s="193"/>
      <c r="Z26" s="243"/>
    </row>
    <row r="27" spans="2:27" ht="15" thickBot="1" x14ac:dyDescent="0.35">
      <c r="B27" s="266"/>
      <c r="C27" s="206"/>
      <c r="D27" s="58"/>
      <c r="E27" s="41"/>
      <c r="F27" s="41"/>
      <c r="G27" s="41"/>
      <c r="H27" s="41"/>
      <c r="I27" s="20"/>
      <c r="J27" s="59"/>
      <c r="K27" s="59"/>
      <c r="L27" s="55"/>
      <c r="M27" s="197"/>
      <c r="N27" s="217"/>
      <c r="O27" s="60"/>
      <c r="P27" s="209"/>
      <c r="Q27" s="222"/>
      <c r="R27" s="24"/>
      <c r="S27" s="283"/>
      <c r="T27" s="285"/>
      <c r="U27" s="162"/>
      <c r="V27" s="194"/>
      <c r="W27" s="194"/>
      <c r="X27" s="162"/>
      <c r="Y27" s="194"/>
      <c r="Z27" s="244"/>
      <c r="AA27" s="9"/>
    </row>
    <row r="28" spans="2:27" x14ac:dyDescent="0.3">
      <c r="B28" s="266"/>
      <c r="C28" s="180">
        <v>1000</v>
      </c>
      <c r="D28" s="137">
        <v>66</v>
      </c>
      <c r="E28" s="137">
        <v>26.43</v>
      </c>
      <c r="F28" s="137">
        <v>23.47</v>
      </c>
      <c r="G28" s="137">
        <v>23.59</v>
      </c>
      <c r="H28" s="138">
        <v>9.8699999999999992</v>
      </c>
      <c r="I28" s="30">
        <f t="shared" si="5"/>
        <v>0.67449534857172644</v>
      </c>
      <c r="J28" s="138">
        <v>20.105</v>
      </c>
      <c r="K28" s="138">
        <v>6.0810000000000004</v>
      </c>
      <c r="L28" s="73">
        <f t="shared" si="1"/>
        <v>0.70379349686252124</v>
      </c>
      <c r="M28" s="183">
        <f>SUM(L28:L33)/6</f>
        <v>0.71422140570095072</v>
      </c>
      <c r="N28" s="201">
        <f>_xlfn.STDEV.S(L28:L31)</f>
        <v>2.199665739577945E-2</v>
      </c>
      <c r="O28" s="34">
        <f t="shared" si="3"/>
        <v>103.69807497467075</v>
      </c>
      <c r="P28" s="213">
        <f>SUM(O28:O33)/6</f>
        <v>101.51928068865313</v>
      </c>
      <c r="Q28" s="223">
        <f>_xlfn.STDEV.S(O28:O33)</f>
        <v>3.7027539637699833</v>
      </c>
      <c r="R28" s="84">
        <f t="shared" si="4"/>
        <v>72.982030804335423</v>
      </c>
      <c r="S28" s="223">
        <f>SUM(R28:R33)/6</f>
        <v>72.444952024140989</v>
      </c>
      <c r="T28" s="223">
        <f>_xlfn.STDEV.S(R28:R33)</f>
        <v>0.70484262263547681</v>
      </c>
      <c r="U28" s="166">
        <v>4.5999999999999996</v>
      </c>
      <c r="V28" s="210">
        <f>SUM(U28:U33)/6</f>
        <v>5.1166666666666671</v>
      </c>
      <c r="W28" s="210">
        <f>_xlfn.STDEV.S(U28:U33)</f>
        <v>0.34302575219167836</v>
      </c>
      <c r="X28" s="166">
        <v>4.2</v>
      </c>
      <c r="Y28" s="210">
        <f>SUM(X28:X33)/6</f>
        <v>4.6333333333333329</v>
      </c>
      <c r="Z28" s="239">
        <f>_xlfn.STDEV.S(X28:X33)</f>
        <v>0.24221202832779937</v>
      </c>
    </row>
    <row r="29" spans="2:27" x14ac:dyDescent="0.3">
      <c r="B29" s="266"/>
      <c r="C29" s="181"/>
      <c r="D29" s="137">
        <v>67</v>
      </c>
      <c r="E29" s="137">
        <v>26.2</v>
      </c>
      <c r="F29" s="137">
        <v>23.61</v>
      </c>
      <c r="G29" s="137">
        <v>23.49</v>
      </c>
      <c r="H29" s="138">
        <v>10.673999999999999</v>
      </c>
      <c r="I29" s="25">
        <f t="shared" si="5"/>
        <v>0.73459319907174681</v>
      </c>
      <c r="J29" s="138">
        <v>20.91</v>
      </c>
      <c r="K29" s="138">
        <v>6.6020000000000003</v>
      </c>
      <c r="L29" s="27">
        <f t="shared" si="1"/>
        <v>0.74601621470506008</v>
      </c>
      <c r="M29" s="184"/>
      <c r="N29" s="218"/>
      <c r="O29" s="84">
        <f>(J29-H29)*100/H29</f>
        <v>95.896571107363698</v>
      </c>
      <c r="P29" s="214"/>
      <c r="Q29" s="224"/>
      <c r="R29" s="84">
        <f t="shared" si="4"/>
        <v>71.540396980710099</v>
      </c>
      <c r="S29" s="224"/>
      <c r="T29" s="224"/>
      <c r="U29" s="158">
        <v>5</v>
      </c>
      <c r="V29" s="211"/>
      <c r="W29" s="211"/>
      <c r="X29" s="158">
        <v>4.7</v>
      </c>
      <c r="Y29" s="211"/>
      <c r="Z29" s="240"/>
    </row>
    <row r="30" spans="2:27" x14ac:dyDescent="0.3">
      <c r="B30" s="266"/>
      <c r="C30" s="181"/>
      <c r="D30" s="137">
        <v>68</v>
      </c>
      <c r="E30" s="137">
        <v>26.08</v>
      </c>
      <c r="F30" s="137">
        <v>23.5</v>
      </c>
      <c r="G30" s="137">
        <v>23.19</v>
      </c>
      <c r="H30" s="138">
        <v>9.8170000000000002</v>
      </c>
      <c r="I30" s="25">
        <f t="shared" si="5"/>
        <v>0.69072089337194453</v>
      </c>
      <c r="J30" s="138">
        <v>19.978999999999999</v>
      </c>
      <c r="K30" s="138">
        <v>6.0540000000000003</v>
      </c>
      <c r="L30" s="27">
        <f t="shared" si="1"/>
        <v>0.70499102333931785</v>
      </c>
      <c r="M30" s="184"/>
      <c r="N30" s="218"/>
      <c r="O30" s="84">
        <f t="shared" si="3"/>
        <v>103.51431190791483</v>
      </c>
      <c r="P30" s="214"/>
      <c r="Q30" s="224"/>
      <c r="R30" s="84">
        <f t="shared" si="4"/>
        <v>72.97666068222621</v>
      </c>
      <c r="S30" s="224"/>
      <c r="T30" s="224"/>
      <c r="U30" s="158">
        <v>5.5</v>
      </c>
      <c r="V30" s="211"/>
      <c r="W30" s="211"/>
      <c r="X30" s="158">
        <v>4.9000000000000004</v>
      </c>
      <c r="Y30" s="211"/>
      <c r="Z30" s="240"/>
    </row>
    <row r="31" spans="2:27" x14ac:dyDescent="0.3">
      <c r="B31" s="266"/>
      <c r="C31" s="181"/>
      <c r="D31" s="137">
        <v>69</v>
      </c>
      <c r="E31" s="137">
        <v>26.31</v>
      </c>
      <c r="F31" s="137">
        <v>23.55</v>
      </c>
      <c r="G31" s="137">
        <v>23.7</v>
      </c>
      <c r="H31" s="138">
        <v>10.085000000000001</v>
      </c>
      <c r="I31" s="25">
        <f t="shared" si="5"/>
        <v>0.68677708646190183</v>
      </c>
      <c r="J31" s="138">
        <v>20.654</v>
      </c>
      <c r="K31" s="138">
        <v>6.2140000000000004</v>
      </c>
      <c r="L31" s="27">
        <f t="shared" si="1"/>
        <v>0.69840720221606656</v>
      </c>
      <c r="M31" s="184"/>
      <c r="N31" s="218"/>
      <c r="O31" s="84">
        <f t="shared" si="3"/>
        <v>104.79920674268713</v>
      </c>
      <c r="P31" s="214"/>
      <c r="Q31" s="224"/>
      <c r="R31" s="84">
        <f t="shared" si="4"/>
        <v>73.192520775623265</v>
      </c>
      <c r="S31" s="224"/>
      <c r="T31" s="224"/>
      <c r="U31" s="158">
        <v>4.9000000000000004</v>
      </c>
      <c r="V31" s="211"/>
      <c r="W31" s="211"/>
      <c r="X31" s="158">
        <v>4.5999999999999996</v>
      </c>
      <c r="Y31" s="211"/>
      <c r="Z31" s="240"/>
    </row>
    <row r="32" spans="2:27" x14ac:dyDescent="0.3">
      <c r="B32" s="266"/>
      <c r="C32" s="303"/>
      <c r="D32" s="137">
        <v>70</v>
      </c>
      <c r="E32" s="137">
        <v>26.18</v>
      </c>
      <c r="F32" s="137">
        <v>23.44</v>
      </c>
      <c r="G32" s="137">
        <v>23.9</v>
      </c>
      <c r="H32" s="138">
        <v>10.432</v>
      </c>
      <c r="I32" s="25">
        <f t="shared" si="5"/>
        <v>0.71128299819922125</v>
      </c>
      <c r="J32" s="138">
        <v>20.634</v>
      </c>
      <c r="K32" s="138">
        <v>6.4139999999999997</v>
      </c>
      <c r="L32" s="27">
        <f t="shared" si="1"/>
        <v>0.73361462728551341</v>
      </c>
      <c r="M32" s="304"/>
      <c r="N32" s="305"/>
      <c r="O32" s="84">
        <f t="shared" si="3"/>
        <v>97.795245398773005</v>
      </c>
      <c r="P32" s="306"/>
      <c r="Q32" s="307"/>
      <c r="R32" s="84">
        <f t="shared" si="4"/>
        <v>71.744022503516177</v>
      </c>
      <c r="S32" s="307"/>
      <c r="T32" s="307"/>
      <c r="U32" s="167">
        <v>5.3</v>
      </c>
      <c r="V32" s="211"/>
      <c r="W32" s="211"/>
      <c r="X32" s="167">
        <v>4.8</v>
      </c>
      <c r="Y32" s="211"/>
      <c r="Z32" s="286"/>
    </row>
    <row r="33" spans="2:30" ht="15" thickBot="1" x14ac:dyDescent="0.35">
      <c r="B33" s="266"/>
      <c r="C33" s="182"/>
      <c r="D33" s="137">
        <v>71</v>
      </c>
      <c r="E33" s="137">
        <v>26.5</v>
      </c>
      <c r="F33" s="137">
        <v>23.57</v>
      </c>
      <c r="G33" s="137">
        <v>10.28</v>
      </c>
      <c r="H33" s="138">
        <v>3.927</v>
      </c>
      <c r="I33" s="25">
        <f t="shared" si="5"/>
        <v>0.61159275230038768</v>
      </c>
      <c r="J33" s="138">
        <v>7.9880000000000004</v>
      </c>
      <c r="K33" s="138">
        <v>2.3660000000000001</v>
      </c>
      <c r="L33" s="27">
        <f t="shared" si="1"/>
        <v>0.69850586979722518</v>
      </c>
      <c r="M33" s="185"/>
      <c r="N33" s="219"/>
      <c r="O33" s="84">
        <f t="shared" si="3"/>
        <v>103.4122740005093</v>
      </c>
      <c r="P33" s="215"/>
      <c r="Q33" s="225"/>
      <c r="R33" s="84">
        <f t="shared" si="4"/>
        <v>72.234080398434727</v>
      </c>
      <c r="S33" s="225"/>
      <c r="T33" s="225"/>
      <c r="U33" s="159">
        <v>5.4</v>
      </c>
      <c r="V33" s="212"/>
      <c r="W33" s="212"/>
      <c r="X33" s="159">
        <v>4.5999999999999996</v>
      </c>
      <c r="Y33" s="212"/>
      <c r="Z33" s="241"/>
    </row>
    <row r="34" spans="2:30" x14ac:dyDescent="0.3">
      <c r="B34" s="266"/>
      <c r="C34" s="204">
        <v>1050</v>
      </c>
      <c r="D34" s="56"/>
      <c r="E34" s="145"/>
      <c r="F34" s="145"/>
      <c r="G34" s="145"/>
      <c r="H34" s="145"/>
      <c r="I34" s="146" t="e">
        <f t="shared" si="5"/>
        <v>#DIV/0!</v>
      </c>
      <c r="J34" s="147"/>
      <c r="K34" s="147"/>
      <c r="L34" s="148" t="e">
        <f t="shared" si="1"/>
        <v>#DIV/0!</v>
      </c>
      <c r="M34" s="295" t="e">
        <f>SUM(L34:L38)/5</f>
        <v>#DIV/0!</v>
      </c>
      <c r="N34" s="298" t="e">
        <f>_xlfn.STDEV.S(L34:L38)</f>
        <v>#DIV/0!</v>
      </c>
      <c r="O34" s="149" t="e">
        <f t="shared" si="3"/>
        <v>#DIV/0!</v>
      </c>
      <c r="P34" s="295" t="e">
        <f>SUM(O34:O38)/5</f>
        <v>#DIV/0!</v>
      </c>
      <c r="Q34" s="298" t="e">
        <f>_xlfn.STDEV.S(O34:O38)</f>
        <v>#DIV/0!</v>
      </c>
      <c r="R34" s="149" t="e">
        <f>(J34-H34)*100/(J34-K34)</f>
        <v>#DIV/0!</v>
      </c>
      <c r="S34" s="287" t="e">
        <f>SUM(R34:R38)/5</f>
        <v>#DIV/0!</v>
      </c>
      <c r="T34" s="287" t="e">
        <f>_xlfn.STDEV.S(R34:R38)</f>
        <v>#DIV/0!</v>
      </c>
      <c r="U34" s="106">
        <v>7.2443833104080619</v>
      </c>
      <c r="V34" s="290">
        <f>SUM(U34:U38)/5</f>
        <v>8.1943871350734181</v>
      </c>
      <c r="W34" s="290">
        <f>_xlfn.STDEV.S(U34:U38)</f>
        <v>0.94093064097788948</v>
      </c>
      <c r="X34" s="113">
        <v>4</v>
      </c>
      <c r="Y34" s="293">
        <v>4</v>
      </c>
      <c r="Z34" s="293">
        <f>_xlfn.STDEV.S(X34:X38)</f>
        <v>0.13416407864998731</v>
      </c>
    </row>
    <row r="35" spans="2:30" x14ac:dyDescent="0.3">
      <c r="B35" s="266"/>
      <c r="C35" s="205"/>
      <c r="D35" s="54"/>
      <c r="E35" s="146"/>
      <c r="F35" s="146"/>
      <c r="G35" s="146"/>
      <c r="H35" s="146"/>
      <c r="I35" s="146" t="e">
        <f t="shared" si="5"/>
        <v>#DIV/0!</v>
      </c>
      <c r="J35" s="150"/>
      <c r="K35" s="150"/>
      <c r="L35" s="151" t="e">
        <f t="shared" si="1"/>
        <v>#DIV/0!</v>
      </c>
      <c r="M35" s="296"/>
      <c r="N35" s="299"/>
      <c r="O35" s="152" t="e">
        <f t="shared" si="3"/>
        <v>#DIV/0!</v>
      </c>
      <c r="P35" s="296"/>
      <c r="Q35" s="301"/>
      <c r="R35" s="152" t="e">
        <f>(J35-H35)*100/(J35-K35)</f>
        <v>#DIV/0!</v>
      </c>
      <c r="S35" s="288"/>
      <c r="T35" s="288"/>
      <c r="U35" s="107">
        <v>9.3919325707405097</v>
      </c>
      <c r="V35" s="291"/>
      <c r="W35" s="291"/>
      <c r="X35" s="114">
        <v>4.3</v>
      </c>
      <c r="Y35" s="288"/>
      <c r="Z35" s="288"/>
      <c r="AA35" s="14"/>
      <c r="AB35" s="178"/>
      <c r="AC35" s="179"/>
      <c r="AD35" s="14"/>
    </row>
    <row r="36" spans="2:30" x14ac:dyDescent="0.3">
      <c r="B36" s="266"/>
      <c r="C36" s="205"/>
      <c r="D36" s="54"/>
      <c r="E36" s="146"/>
      <c r="F36" s="146"/>
      <c r="G36" s="146"/>
      <c r="H36" s="146"/>
      <c r="I36" s="146" t="e">
        <f t="shared" si="5"/>
        <v>#DIV/0!</v>
      </c>
      <c r="J36" s="150"/>
      <c r="K36" s="150"/>
      <c r="L36" s="151" t="e">
        <f t="shared" si="1"/>
        <v>#DIV/0!</v>
      </c>
      <c r="M36" s="296"/>
      <c r="N36" s="299"/>
      <c r="O36" s="152" t="e">
        <f t="shared" si="3"/>
        <v>#DIV/0!</v>
      </c>
      <c r="P36" s="296"/>
      <c r="Q36" s="301"/>
      <c r="R36" s="152" t="e">
        <f>(J36-H36)*100/(J36-K36)</f>
        <v>#DIV/0!</v>
      </c>
      <c r="S36" s="288"/>
      <c r="T36" s="288"/>
      <c r="U36" s="107">
        <v>7.6433121019108343</v>
      </c>
      <c r="V36" s="291"/>
      <c r="W36" s="291"/>
      <c r="X36" s="114">
        <v>4</v>
      </c>
      <c r="Y36" s="288"/>
      <c r="Z36" s="288"/>
      <c r="AA36" s="14"/>
      <c r="AB36" s="14"/>
      <c r="AC36" s="14"/>
      <c r="AD36" s="14"/>
    </row>
    <row r="37" spans="2:30" x14ac:dyDescent="0.3">
      <c r="B37" s="266"/>
      <c r="C37" s="205"/>
      <c r="D37" s="54"/>
      <c r="E37" s="146"/>
      <c r="F37" s="146"/>
      <c r="G37" s="146"/>
      <c r="H37" s="146"/>
      <c r="I37" s="146" t="e">
        <f t="shared" si="5"/>
        <v>#DIV/0!</v>
      </c>
      <c r="J37" s="150"/>
      <c r="K37" s="150"/>
      <c r="L37" s="151" t="e">
        <f t="shared" si="1"/>
        <v>#DIV/0!</v>
      </c>
      <c r="M37" s="296"/>
      <c r="N37" s="299"/>
      <c r="O37" s="152" t="e">
        <f t="shared" si="3"/>
        <v>#DIV/0!</v>
      </c>
      <c r="P37" s="296"/>
      <c r="Q37" s="301"/>
      <c r="R37" s="152" t="e">
        <f>(J37-H37)*100/(J37-K37)</f>
        <v>#DIV/0!</v>
      </c>
      <c r="S37" s="288"/>
      <c r="T37" s="288"/>
      <c r="U37" s="107">
        <v>7.692307692307689</v>
      </c>
      <c r="V37" s="291"/>
      <c r="W37" s="291"/>
      <c r="X37" s="114">
        <v>4</v>
      </c>
      <c r="Y37" s="288"/>
      <c r="Z37" s="288"/>
      <c r="AA37" s="14"/>
      <c r="AB37" s="15"/>
      <c r="AC37" s="16"/>
      <c r="AD37" s="17"/>
    </row>
    <row r="38" spans="2:30" ht="15" thickBot="1" x14ac:dyDescent="0.35">
      <c r="B38" s="266"/>
      <c r="C38" s="206"/>
      <c r="D38" s="58"/>
      <c r="E38" s="153"/>
      <c r="F38" s="153"/>
      <c r="G38" s="153"/>
      <c r="H38" s="153"/>
      <c r="I38" s="154" t="e">
        <f t="shared" si="5"/>
        <v>#DIV/0!</v>
      </c>
      <c r="J38" s="155"/>
      <c r="K38" s="155"/>
      <c r="L38" s="151" t="e">
        <f t="shared" si="1"/>
        <v>#DIV/0!</v>
      </c>
      <c r="M38" s="297"/>
      <c r="N38" s="300"/>
      <c r="O38" s="156" t="e">
        <f t="shared" si="3"/>
        <v>#DIV/0!</v>
      </c>
      <c r="P38" s="297"/>
      <c r="Q38" s="302"/>
      <c r="R38" s="152" t="e">
        <f>(J38-H38)*100/(J38-K38)</f>
        <v>#DIV/0!</v>
      </c>
      <c r="S38" s="289"/>
      <c r="T38" s="289"/>
      <c r="U38" s="108">
        <v>9</v>
      </c>
      <c r="V38" s="292"/>
      <c r="W38" s="292"/>
      <c r="X38" s="115">
        <v>4</v>
      </c>
      <c r="Y38" s="294"/>
      <c r="Z38" s="294"/>
      <c r="AA38" s="14"/>
      <c r="AB38" s="15"/>
      <c r="AC38" s="16"/>
      <c r="AD38" s="17"/>
    </row>
    <row r="39" spans="2:30" x14ac:dyDescent="0.3">
      <c r="B39" s="266"/>
      <c r="C39" s="180">
        <v>1100</v>
      </c>
      <c r="D39" s="62"/>
      <c r="E39" s="31"/>
      <c r="F39" s="31"/>
      <c r="G39" s="31"/>
      <c r="H39" s="31"/>
      <c r="I39" s="30"/>
      <c r="J39" s="32"/>
      <c r="K39" s="32"/>
      <c r="L39" s="33"/>
      <c r="M39" s="183">
        <f>SUM(L39:L43)/5</f>
        <v>0</v>
      </c>
      <c r="N39" s="183" t="e">
        <f>_xlfn.STDEV.S(L39:L43)</f>
        <v>#DIV/0!</v>
      </c>
      <c r="O39" s="34" t="e">
        <f t="shared" si="3"/>
        <v>#DIV/0!</v>
      </c>
      <c r="P39" s="183" t="e">
        <f>SUM(O39:O43)/5</f>
        <v>#DIV/0!</v>
      </c>
      <c r="Q39" s="201" t="e">
        <f>_xlfn.STDEV.S(O39:O43)</f>
        <v>#DIV/0!</v>
      </c>
      <c r="R39" s="93"/>
      <c r="S39" s="93"/>
      <c r="T39" s="93"/>
      <c r="U39" s="109">
        <v>12</v>
      </c>
      <c r="V39" s="189">
        <f>SUM(U39:U43)/5</f>
        <v>12.4</v>
      </c>
      <c r="W39" s="189">
        <f>_xlfn.STDEV.S(U39:U43)</f>
        <v>0.89442719099991586</v>
      </c>
      <c r="X39" s="116">
        <v>5.0999999999999996</v>
      </c>
      <c r="Y39" s="186">
        <v>5</v>
      </c>
      <c r="Z39" s="245">
        <f>_xlfn.STDEV.S(X39:X43)</f>
        <v>0.13038404810405288</v>
      </c>
      <c r="AA39" s="14"/>
      <c r="AB39" s="15"/>
      <c r="AC39" s="16"/>
      <c r="AD39" s="17"/>
    </row>
    <row r="40" spans="2:30" x14ac:dyDescent="0.3">
      <c r="B40" s="266"/>
      <c r="C40" s="181"/>
      <c r="D40" s="61"/>
      <c r="E40" s="25"/>
      <c r="F40" s="25"/>
      <c r="G40" s="25"/>
      <c r="H40" s="25"/>
      <c r="I40" s="25"/>
      <c r="J40" s="29"/>
      <c r="K40" s="29"/>
      <c r="L40" s="27"/>
      <c r="M40" s="184"/>
      <c r="N40" s="184"/>
      <c r="O40" s="84" t="e">
        <f t="shared" si="3"/>
        <v>#DIV/0!</v>
      </c>
      <c r="P40" s="184"/>
      <c r="Q40" s="202"/>
      <c r="R40" s="94"/>
      <c r="S40" s="94"/>
      <c r="T40" s="94"/>
      <c r="U40" s="127">
        <v>12</v>
      </c>
      <c r="V40" s="190"/>
      <c r="W40" s="190"/>
      <c r="X40" s="111">
        <v>5.3</v>
      </c>
      <c r="Y40" s="187"/>
      <c r="Z40" s="246"/>
    </row>
    <row r="41" spans="2:30" x14ac:dyDescent="0.3">
      <c r="B41" s="266"/>
      <c r="C41" s="181"/>
      <c r="D41" s="61"/>
      <c r="E41" s="25"/>
      <c r="F41" s="25"/>
      <c r="G41" s="25"/>
      <c r="H41" s="25"/>
      <c r="I41" s="25"/>
      <c r="J41" s="29"/>
      <c r="K41" s="29"/>
      <c r="L41" s="27"/>
      <c r="M41" s="184"/>
      <c r="N41" s="184"/>
      <c r="O41" s="84" t="e">
        <f t="shared" si="3"/>
        <v>#DIV/0!</v>
      </c>
      <c r="P41" s="184"/>
      <c r="Q41" s="202"/>
      <c r="R41" s="94"/>
      <c r="S41" s="94"/>
      <c r="T41" s="94"/>
      <c r="U41" s="127">
        <v>14</v>
      </c>
      <c r="V41" s="190"/>
      <c r="W41" s="190"/>
      <c r="X41" s="111">
        <v>5</v>
      </c>
      <c r="Y41" s="187"/>
      <c r="Z41" s="246"/>
    </row>
    <row r="42" spans="2:30" x14ac:dyDescent="0.3">
      <c r="B42" s="266"/>
      <c r="C42" s="181"/>
      <c r="D42" s="61"/>
      <c r="E42" s="25"/>
      <c r="F42" s="25"/>
      <c r="G42" s="25"/>
      <c r="H42" s="25"/>
      <c r="I42" s="25"/>
      <c r="J42" s="29"/>
      <c r="K42" s="29"/>
      <c r="L42" s="27"/>
      <c r="M42" s="184"/>
      <c r="N42" s="184"/>
      <c r="O42" s="84" t="e">
        <f t="shared" si="3"/>
        <v>#DIV/0!</v>
      </c>
      <c r="P42" s="184"/>
      <c r="Q42" s="202"/>
      <c r="R42" s="94"/>
      <c r="S42" s="94"/>
      <c r="T42" s="94"/>
      <c r="U42" s="127">
        <v>12</v>
      </c>
      <c r="V42" s="190"/>
      <c r="W42" s="190"/>
      <c r="X42" s="111">
        <v>5</v>
      </c>
      <c r="Y42" s="187"/>
      <c r="Z42" s="246"/>
    </row>
    <row r="43" spans="2:30" ht="15" thickBot="1" x14ac:dyDescent="0.35">
      <c r="B43" s="267"/>
      <c r="C43" s="182"/>
      <c r="D43" s="63"/>
      <c r="E43" s="36"/>
      <c r="F43" s="36"/>
      <c r="G43" s="36"/>
      <c r="H43" s="36"/>
      <c r="I43" s="36"/>
      <c r="J43" s="64"/>
      <c r="K43" s="64"/>
      <c r="L43" s="37"/>
      <c r="M43" s="185"/>
      <c r="N43" s="185"/>
      <c r="O43" s="85" t="e">
        <f t="shared" si="3"/>
        <v>#DIV/0!</v>
      </c>
      <c r="P43" s="185"/>
      <c r="Q43" s="203"/>
      <c r="R43" s="95"/>
      <c r="S43" s="95"/>
      <c r="T43" s="95"/>
      <c r="U43" s="132">
        <v>12</v>
      </c>
      <c r="V43" s="191"/>
      <c r="W43" s="191"/>
      <c r="X43" s="112">
        <v>5</v>
      </c>
      <c r="Y43" s="188"/>
      <c r="Z43" s="247"/>
    </row>
    <row r="46" spans="2:30" x14ac:dyDescent="0.3">
      <c r="C46" t="s">
        <v>44</v>
      </c>
    </row>
    <row r="47" spans="2:30" x14ac:dyDescent="0.3">
      <c r="C47" t="s">
        <v>45</v>
      </c>
    </row>
    <row r="49" spans="3:3" x14ac:dyDescent="0.3">
      <c r="C49" t="s">
        <v>38</v>
      </c>
    </row>
    <row r="50" spans="3:3" x14ac:dyDescent="0.3">
      <c r="C50" t="s">
        <v>39</v>
      </c>
    </row>
    <row r="51" spans="3:3" x14ac:dyDescent="0.3">
      <c r="C51" t="s">
        <v>40</v>
      </c>
    </row>
    <row r="52" spans="3:3" x14ac:dyDescent="0.3">
      <c r="C52" t="s">
        <v>41</v>
      </c>
    </row>
  </sheetData>
  <mergeCells count="74">
    <mergeCell ref="E4:H4"/>
    <mergeCell ref="E5:H5"/>
    <mergeCell ref="I5:I6"/>
    <mergeCell ref="L5:N5"/>
    <mergeCell ref="O5:Q5"/>
    <mergeCell ref="U5:W5"/>
    <mergeCell ref="X5:Z5"/>
    <mergeCell ref="B7:B43"/>
    <mergeCell ref="C7:C13"/>
    <mergeCell ref="M7:M13"/>
    <mergeCell ref="N7:N13"/>
    <mergeCell ref="P7:P13"/>
    <mergeCell ref="Q7:Q13"/>
    <mergeCell ref="S7:S13"/>
    <mergeCell ref="T7:T13"/>
    <mergeCell ref="R5:T5"/>
    <mergeCell ref="V7:V13"/>
    <mergeCell ref="W7:W13"/>
    <mergeCell ref="Y7:Y13"/>
    <mergeCell ref="Z7:Z13"/>
    <mergeCell ref="C14:C20"/>
    <mergeCell ref="M14:M20"/>
    <mergeCell ref="N14:N20"/>
    <mergeCell ref="P14:P20"/>
    <mergeCell ref="Q14:Q20"/>
    <mergeCell ref="S14:S20"/>
    <mergeCell ref="C21:C27"/>
    <mergeCell ref="M21:M27"/>
    <mergeCell ref="N21:N27"/>
    <mergeCell ref="P21:P27"/>
    <mergeCell ref="Q21:Q27"/>
    <mergeCell ref="Y21:Y27"/>
    <mergeCell ref="Z21:Z27"/>
    <mergeCell ref="T14:T20"/>
    <mergeCell ref="V14:V20"/>
    <mergeCell ref="W14:W20"/>
    <mergeCell ref="Y14:Y20"/>
    <mergeCell ref="Z14:Z20"/>
    <mergeCell ref="S28:S33"/>
    <mergeCell ref="S21:S27"/>
    <mergeCell ref="T21:T27"/>
    <mergeCell ref="V21:V27"/>
    <mergeCell ref="W21:W27"/>
    <mergeCell ref="T28:T33"/>
    <mergeCell ref="V28:V33"/>
    <mergeCell ref="W28:W33"/>
    <mergeCell ref="C28:C33"/>
    <mergeCell ref="M28:M33"/>
    <mergeCell ref="N28:N33"/>
    <mergeCell ref="P28:P33"/>
    <mergeCell ref="Q28:Q33"/>
    <mergeCell ref="Y34:Y38"/>
    <mergeCell ref="Z34:Z38"/>
    <mergeCell ref="C34:C38"/>
    <mergeCell ref="M34:M38"/>
    <mergeCell ref="N34:N38"/>
    <mergeCell ref="P34:P38"/>
    <mergeCell ref="Q34:Q38"/>
    <mergeCell ref="Y28:Y33"/>
    <mergeCell ref="Z28:Z33"/>
    <mergeCell ref="AB35:AC35"/>
    <mergeCell ref="C39:C43"/>
    <mergeCell ref="M39:M43"/>
    <mergeCell ref="N39:N43"/>
    <mergeCell ref="P39:P43"/>
    <mergeCell ref="Q39:Q43"/>
    <mergeCell ref="V39:V43"/>
    <mergeCell ref="W39:W43"/>
    <mergeCell ref="Y39:Y43"/>
    <mergeCell ref="Z39:Z43"/>
    <mergeCell ref="S34:S38"/>
    <mergeCell ref="T34:T38"/>
    <mergeCell ref="V34:V38"/>
    <mergeCell ref="W34:W3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062BD-91B9-40DA-BBAF-8ACAEE178803}">
  <dimension ref="A2:M108"/>
  <sheetViews>
    <sheetView tabSelected="1" topLeftCell="A59" zoomScaleNormal="100" workbookViewId="0">
      <selection activeCell="U110" sqref="U110"/>
    </sheetView>
  </sheetViews>
  <sheetFormatPr defaultRowHeight="14.4" x14ac:dyDescent="0.3"/>
  <cols>
    <col min="2" max="2" width="10.109375" customWidth="1"/>
    <col min="3" max="3" width="6.109375" customWidth="1"/>
    <col min="4" max="7" width="6" customWidth="1"/>
    <col min="8" max="8" width="7.6640625" customWidth="1"/>
    <col min="9" max="9" width="6" customWidth="1"/>
  </cols>
  <sheetData>
    <row r="2" spans="1:9" x14ac:dyDescent="0.3">
      <c r="A2" s="5" t="s">
        <v>21</v>
      </c>
    </row>
    <row r="3" spans="1:9" x14ac:dyDescent="0.3">
      <c r="A3" s="65">
        <v>850</v>
      </c>
      <c r="B3" s="171" t="s">
        <v>46</v>
      </c>
      <c r="C3" s="171"/>
      <c r="D3" s="171" t="s">
        <v>47</v>
      </c>
      <c r="E3" s="171"/>
      <c r="F3" s="171" t="s">
        <v>48</v>
      </c>
      <c r="G3" s="170"/>
      <c r="H3" s="78"/>
      <c r="I3" s="78"/>
    </row>
    <row r="4" spans="1:9" x14ac:dyDescent="0.3">
      <c r="A4" s="65">
        <v>800</v>
      </c>
      <c r="B4" s="171">
        <v>0.68</v>
      </c>
      <c r="C4" s="15">
        <v>1.2999999999999999E-2</v>
      </c>
      <c r="D4" s="174">
        <v>0.64</v>
      </c>
      <c r="E4" s="175">
        <v>2.1999999999999999E-2</v>
      </c>
      <c r="F4" s="174">
        <v>0.56000000000000005</v>
      </c>
      <c r="G4" s="176">
        <v>2.5000000000000001E-2</v>
      </c>
      <c r="H4" s="78"/>
      <c r="I4" s="78"/>
    </row>
    <row r="5" spans="1:9" x14ac:dyDescent="0.3">
      <c r="A5" s="65">
        <v>850</v>
      </c>
      <c r="B5" s="171">
        <v>0.7</v>
      </c>
      <c r="C5" s="15">
        <v>1.4999999999999999E-2</v>
      </c>
      <c r="D5" s="174">
        <v>0.66</v>
      </c>
      <c r="E5" s="175">
        <v>2.5000000000000001E-2</v>
      </c>
      <c r="F5" s="174">
        <v>0.57999999999999996</v>
      </c>
      <c r="G5" s="176">
        <v>2.3E-2</v>
      </c>
      <c r="H5" s="78"/>
      <c r="I5" s="78"/>
    </row>
    <row r="6" spans="1:9" x14ac:dyDescent="0.3">
      <c r="A6" s="5">
        <v>900</v>
      </c>
      <c r="B6" s="7">
        <f>'N-4'!AC8</f>
        <v>0.72</v>
      </c>
      <c r="C6" s="15">
        <f>'N-4'!AD8</f>
        <v>1.5692432121444388E-2</v>
      </c>
      <c r="D6" s="10">
        <f>'N-5'!AC8</f>
        <v>0.68</v>
      </c>
      <c r="E6" s="15">
        <f>'N-5'!AD8</f>
        <v>3.0036141293757364E-2</v>
      </c>
      <c r="F6" s="10">
        <f>'N-6'!AC8</f>
        <v>0.62574766116678737</v>
      </c>
      <c r="G6" s="15">
        <v>2.1000000000000001E-2</v>
      </c>
      <c r="H6" s="10"/>
      <c r="I6" s="10"/>
    </row>
    <row r="7" spans="1:9" x14ac:dyDescent="0.3">
      <c r="A7" s="5">
        <v>950</v>
      </c>
      <c r="B7" s="7">
        <f>'N-4'!AC9</f>
        <v>0.8</v>
      </c>
      <c r="C7" s="15">
        <f>'N-4'!AD9</f>
        <v>1.8101351140035887E-2</v>
      </c>
      <c r="D7" s="10">
        <f>'N-5'!AC9</f>
        <v>0.73</v>
      </c>
      <c r="E7" s="15">
        <f>'N-5'!AD9</f>
        <v>2.6475828983738611E-2</v>
      </c>
      <c r="F7" s="10">
        <f>'N-6'!AC9</f>
        <v>0.66045797421479591</v>
      </c>
      <c r="G7" s="15">
        <f>'N-6'!AD9</f>
        <v>2.4760820349912172E-2</v>
      </c>
      <c r="H7" s="10"/>
      <c r="I7" s="10"/>
    </row>
    <row r="8" spans="1:9" x14ac:dyDescent="0.3">
      <c r="A8" s="5">
        <v>1000</v>
      </c>
      <c r="B8" s="7">
        <f>'N-4'!AC10</f>
        <v>0.84116352003284156</v>
      </c>
      <c r="C8" s="15">
        <f>'N-4'!AD10</f>
        <v>1.8101351140035887E-2</v>
      </c>
      <c r="D8" s="10">
        <f>'N-5'!AC10</f>
        <v>0.78752139530085707</v>
      </c>
      <c r="E8" s="15">
        <f>'N-5'!AD10</f>
        <v>2.831207716668958E-2</v>
      </c>
      <c r="F8" s="10">
        <f>'N-6'!AC10</f>
        <v>0.71422140570095072</v>
      </c>
      <c r="G8" s="15">
        <f>'N-6'!AD10</f>
        <v>2.199665739577945E-2</v>
      </c>
      <c r="H8" s="10"/>
      <c r="I8" s="10"/>
    </row>
    <row r="9" spans="1:9" x14ac:dyDescent="0.3">
      <c r="A9" s="5">
        <v>1050</v>
      </c>
      <c r="B9" s="7">
        <f>'N-4'!AC11</f>
        <v>0.90163121243381583</v>
      </c>
      <c r="C9" s="15">
        <f>'N-4'!AD11</f>
        <v>1.4539838606759148E-2</v>
      </c>
      <c r="D9" s="10">
        <f>'N-5'!AC11</f>
        <v>0.84380848305024769</v>
      </c>
      <c r="E9" s="15">
        <f>'N-5'!AD11</f>
        <v>2.5644464339163345E-2</v>
      </c>
      <c r="F9" s="169">
        <v>0.75</v>
      </c>
      <c r="G9" s="15">
        <v>0.02</v>
      </c>
      <c r="H9" s="10"/>
      <c r="I9" s="10"/>
    </row>
    <row r="10" spans="1:9" x14ac:dyDescent="0.3">
      <c r="A10" s="5">
        <v>1100</v>
      </c>
      <c r="B10" s="7"/>
      <c r="C10" s="16"/>
      <c r="D10" s="10"/>
      <c r="E10" s="10"/>
      <c r="F10" s="10"/>
      <c r="G10" s="10"/>
      <c r="H10" s="10"/>
      <c r="I10" s="10"/>
    </row>
    <row r="11" spans="1:9" x14ac:dyDescent="0.3">
      <c r="A11" s="5">
        <v>1150</v>
      </c>
      <c r="B11" s="7"/>
      <c r="C11" s="16"/>
      <c r="D11" s="10"/>
      <c r="E11" s="10"/>
      <c r="F11" s="10"/>
      <c r="G11" s="10"/>
      <c r="H11" s="10"/>
      <c r="I11" s="10"/>
    </row>
    <row r="12" spans="1:9" x14ac:dyDescent="0.3">
      <c r="B12" s="10"/>
      <c r="C12" s="10"/>
      <c r="D12" s="10"/>
      <c r="E12" s="10"/>
      <c r="F12" s="10"/>
      <c r="G12" s="10"/>
      <c r="H12" s="10"/>
      <c r="I12" s="10"/>
    </row>
    <row r="13" spans="1:9" x14ac:dyDescent="0.3">
      <c r="A13" t="s">
        <v>0</v>
      </c>
    </row>
    <row r="14" spans="1:9" x14ac:dyDescent="0.3">
      <c r="B14" s="171" t="s">
        <v>46</v>
      </c>
      <c r="C14" s="171"/>
      <c r="D14" s="171" t="s">
        <v>47</v>
      </c>
      <c r="E14" s="171"/>
      <c r="F14" s="171" t="s">
        <v>48</v>
      </c>
      <c r="G14" s="170"/>
      <c r="H14" s="78"/>
      <c r="I14" s="78"/>
    </row>
    <row r="15" spans="1:9" x14ac:dyDescent="0.3">
      <c r="A15">
        <v>800</v>
      </c>
      <c r="B15" s="177">
        <v>114</v>
      </c>
      <c r="C15" s="174">
        <v>4.5</v>
      </c>
      <c r="D15" s="177">
        <v>122</v>
      </c>
      <c r="E15" s="174">
        <v>6.2</v>
      </c>
      <c r="F15" s="177">
        <v>135</v>
      </c>
      <c r="G15" s="173">
        <v>6.3</v>
      </c>
      <c r="H15" s="78"/>
      <c r="I15" s="78"/>
    </row>
    <row r="16" spans="1:9" x14ac:dyDescent="0.3">
      <c r="A16" s="65">
        <v>850</v>
      </c>
      <c r="B16" s="79">
        <v>110</v>
      </c>
      <c r="C16" s="79">
        <v>4</v>
      </c>
      <c r="D16" s="79">
        <v>117</v>
      </c>
      <c r="E16" s="79">
        <v>6</v>
      </c>
      <c r="F16" s="79">
        <v>128</v>
      </c>
      <c r="G16" s="79">
        <v>5.8</v>
      </c>
      <c r="H16" s="79"/>
      <c r="I16" s="79"/>
    </row>
    <row r="17" spans="1:9" x14ac:dyDescent="0.3">
      <c r="A17" s="5">
        <v>900</v>
      </c>
      <c r="B17" s="79">
        <f>'N-4'!AE8</f>
        <v>100.05336173912833</v>
      </c>
      <c r="C17" s="10">
        <f>'N-4'!AF8</f>
        <v>3.1671482671977569</v>
      </c>
      <c r="D17" s="79">
        <f>'N-5'!AE8</f>
        <v>108.70575560224991</v>
      </c>
      <c r="E17" s="10">
        <f>'N-5'!AF8</f>
        <v>6.521410673868254</v>
      </c>
      <c r="F17" s="79">
        <f>'N-6'!AE8</f>
        <v>121.77906592181611</v>
      </c>
      <c r="G17" s="10">
        <f>'N-6'!AF8</f>
        <v>6.2410662694828511</v>
      </c>
      <c r="H17" s="79"/>
      <c r="I17" s="79"/>
    </row>
    <row r="18" spans="1:9" x14ac:dyDescent="0.3">
      <c r="A18" s="5">
        <v>950</v>
      </c>
      <c r="B18" s="79">
        <f>'N-4'!AE9</f>
        <v>86.969697390412648</v>
      </c>
      <c r="C18" s="10">
        <f>'N-4'!AF9</f>
        <v>7.1262756062743406</v>
      </c>
      <c r="D18" s="79">
        <f>'N-5'!AE9</f>
        <v>99.082086246688178</v>
      </c>
      <c r="E18" s="10">
        <f>'N-5'!AF9</f>
        <v>5.2605811169736931</v>
      </c>
      <c r="F18" s="79">
        <f>'N-6'!AE9</f>
        <v>113.39477187648397</v>
      </c>
      <c r="G18" s="10">
        <f>'N-6'!AF9</f>
        <v>5.5756829419267895</v>
      </c>
      <c r="H18" s="79"/>
      <c r="I18" s="79"/>
    </row>
    <row r="19" spans="1:9" x14ac:dyDescent="0.3">
      <c r="A19" s="5">
        <v>1000</v>
      </c>
      <c r="B19" s="79">
        <f>'N-4'!AE10</f>
        <v>80.314159861455764</v>
      </c>
      <c r="C19" s="10">
        <f>'N-4'!AF10</f>
        <v>2.565251169820626</v>
      </c>
      <c r="D19" s="79">
        <f>'N-5'!AE10</f>
        <v>88.623565356990042</v>
      </c>
      <c r="E19" s="10">
        <f>'N-5'!AF10</f>
        <v>3.8373429648650723</v>
      </c>
      <c r="F19" s="79">
        <f>'N-6'!AE10</f>
        <v>101.51928068865313</v>
      </c>
      <c r="G19" s="10">
        <f>'N-6'!AF10</f>
        <v>3.7027539637699833</v>
      </c>
      <c r="H19" s="79"/>
      <c r="I19" s="79"/>
    </row>
    <row r="20" spans="1:9" x14ac:dyDescent="0.3">
      <c r="A20" s="5">
        <v>1050</v>
      </c>
      <c r="B20" s="79">
        <f>'N-4'!AE11</f>
        <v>72.442194495504097</v>
      </c>
      <c r="C20" s="10">
        <f>'N-4'!AF11</f>
        <v>2.0881272803741249</v>
      </c>
      <c r="D20" s="79">
        <f>'N-5'!AE11</f>
        <v>80.271557962892203</v>
      </c>
      <c r="E20" s="10">
        <f>'N-5'!AF11</f>
        <v>3.5651198952758847</v>
      </c>
      <c r="F20" s="168">
        <v>88</v>
      </c>
      <c r="G20" s="10">
        <v>2</v>
      </c>
      <c r="H20" s="79"/>
      <c r="I20" s="79"/>
    </row>
    <row r="21" spans="1:9" x14ac:dyDescent="0.3">
      <c r="A21" s="5">
        <v>1100</v>
      </c>
      <c r="B21" s="79"/>
      <c r="C21" s="79"/>
      <c r="D21" s="79"/>
      <c r="E21" s="79"/>
      <c r="F21" s="79"/>
      <c r="G21" s="79"/>
      <c r="H21" s="79"/>
      <c r="I21" s="79"/>
    </row>
    <row r="22" spans="1:9" x14ac:dyDescent="0.3">
      <c r="A22" s="5">
        <v>1150</v>
      </c>
      <c r="B22" s="79"/>
      <c r="C22" s="79"/>
      <c r="D22" s="79"/>
      <c r="E22" s="79"/>
      <c r="F22" s="79"/>
      <c r="G22" s="79"/>
      <c r="H22" s="79"/>
      <c r="I22" s="79"/>
    </row>
    <row r="24" spans="1:9" x14ac:dyDescent="0.3">
      <c r="A24" t="s">
        <v>35</v>
      </c>
    </row>
    <row r="25" spans="1:9" x14ac:dyDescent="0.3">
      <c r="B25" s="171" t="s">
        <v>46</v>
      </c>
      <c r="C25" s="171"/>
      <c r="D25" s="171" t="s">
        <v>47</v>
      </c>
      <c r="E25" s="171"/>
      <c r="F25" s="171" t="s">
        <v>48</v>
      </c>
      <c r="G25" s="170"/>
      <c r="H25" s="78"/>
      <c r="I25" s="78"/>
    </row>
    <row r="26" spans="1:9" x14ac:dyDescent="0.3">
      <c r="A26" s="65">
        <v>850</v>
      </c>
      <c r="B26" s="75">
        <v>77.400000000000006</v>
      </c>
      <c r="C26" s="75">
        <v>1</v>
      </c>
      <c r="D26" s="75">
        <v>78.5</v>
      </c>
      <c r="E26" s="75">
        <v>1.2</v>
      </c>
      <c r="F26" s="75">
        <v>79.5</v>
      </c>
      <c r="G26" s="75">
        <v>1</v>
      </c>
      <c r="H26" s="75"/>
      <c r="I26" s="75"/>
    </row>
    <row r="27" spans="1:9" x14ac:dyDescent="0.3">
      <c r="A27" s="65"/>
      <c r="B27" s="75">
        <v>75.3</v>
      </c>
      <c r="C27" s="75">
        <v>0.8</v>
      </c>
      <c r="D27" s="75">
        <v>76</v>
      </c>
      <c r="E27" s="75">
        <v>1.1000000000000001</v>
      </c>
      <c r="F27" s="75">
        <v>78.2</v>
      </c>
      <c r="G27" s="75">
        <v>0.8</v>
      </c>
      <c r="H27" s="75"/>
      <c r="I27" s="75"/>
    </row>
    <row r="28" spans="1:9" x14ac:dyDescent="0.3">
      <c r="A28" s="5">
        <v>900</v>
      </c>
      <c r="B28" s="75">
        <f>'N-4'!AG8</f>
        <v>72.240637031084091</v>
      </c>
      <c r="C28" s="75">
        <f>'N-4'!AH8</f>
        <v>0.70038815511522701</v>
      </c>
      <c r="D28" s="75">
        <f>'N-5'!AG8</f>
        <v>73.746500595204893</v>
      </c>
      <c r="E28" s="75">
        <f>'N-5'!AH8</f>
        <v>1.1611346867226509</v>
      </c>
      <c r="F28" s="75">
        <f>'N-6'!AG8</f>
        <v>76.07984880298963</v>
      </c>
      <c r="G28" s="75">
        <f>'N-6'!AH8</f>
        <v>0.99605817733896695</v>
      </c>
      <c r="H28" s="75"/>
      <c r="I28" s="75"/>
    </row>
    <row r="29" spans="1:9" x14ac:dyDescent="0.3">
      <c r="A29" s="5">
        <v>950</v>
      </c>
      <c r="B29" s="75">
        <f>'N-4'!AG9</f>
        <v>69.110269548499517</v>
      </c>
      <c r="C29" s="75">
        <v>0.8</v>
      </c>
      <c r="D29" s="75">
        <f>'N-5'!AG9</f>
        <v>72.001076454792425</v>
      </c>
      <c r="E29" s="75">
        <f>'N-5'!AH9</f>
        <v>1.2311680143452088</v>
      </c>
      <c r="F29" s="75">
        <f>'N-6'!AG9</f>
        <v>74.77753918366885</v>
      </c>
      <c r="G29" s="75">
        <f>'N-6'!AH9</f>
        <v>0.93467310710380169</v>
      </c>
      <c r="H29" s="75"/>
      <c r="I29" s="75"/>
    </row>
    <row r="30" spans="1:9" x14ac:dyDescent="0.3">
      <c r="A30" s="5">
        <v>1000</v>
      </c>
      <c r="B30" s="75">
        <f>'N-4'!AG10</f>
        <v>67.522516827295263</v>
      </c>
      <c r="C30" s="75">
        <f>'N-4'!AH10</f>
        <v>0.7394847182794122</v>
      </c>
      <c r="D30" s="75">
        <f>'N-5'!AG10</f>
        <v>69.717325779538641</v>
      </c>
      <c r="E30" s="75">
        <f>'N-5'!AH10</f>
        <v>0.88371796421283189</v>
      </c>
      <c r="F30" s="75">
        <f>'N-6'!AG10</f>
        <v>72.444952024140989</v>
      </c>
      <c r="G30" s="75">
        <f>'N-6'!AH10</f>
        <v>0.70484262263547681</v>
      </c>
      <c r="H30" s="75"/>
      <c r="I30" s="75"/>
    </row>
    <row r="31" spans="1:9" x14ac:dyDescent="0.3">
      <c r="A31" s="5">
        <v>1050</v>
      </c>
      <c r="B31" s="75">
        <f>'N-4'!AG11</f>
        <v>65.292224192993473</v>
      </c>
      <c r="C31" s="75">
        <f>'N-4'!AH11</f>
        <v>0.87021596448336413</v>
      </c>
      <c r="D31" s="75">
        <f>'N-5'!AG11</f>
        <v>67.660694734496317</v>
      </c>
      <c r="E31" s="75">
        <f>'N-5'!AH11</f>
        <v>0.98783021892166922</v>
      </c>
      <c r="F31" s="102">
        <v>70</v>
      </c>
      <c r="G31" s="75">
        <f>'N-6'!AH11</f>
        <v>0</v>
      </c>
      <c r="H31" s="75"/>
      <c r="I31" s="75"/>
    </row>
    <row r="32" spans="1:9" x14ac:dyDescent="0.3">
      <c r="A32" s="5">
        <v>1100</v>
      </c>
      <c r="B32" s="75"/>
      <c r="C32" s="75"/>
      <c r="D32" s="75"/>
      <c r="E32" s="75"/>
      <c r="F32" s="75"/>
      <c r="G32" s="75"/>
      <c r="H32" s="75"/>
      <c r="I32" s="75"/>
    </row>
    <row r="33" spans="1:9" x14ac:dyDescent="0.3">
      <c r="A33" s="5">
        <v>1150</v>
      </c>
      <c r="B33" s="75"/>
      <c r="C33" s="75"/>
      <c r="D33" s="75"/>
      <c r="E33" s="75"/>
      <c r="F33" s="75"/>
      <c r="G33" s="75"/>
      <c r="H33" s="75"/>
      <c r="I33" s="75"/>
    </row>
    <row r="35" spans="1:9" x14ac:dyDescent="0.3">
      <c r="A35" t="s">
        <v>22</v>
      </c>
    </row>
    <row r="36" spans="1:9" x14ac:dyDescent="0.3">
      <c r="B36" s="171" t="s">
        <v>46</v>
      </c>
      <c r="C36" s="171"/>
      <c r="D36" s="171" t="s">
        <v>47</v>
      </c>
      <c r="E36" s="171"/>
      <c r="F36" s="171" t="s">
        <v>48</v>
      </c>
      <c r="G36" s="170"/>
      <c r="H36" s="78"/>
      <c r="I36" s="78"/>
    </row>
    <row r="37" spans="1:9" x14ac:dyDescent="0.3">
      <c r="A37" s="65">
        <v>800</v>
      </c>
      <c r="B37" s="75">
        <v>1.3</v>
      </c>
      <c r="C37" s="75">
        <v>0.15</v>
      </c>
      <c r="D37" s="75">
        <v>1.5</v>
      </c>
      <c r="E37" s="75">
        <v>0.1</v>
      </c>
      <c r="F37" s="75">
        <v>2</v>
      </c>
      <c r="G37" s="75">
        <v>0.2</v>
      </c>
      <c r="H37" s="79"/>
      <c r="I37" s="79"/>
    </row>
    <row r="38" spans="1:9" x14ac:dyDescent="0.3">
      <c r="A38" s="65">
        <v>850</v>
      </c>
      <c r="B38" s="75">
        <v>2</v>
      </c>
      <c r="C38" s="75">
        <v>0.2</v>
      </c>
      <c r="D38" s="75">
        <v>3.8</v>
      </c>
      <c r="E38" s="75">
        <v>0.2</v>
      </c>
      <c r="F38" s="75">
        <v>3</v>
      </c>
      <c r="G38" s="75">
        <v>0.3</v>
      </c>
      <c r="H38" s="79"/>
      <c r="I38" s="79"/>
    </row>
    <row r="39" spans="1:9" x14ac:dyDescent="0.3">
      <c r="A39" s="5">
        <v>900</v>
      </c>
      <c r="B39" s="75">
        <f>'N-4'!AK8</f>
        <v>3.8166666666666664</v>
      </c>
      <c r="C39" s="75">
        <f>'N-4'!AJ8</f>
        <v>0.32802128327201374</v>
      </c>
      <c r="D39" s="75">
        <f>'N-5'!AK8</f>
        <v>5.2166666666666668</v>
      </c>
      <c r="E39" s="75">
        <f>'N-5'!AJ8</f>
        <v>0.32573079523463389</v>
      </c>
      <c r="F39" s="75">
        <f>'N-6'!AK8</f>
        <v>3.3</v>
      </c>
      <c r="G39" s="75">
        <f>'N-6'!AJ8</f>
        <v>0.73342192536381123</v>
      </c>
      <c r="H39" s="79"/>
      <c r="I39" s="79"/>
    </row>
    <row r="40" spans="1:9" x14ac:dyDescent="0.3">
      <c r="A40" s="5">
        <v>950</v>
      </c>
      <c r="B40" s="75">
        <f>'N-4'!AK9</f>
        <v>8.8714285714285701</v>
      </c>
      <c r="C40" s="75">
        <f>'N-4'!AJ9</f>
        <v>0.41071946166510914</v>
      </c>
      <c r="D40" s="75">
        <f>'N-5'!AK9</f>
        <v>5.7666666666666666</v>
      </c>
      <c r="E40" s="75">
        <f>'N-5'!AJ9</f>
        <v>0.58537737116040234</v>
      </c>
      <c r="F40" s="75">
        <f>'N-6'!AK9</f>
        <v>3.4833333333333329</v>
      </c>
      <c r="G40" s="75">
        <f>'N-6'!AJ9</f>
        <v>0.48955161338668723</v>
      </c>
      <c r="H40" s="79"/>
      <c r="I40" s="79"/>
    </row>
    <row r="41" spans="1:9" x14ac:dyDescent="0.3">
      <c r="A41" s="5">
        <v>1000</v>
      </c>
      <c r="B41" s="75">
        <f>'N-4'!AK10</f>
        <v>12.88</v>
      </c>
      <c r="C41" s="75">
        <f>'N-4'!AJ10</f>
        <v>0.11401754250991371</v>
      </c>
      <c r="D41" s="75">
        <f>'N-5'!AK10</f>
        <v>9.4599999999999991</v>
      </c>
      <c r="E41" s="75">
        <f>'N-5'!AJ10</f>
        <v>7.0710678118654502E-2</v>
      </c>
      <c r="F41" s="75">
        <f>'N-6'!AK10</f>
        <v>4.6333333333333329</v>
      </c>
      <c r="G41" s="75">
        <f>'N-6'!AJ10</f>
        <v>0.34302575219167836</v>
      </c>
      <c r="H41" s="79"/>
      <c r="I41" s="79"/>
    </row>
    <row r="42" spans="1:9" x14ac:dyDescent="0.3">
      <c r="A42" s="5">
        <v>1050</v>
      </c>
      <c r="B42" s="75">
        <f>'N-4'!AK11</f>
        <v>14.280000000000001</v>
      </c>
      <c r="C42" s="75">
        <v>0.5</v>
      </c>
      <c r="D42" s="75">
        <f>'N-5'!AK11</f>
        <v>11.12</v>
      </c>
      <c r="E42" s="75">
        <f>'N-5'!AJ11</f>
        <v>0.61997175734336107</v>
      </c>
      <c r="F42" s="102">
        <v>6.3</v>
      </c>
      <c r="G42" s="75">
        <f>'N-6'!AJ11</f>
        <v>0.94093064097788948</v>
      </c>
      <c r="H42" s="79"/>
      <c r="I42" s="79"/>
    </row>
    <row r="43" spans="1:9" x14ac:dyDescent="0.3">
      <c r="A43" s="5">
        <v>1100</v>
      </c>
      <c r="B43" s="75"/>
      <c r="C43" s="75"/>
      <c r="D43" s="75"/>
      <c r="E43" s="75"/>
      <c r="F43" s="75"/>
      <c r="G43" s="79"/>
      <c r="H43" s="79"/>
      <c r="I43" s="79"/>
    </row>
    <row r="44" spans="1:9" x14ac:dyDescent="0.3">
      <c r="A44" s="5">
        <v>1150</v>
      </c>
      <c r="B44" s="75"/>
      <c r="C44" s="75"/>
      <c r="D44" s="75"/>
      <c r="E44" s="75"/>
      <c r="F44" s="75"/>
      <c r="G44" s="79"/>
      <c r="H44" s="79"/>
      <c r="I44" s="79"/>
    </row>
    <row r="47" spans="1:9" x14ac:dyDescent="0.3">
      <c r="A47" t="s">
        <v>49</v>
      </c>
    </row>
    <row r="48" spans="1:9" x14ac:dyDescent="0.3">
      <c r="B48" s="171" t="s">
        <v>46</v>
      </c>
      <c r="C48" s="171"/>
      <c r="D48" s="171" t="s">
        <v>47</v>
      </c>
      <c r="E48" s="171"/>
      <c r="F48" s="171" t="s">
        <v>48</v>
      </c>
    </row>
    <row r="49" spans="1:9" x14ac:dyDescent="0.3">
      <c r="A49">
        <v>800</v>
      </c>
      <c r="B49" s="75">
        <v>0.2</v>
      </c>
      <c r="C49" s="79"/>
      <c r="D49" s="75">
        <v>0.5</v>
      </c>
      <c r="E49" s="79"/>
      <c r="F49" s="75">
        <v>0.6</v>
      </c>
    </row>
    <row r="50" spans="1:9" x14ac:dyDescent="0.3">
      <c r="A50" s="65">
        <v>850</v>
      </c>
      <c r="B50" s="75">
        <v>0.5</v>
      </c>
      <c r="C50" s="79"/>
      <c r="D50" s="75">
        <v>1</v>
      </c>
      <c r="E50" s="79"/>
      <c r="F50" s="75">
        <v>1.3</v>
      </c>
    </row>
    <row r="51" spans="1:9" x14ac:dyDescent="0.3">
      <c r="A51" s="5">
        <v>900</v>
      </c>
      <c r="B51" s="75">
        <f>'N-4'!AI8</f>
        <v>1.1441368709220188</v>
      </c>
      <c r="C51" s="10">
        <f>'N-4'!AJ8</f>
        <v>0.32802128327201374</v>
      </c>
      <c r="D51" s="75">
        <f>'N-5'!AI8</f>
        <v>1.5446969696969672</v>
      </c>
      <c r="E51" s="10">
        <f>'N-5'!AJ8</f>
        <v>0.32573079523463389</v>
      </c>
      <c r="F51" s="75">
        <f>'N-6'!AI8</f>
        <v>1.8750662251655643</v>
      </c>
      <c r="G51" s="75">
        <f>'N-6'!AJ8</f>
        <v>0.73342192536381123</v>
      </c>
    </row>
    <row r="52" spans="1:9" x14ac:dyDescent="0.3">
      <c r="A52" s="5">
        <v>950</v>
      </c>
      <c r="B52" s="75">
        <f>'N-4'!AI9</f>
        <v>2.8071428571428569</v>
      </c>
      <c r="C52" s="10">
        <f>'N-4'!AJ9</f>
        <v>0.41071946166510914</v>
      </c>
      <c r="D52" s="75">
        <f>'N-5'!AI9</f>
        <v>2.8166666666666669</v>
      </c>
      <c r="E52" s="10">
        <f>'N-5'!AJ9</f>
        <v>0.58537737116040234</v>
      </c>
      <c r="F52" s="75">
        <f>'N-6'!AI9</f>
        <v>4.0946107586571481</v>
      </c>
      <c r="G52" s="75">
        <f>'N-6'!AJ9</f>
        <v>0.48955161338668723</v>
      </c>
    </row>
    <row r="53" spans="1:9" x14ac:dyDescent="0.3">
      <c r="A53" s="5">
        <v>1000</v>
      </c>
      <c r="B53" s="10">
        <f>'N-4'!AI10</f>
        <v>5.54</v>
      </c>
      <c r="C53" s="10">
        <f>'N-4'!AJ10</f>
        <v>0.11401754250991371</v>
      </c>
      <c r="D53" s="10">
        <f>'N-5'!AI10</f>
        <v>6.5</v>
      </c>
      <c r="E53" s="10">
        <f>'N-5'!AJ10</f>
        <v>7.0710678118654502E-2</v>
      </c>
      <c r="F53" s="75">
        <f>'N-6'!AI10</f>
        <v>5.1166666666666671</v>
      </c>
      <c r="G53" s="75">
        <f>'N-6'!AJ10</f>
        <v>0.34302575219167836</v>
      </c>
    </row>
    <row r="54" spans="1:9" x14ac:dyDescent="0.3">
      <c r="A54" s="5">
        <v>1050</v>
      </c>
      <c r="B54" s="10">
        <f>'N-4'!AI11</f>
        <v>7.6800067842605131</v>
      </c>
      <c r="C54" s="10">
        <f>'N-4'!AJ11</f>
        <v>0.82033279573141582</v>
      </c>
      <c r="D54" s="10">
        <f>'N-5'!AI11</f>
        <v>8.1355734645402116</v>
      </c>
      <c r="E54" s="10">
        <f>'N-5'!AJ11</f>
        <v>0.61997175734336107</v>
      </c>
      <c r="F54" s="75">
        <f>'N-6'!AI11</f>
        <v>8.1943871350734181</v>
      </c>
      <c r="G54" s="75">
        <f>'N-6'!AJ11</f>
        <v>0.94093064097788948</v>
      </c>
    </row>
    <row r="55" spans="1:9" x14ac:dyDescent="0.3">
      <c r="A55" s="5">
        <v>1100</v>
      </c>
      <c r="B55" s="75"/>
      <c r="C55" s="75"/>
      <c r="D55" s="75"/>
      <c r="E55" s="75"/>
      <c r="F55" s="75"/>
    </row>
    <row r="56" spans="1:9" x14ac:dyDescent="0.3">
      <c r="A56" s="5">
        <v>1150</v>
      </c>
      <c r="B56" s="75"/>
      <c r="C56" s="75"/>
      <c r="D56" s="75"/>
      <c r="E56" s="75"/>
      <c r="F56" s="75"/>
    </row>
    <row r="64" spans="1:9" x14ac:dyDescent="0.3">
      <c r="B64" s="77" t="s">
        <v>11</v>
      </c>
      <c r="C64" s="170"/>
      <c r="D64" s="170" t="s">
        <v>14</v>
      </c>
      <c r="E64" s="170"/>
      <c r="F64" s="170" t="s">
        <v>8</v>
      </c>
      <c r="G64" s="170" t="s">
        <v>7</v>
      </c>
      <c r="H64" s="78" t="s">
        <v>9</v>
      </c>
      <c r="I64" s="78" t="s">
        <v>10</v>
      </c>
    </row>
    <row r="65" spans="1:13" x14ac:dyDescent="0.3">
      <c r="A65" s="5">
        <v>600</v>
      </c>
      <c r="B65" s="79">
        <f>B37/B6</f>
        <v>1.8055555555555556</v>
      </c>
      <c r="C65" s="79"/>
      <c r="D65" s="79">
        <f>D37/D6</f>
        <v>2.2058823529411762</v>
      </c>
      <c r="E65" s="79"/>
      <c r="F65" s="79">
        <f>F37/F6</f>
        <v>3.1961765486597931</v>
      </c>
      <c r="G65" s="79">
        <f>G37/G6</f>
        <v>9.5238095238095237</v>
      </c>
      <c r="H65" s="79" t="e">
        <f>H37/H6</f>
        <v>#DIV/0!</v>
      </c>
      <c r="I65" s="79" t="e">
        <f>I37/I6</f>
        <v>#DIV/0!</v>
      </c>
    </row>
    <row r="66" spans="1:13" x14ac:dyDescent="0.3">
      <c r="A66" s="5">
        <v>950</v>
      </c>
      <c r="B66" s="79">
        <f t="shared" ref="B66:B71" si="0">B39/B7</f>
        <v>4.770833333333333</v>
      </c>
      <c r="C66" s="79"/>
      <c r="D66" s="79">
        <f t="shared" ref="D66:D71" si="1">D39/D7</f>
        <v>7.1461187214611872</v>
      </c>
      <c r="E66" s="79"/>
      <c r="F66" s="79">
        <f t="shared" ref="F66:I71" si="2">F39/F7</f>
        <v>4.9965329041916675</v>
      </c>
      <c r="G66" s="79">
        <f t="shared" si="2"/>
        <v>29.620259547112006</v>
      </c>
      <c r="H66" s="79" t="e">
        <f t="shared" si="2"/>
        <v>#DIV/0!</v>
      </c>
      <c r="I66" s="79" t="e">
        <f t="shared" si="2"/>
        <v>#DIV/0!</v>
      </c>
    </row>
    <row r="67" spans="1:13" x14ac:dyDescent="0.3">
      <c r="A67" s="5">
        <v>1000</v>
      </c>
      <c r="B67" s="79">
        <f t="shared" si="0"/>
        <v>10.546615919675407</v>
      </c>
      <c r="C67" s="79"/>
      <c r="D67" s="79">
        <f t="shared" si="1"/>
        <v>7.3225523789910811</v>
      </c>
      <c r="E67" s="79"/>
      <c r="F67" s="79">
        <f t="shared" si="2"/>
        <v>4.877105762343712</v>
      </c>
      <c r="G67" s="79">
        <f t="shared" si="2"/>
        <v>22.255727521610563</v>
      </c>
      <c r="H67" s="79" t="e">
        <f t="shared" si="2"/>
        <v>#DIV/0!</v>
      </c>
      <c r="I67" s="79" t="e">
        <f t="shared" si="2"/>
        <v>#DIV/0!</v>
      </c>
    </row>
    <row r="68" spans="1:13" x14ac:dyDescent="0.3">
      <c r="A68" s="5">
        <v>1050</v>
      </c>
      <c r="B68" s="79">
        <f t="shared" si="0"/>
        <v>14.285219746588416</v>
      </c>
      <c r="C68" s="79"/>
      <c r="D68" s="79">
        <f t="shared" si="1"/>
        <v>11.211074775882134</v>
      </c>
      <c r="E68" s="79"/>
      <c r="F68" s="79">
        <f t="shared" si="2"/>
        <v>6.1777777777777771</v>
      </c>
      <c r="G68" s="79">
        <f t="shared" si="2"/>
        <v>17.151287609583918</v>
      </c>
      <c r="H68" s="79" t="e">
        <f t="shared" si="2"/>
        <v>#DIV/0!</v>
      </c>
      <c r="I68" s="79" t="e">
        <f t="shared" si="2"/>
        <v>#DIV/0!</v>
      </c>
    </row>
    <row r="69" spans="1:13" x14ac:dyDescent="0.3">
      <c r="A69" s="5">
        <v>1100</v>
      </c>
      <c r="B69" s="79" t="e">
        <f t="shared" si="0"/>
        <v>#DIV/0!</v>
      </c>
      <c r="C69" s="79"/>
      <c r="D69" s="79" t="e">
        <f t="shared" si="1"/>
        <v>#DIV/0!</v>
      </c>
      <c r="E69" s="79"/>
      <c r="F69" s="79" t="e">
        <f t="shared" si="2"/>
        <v>#DIV/0!</v>
      </c>
      <c r="G69" s="79" t="e">
        <f t="shared" si="2"/>
        <v>#DIV/0!</v>
      </c>
      <c r="H69" s="79" t="e">
        <f t="shared" si="2"/>
        <v>#DIV/0!</v>
      </c>
      <c r="I69" s="79" t="e">
        <f t="shared" si="2"/>
        <v>#DIV/0!</v>
      </c>
    </row>
    <row r="70" spans="1:13" x14ac:dyDescent="0.3">
      <c r="A70" s="5">
        <v>1150</v>
      </c>
      <c r="B70" s="79" t="e">
        <f t="shared" si="0"/>
        <v>#DIV/0!</v>
      </c>
      <c r="C70" s="79"/>
      <c r="D70" s="79" t="e">
        <f t="shared" si="1"/>
        <v>#DIV/0!</v>
      </c>
      <c r="E70" s="79"/>
      <c r="F70" s="79" t="e">
        <f t="shared" si="2"/>
        <v>#DIV/0!</v>
      </c>
      <c r="G70" s="79" t="e">
        <f t="shared" si="2"/>
        <v>#DIV/0!</v>
      </c>
      <c r="H70" s="79" t="e">
        <f t="shared" si="2"/>
        <v>#DIV/0!</v>
      </c>
      <c r="I70" s="79" t="e">
        <f t="shared" si="2"/>
        <v>#DIV/0!</v>
      </c>
    </row>
    <row r="71" spans="1:13" x14ac:dyDescent="0.3">
      <c r="A71">
        <v>1200</v>
      </c>
      <c r="B71" s="79" t="e">
        <f t="shared" si="0"/>
        <v>#DIV/0!</v>
      </c>
      <c r="C71" s="79"/>
      <c r="D71" s="79" t="e">
        <f t="shared" si="1"/>
        <v>#DIV/0!</v>
      </c>
      <c r="E71" s="79"/>
      <c r="F71" s="79" t="e">
        <f t="shared" si="2"/>
        <v>#DIV/0!</v>
      </c>
      <c r="G71" s="79" t="e">
        <f t="shared" si="2"/>
        <v>#DIV/0!</v>
      </c>
      <c r="H71" s="79" t="e">
        <f t="shared" si="2"/>
        <v>#DIV/0!</v>
      </c>
      <c r="I71" s="79" t="e">
        <f t="shared" si="2"/>
        <v>#DIV/0!</v>
      </c>
    </row>
    <row r="74" spans="1:13" ht="15" thickBot="1" x14ac:dyDescent="0.35">
      <c r="C74" s="134" t="s">
        <v>51</v>
      </c>
      <c r="H74" s="134" t="s">
        <v>53</v>
      </c>
    </row>
    <row r="75" spans="1:13" ht="15" thickBot="1" x14ac:dyDescent="0.35">
      <c r="C75" s="10" t="s">
        <v>46</v>
      </c>
      <c r="D75" s="10" t="s">
        <v>47</v>
      </c>
      <c r="E75" s="10" t="s">
        <v>48</v>
      </c>
      <c r="F75" s="10"/>
      <c r="H75" s="1" t="s">
        <v>46</v>
      </c>
      <c r="J75" s="1" t="s">
        <v>47</v>
      </c>
      <c r="L75" s="1" t="s">
        <v>48</v>
      </c>
      <c r="M75" s="51"/>
    </row>
    <row r="76" spans="1:13" x14ac:dyDescent="0.3">
      <c r="B76">
        <v>800</v>
      </c>
      <c r="C76" s="102">
        <f t="shared" ref="C76:C81" si="3">B26</f>
        <v>77.400000000000006</v>
      </c>
      <c r="D76" s="102">
        <f t="shared" ref="D76:D81" si="4">D26</f>
        <v>78.5</v>
      </c>
      <c r="E76" s="102">
        <f t="shared" ref="E76:E81" si="5">F26</f>
        <v>79.5</v>
      </c>
      <c r="F76" s="10"/>
      <c r="H76" s="172">
        <f t="shared" ref="H76:I80" si="6">B37</f>
        <v>1.3</v>
      </c>
      <c r="I76" s="172">
        <f t="shared" si="6"/>
        <v>0.15</v>
      </c>
      <c r="J76" s="172">
        <f t="shared" ref="J76:K80" si="7">D37</f>
        <v>1.5</v>
      </c>
      <c r="K76" s="172">
        <f t="shared" si="7"/>
        <v>0.1</v>
      </c>
      <c r="L76" s="172">
        <f t="shared" ref="L76:M80" si="8">F37</f>
        <v>2</v>
      </c>
      <c r="M76" s="172">
        <f t="shared" si="8"/>
        <v>0.2</v>
      </c>
    </row>
    <row r="77" spans="1:13" x14ac:dyDescent="0.3">
      <c r="B77">
        <v>850</v>
      </c>
      <c r="C77" s="102">
        <f t="shared" si="3"/>
        <v>75.3</v>
      </c>
      <c r="D77" s="102">
        <f t="shared" si="4"/>
        <v>76</v>
      </c>
      <c r="E77" s="102">
        <f t="shared" si="5"/>
        <v>78.2</v>
      </c>
      <c r="F77" s="10"/>
      <c r="H77" s="172">
        <f t="shared" si="6"/>
        <v>2</v>
      </c>
      <c r="I77" s="172">
        <f t="shared" si="6"/>
        <v>0.2</v>
      </c>
      <c r="J77" s="172">
        <f t="shared" si="7"/>
        <v>3.8</v>
      </c>
      <c r="K77" s="172">
        <f t="shared" si="7"/>
        <v>0.2</v>
      </c>
      <c r="L77" s="172">
        <f t="shared" si="8"/>
        <v>3</v>
      </c>
      <c r="M77" s="172">
        <f t="shared" si="8"/>
        <v>0.3</v>
      </c>
    </row>
    <row r="78" spans="1:13" x14ac:dyDescent="0.3">
      <c r="B78">
        <v>900</v>
      </c>
      <c r="C78" s="102">
        <f t="shared" si="3"/>
        <v>72.240637031084091</v>
      </c>
      <c r="D78" s="102">
        <f t="shared" si="4"/>
        <v>73.746500595204893</v>
      </c>
      <c r="E78" s="102">
        <f t="shared" si="5"/>
        <v>76.07984880298963</v>
      </c>
      <c r="F78" s="75"/>
      <c r="H78" s="172">
        <f t="shared" si="6"/>
        <v>3.8166666666666664</v>
      </c>
      <c r="I78" s="172">
        <f t="shared" si="6"/>
        <v>0.32802128327201374</v>
      </c>
      <c r="J78" s="172">
        <f t="shared" si="7"/>
        <v>5.2166666666666668</v>
      </c>
      <c r="K78" s="172">
        <f t="shared" si="7"/>
        <v>0.32573079523463389</v>
      </c>
      <c r="L78" s="172">
        <f t="shared" si="8"/>
        <v>3.3</v>
      </c>
      <c r="M78" s="172">
        <f t="shared" si="8"/>
        <v>0.73342192536381123</v>
      </c>
    </row>
    <row r="79" spans="1:13" x14ac:dyDescent="0.3">
      <c r="B79">
        <v>950</v>
      </c>
      <c r="C79" s="102">
        <f t="shared" si="3"/>
        <v>69.110269548499517</v>
      </c>
      <c r="D79" s="102">
        <f t="shared" si="4"/>
        <v>72.001076454792425</v>
      </c>
      <c r="E79" s="102">
        <f t="shared" si="5"/>
        <v>74.77753918366885</v>
      </c>
      <c r="F79" s="75"/>
      <c r="H79" s="172">
        <f t="shared" si="6"/>
        <v>8.8714285714285701</v>
      </c>
      <c r="I79" s="172">
        <f t="shared" si="6"/>
        <v>0.41071946166510914</v>
      </c>
      <c r="J79" s="172">
        <f t="shared" si="7"/>
        <v>5.7666666666666666</v>
      </c>
      <c r="K79" s="172">
        <f t="shared" si="7"/>
        <v>0.58537737116040234</v>
      </c>
      <c r="L79" s="172">
        <f t="shared" si="8"/>
        <v>3.4833333333333329</v>
      </c>
      <c r="M79" s="172">
        <f t="shared" si="8"/>
        <v>0.48955161338668723</v>
      </c>
    </row>
    <row r="80" spans="1:13" x14ac:dyDescent="0.3">
      <c r="B80">
        <v>1000</v>
      </c>
      <c r="C80" s="102">
        <f t="shared" si="3"/>
        <v>67.522516827295263</v>
      </c>
      <c r="D80" s="102">
        <f t="shared" si="4"/>
        <v>69.717325779538641</v>
      </c>
      <c r="E80" s="102">
        <f t="shared" si="5"/>
        <v>72.444952024140989</v>
      </c>
      <c r="F80" s="75"/>
      <c r="H80" s="172">
        <f t="shared" si="6"/>
        <v>12.88</v>
      </c>
      <c r="I80" s="172">
        <f t="shared" si="6"/>
        <v>0.11401754250991371</v>
      </c>
      <c r="J80" s="172">
        <f t="shared" si="7"/>
        <v>9.4599999999999991</v>
      </c>
      <c r="K80" s="172">
        <f t="shared" si="7"/>
        <v>7.0710678118654502E-2</v>
      </c>
      <c r="L80" s="172">
        <f t="shared" si="8"/>
        <v>4.6333333333333329</v>
      </c>
      <c r="M80" s="172">
        <f t="shared" si="8"/>
        <v>0.34302575219167836</v>
      </c>
    </row>
    <row r="81" spans="2:13" x14ac:dyDescent="0.3">
      <c r="B81">
        <v>1050</v>
      </c>
      <c r="C81" s="102">
        <f t="shared" si="3"/>
        <v>65.292224192993473</v>
      </c>
      <c r="D81" s="102">
        <f t="shared" si="4"/>
        <v>67.660694734496317</v>
      </c>
      <c r="E81" s="102">
        <f t="shared" si="5"/>
        <v>70</v>
      </c>
      <c r="F81" s="75"/>
      <c r="H81" s="172">
        <f t="shared" ref="H81:M81" si="9">B42</f>
        <v>14.280000000000001</v>
      </c>
      <c r="I81" s="172">
        <f t="shared" si="9"/>
        <v>0.5</v>
      </c>
      <c r="J81" s="172">
        <f t="shared" si="9"/>
        <v>11.12</v>
      </c>
      <c r="K81" s="172">
        <f t="shared" si="9"/>
        <v>0.61997175734336107</v>
      </c>
      <c r="L81" s="172">
        <f t="shared" si="9"/>
        <v>6.3</v>
      </c>
      <c r="M81" s="172">
        <f t="shared" si="9"/>
        <v>0.94093064097788948</v>
      </c>
    </row>
    <row r="82" spans="2:13" x14ac:dyDescent="0.3">
      <c r="C82" s="75"/>
      <c r="D82" s="75"/>
      <c r="F82" s="75"/>
      <c r="G82" s="75"/>
    </row>
    <row r="83" spans="2:13" x14ac:dyDescent="0.3">
      <c r="C83" s="75"/>
      <c r="D83" s="75"/>
      <c r="E83" s="75"/>
      <c r="F83" s="75"/>
      <c r="G83" s="75"/>
    </row>
    <row r="84" spans="2:13" x14ac:dyDescent="0.3">
      <c r="H84" s="134" t="s">
        <v>50</v>
      </c>
    </row>
    <row r="85" spans="2:13" x14ac:dyDescent="0.3">
      <c r="C85" s="10" t="s">
        <v>46</v>
      </c>
      <c r="D85" s="10" t="s">
        <v>47</v>
      </c>
      <c r="E85" s="10" t="s">
        <v>48</v>
      </c>
      <c r="H85" s="1" t="s">
        <v>46</v>
      </c>
      <c r="J85" s="1" t="s">
        <v>47</v>
      </c>
      <c r="L85" s="1" t="s">
        <v>48</v>
      </c>
    </row>
    <row r="86" spans="2:13" x14ac:dyDescent="0.3">
      <c r="B86">
        <v>800</v>
      </c>
      <c r="C86" s="10"/>
      <c r="D86" s="10"/>
      <c r="E86" s="10"/>
      <c r="H86" s="10">
        <f t="shared" ref="H86:H91" si="10">B4</f>
        <v>0.68</v>
      </c>
      <c r="I86" s="10">
        <f t="shared" ref="I86:I91" si="11">C4</f>
        <v>1.2999999999999999E-2</v>
      </c>
      <c r="J86" s="10">
        <f t="shared" ref="J86:J91" si="12">D4</f>
        <v>0.64</v>
      </c>
      <c r="K86" s="10">
        <f t="shared" ref="K86:K91" si="13">E4</f>
        <v>2.1999999999999999E-2</v>
      </c>
      <c r="L86" s="10">
        <f t="shared" ref="L86:L91" si="14">F4</f>
        <v>0.56000000000000005</v>
      </c>
      <c r="M86" s="10">
        <f t="shared" ref="M86:M91" si="15">G4</f>
        <v>2.5000000000000001E-2</v>
      </c>
    </row>
    <row r="87" spans="2:13" x14ac:dyDescent="0.3">
      <c r="B87">
        <v>850</v>
      </c>
      <c r="C87" s="10"/>
      <c r="D87" s="10"/>
      <c r="E87" s="10"/>
      <c r="H87" s="10">
        <f t="shared" si="10"/>
        <v>0.7</v>
      </c>
      <c r="I87" s="10">
        <f t="shared" si="11"/>
        <v>1.4999999999999999E-2</v>
      </c>
      <c r="J87" s="10">
        <f t="shared" si="12"/>
        <v>0.66</v>
      </c>
      <c r="K87" s="10">
        <f t="shared" si="13"/>
        <v>2.5000000000000001E-2</v>
      </c>
      <c r="L87" s="10">
        <f t="shared" si="14"/>
        <v>0.57999999999999996</v>
      </c>
      <c r="M87" s="10">
        <f t="shared" si="15"/>
        <v>2.3E-2</v>
      </c>
    </row>
    <row r="88" spans="2:13" x14ac:dyDescent="0.3">
      <c r="B88">
        <v>900</v>
      </c>
      <c r="C88" s="102">
        <f>H78/H88</f>
        <v>5.3009259259259256</v>
      </c>
      <c r="D88" s="102">
        <v>73.746500595204893</v>
      </c>
      <c r="E88" s="102">
        <v>76.07984880298963</v>
      </c>
      <c r="H88" s="10">
        <f t="shared" si="10"/>
        <v>0.72</v>
      </c>
      <c r="I88" s="10">
        <f t="shared" si="11"/>
        <v>1.5692432121444388E-2</v>
      </c>
      <c r="J88" s="10">
        <f t="shared" si="12"/>
        <v>0.68</v>
      </c>
      <c r="K88" s="10">
        <f t="shared" si="13"/>
        <v>3.0036141293757364E-2</v>
      </c>
      <c r="L88" s="10">
        <f t="shared" si="14"/>
        <v>0.62574766116678737</v>
      </c>
      <c r="M88" s="10">
        <f t="shared" si="15"/>
        <v>2.1000000000000001E-2</v>
      </c>
    </row>
    <row r="89" spans="2:13" x14ac:dyDescent="0.3">
      <c r="B89">
        <v>950</v>
      </c>
      <c r="C89" s="102">
        <v>69.110269548499517</v>
      </c>
      <c r="D89" s="102">
        <v>72.001076454792425</v>
      </c>
      <c r="E89" s="102">
        <v>74.77753918366885</v>
      </c>
      <c r="H89" s="10">
        <f t="shared" si="10"/>
        <v>0.8</v>
      </c>
      <c r="I89" s="10">
        <f t="shared" si="11"/>
        <v>1.8101351140035887E-2</v>
      </c>
      <c r="J89" s="10">
        <f t="shared" si="12"/>
        <v>0.73</v>
      </c>
      <c r="K89" s="10">
        <f t="shared" si="13"/>
        <v>2.6475828983738611E-2</v>
      </c>
      <c r="L89" s="10">
        <f t="shared" si="14"/>
        <v>0.66045797421479591</v>
      </c>
      <c r="M89" s="10">
        <f t="shared" si="15"/>
        <v>2.4760820349912172E-2</v>
      </c>
    </row>
    <row r="90" spans="2:13" x14ac:dyDescent="0.3">
      <c r="B90">
        <v>1000</v>
      </c>
      <c r="C90" s="102">
        <v>67.522516827295263</v>
      </c>
      <c r="D90" s="102">
        <v>69.717325779538641</v>
      </c>
      <c r="E90" s="102">
        <v>72.444952024140989</v>
      </c>
      <c r="H90" s="10">
        <f t="shared" si="10"/>
        <v>0.84116352003284156</v>
      </c>
      <c r="I90" s="10">
        <f t="shared" si="11"/>
        <v>1.8101351140035887E-2</v>
      </c>
      <c r="J90" s="10">
        <f t="shared" si="12"/>
        <v>0.78752139530085707</v>
      </c>
      <c r="K90" s="10">
        <f t="shared" si="13"/>
        <v>2.831207716668958E-2</v>
      </c>
      <c r="L90" s="10">
        <f t="shared" si="14"/>
        <v>0.71422140570095072</v>
      </c>
      <c r="M90" s="10">
        <f t="shared" si="15"/>
        <v>2.199665739577945E-2</v>
      </c>
    </row>
    <row r="91" spans="2:13" x14ac:dyDescent="0.3">
      <c r="B91">
        <v>1050</v>
      </c>
      <c r="C91" s="102">
        <v>65.292224192993473</v>
      </c>
      <c r="D91" s="102">
        <v>67.660694734496317</v>
      </c>
      <c r="E91" s="102">
        <v>70</v>
      </c>
      <c r="H91" s="10">
        <f t="shared" si="10"/>
        <v>0.90163121243381583</v>
      </c>
      <c r="I91" s="10">
        <f t="shared" si="11"/>
        <v>1.4539838606759148E-2</v>
      </c>
      <c r="J91" s="10">
        <f t="shared" si="12"/>
        <v>0.84380848305024769</v>
      </c>
      <c r="K91" s="10">
        <f t="shared" si="13"/>
        <v>2.5644464339163345E-2</v>
      </c>
      <c r="L91" s="10">
        <f t="shared" si="14"/>
        <v>0.75</v>
      </c>
      <c r="M91" s="10">
        <f t="shared" si="15"/>
        <v>0.02</v>
      </c>
    </row>
    <row r="93" spans="2:13" x14ac:dyDescent="0.3">
      <c r="H93" s="134" t="s">
        <v>52</v>
      </c>
    </row>
    <row r="94" spans="2:13" x14ac:dyDescent="0.3">
      <c r="H94" s="1" t="s">
        <v>46</v>
      </c>
      <c r="J94" s="1" t="s">
        <v>47</v>
      </c>
      <c r="L94" s="1" t="s">
        <v>48</v>
      </c>
    </row>
    <row r="95" spans="2:13" x14ac:dyDescent="0.3">
      <c r="G95">
        <v>800</v>
      </c>
      <c r="H95" s="75">
        <f t="shared" ref="H95:H100" si="16">H76/H86</f>
        <v>1.9117647058823528</v>
      </c>
      <c r="J95" s="75">
        <f>J76/J86</f>
        <v>2.34375</v>
      </c>
      <c r="K95" s="75"/>
      <c r="L95" s="75">
        <f>L76/L86</f>
        <v>3.5714285714285712</v>
      </c>
    </row>
    <row r="96" spans="2:13" x14ac:dyDescent="0.3">
      <c r="G96">
        <v>850</v>
      </c>
      <c r="H96" s="75">
        <f t="shared" si="16"/>
        <v>2.8571428571428572</v>
      </c>
      <c r="J96" s="75">
        <f t="shared" ref="J96:L100" si="17">J77/J87</f>
        <v>5.7575757575757569</v>
      </c>
      <c r="K96" s="75"/>
      <c r="L96" s="75">
        <f t="shared" si="17"/>
        <v>5.1724137931034484</v>
      </c>
    </row>
    <row r="97" spans="7:13" x14ac:dyDescent="0.3">
      <c r="G97">
        <v>900</v>
      </c>
      <c r="H97" s="75">
        <f t="shared" si="16"/>
        <v>5.3009259259259256</v>
      </c>
      <c r="J97" s="75">
        <f t="shared" si="17"/>
        <v>7.6715686274509798</v>
      </c>
      <c r="K97" s="75"/>
      <c r="L97" s="75">
        <f t="shared" si="17"/>
        <v>5.2736913052886578</v>
      </c>
    </row>
    <row r="98" spans="7:13" x14ac:dyDescent="0.3">
      <c r="G98">
        <v>950</v>
      </c>
      <c r="H98" s="75">
        <f t="shared" si="16"/>
        <v>11.089285714285712</v>
      </c>
      <c r="J98" s="75">
        <f t="shared" si="17"/>
        <v>7.8995433789954337</v>
      </c>
      <c r="K98" s="75"/>
      <c r="L98" s="75">
        <f t="shared" si="17"/>
        <v>5.2741180655356494</v>
      </c>
    </row>
    <row r="99" spans="7:13" x14ac:dyDescent="0.3">
      <c r="G99">
        <v>1000</v>
      </c>
      <c r="H99" s="75">
        <f t="shared" si="16"/>
        <v>15.312123853750965</v>
      </c>
      <c r="J99" s="75">
        <f t="shared" si="17"/>
        <v>12.0123720529345</v>
      </c>
      <c r="K99" s="75"/>
      <c r="L99" s="75">
        <f t="shared" si="17"/>
        <v>6.4872507269452244</v>
      </c>
    </row>
    <row r="100" spans="7:13" x14ac:dyDescent="0.3">
      <c r="G100">
        <v>1050</v>
      </c>
      <c r="H100" s="75">
        <f t="shared" si="16"/>
        <v>15.837961023391506</v>
      </c>
      <c r="J100" s="75">
        <f t="shared" si="17"/>
        <v>13.178345825349824</v>
      </c>
      <c r="K100" s="75"/>
      <c r="L100" s="75">
        <f t="shared" si="17"/>
        <v>8.4</v>
      </c>
    </row>
    <row r="101" spans="7:13" x14ac:dyDescent="0.3">
      <c r="H101" s="134" t="s">
        <v>54</v>
      </c>
    </row>
    <row r="102" spans="7:13" x14ac:dyDescent="0.3">
      <c r="H102" s="1" t="s">
        <v>46</v>
      </c>
      <c r="J102" s="1" t="s">
        <v>47</v>
      </c>
      <c r="L102" s="1" t="s">
        <v>48</v>
      </c>
      <c r="M102" s="10"/>
    </row>
    <row r="103" spans="7:13" x14ac:dyDescent="0.3">
      <c r="G103">
        <v>800</v>
      </c>
      <c r="H103" s="10">
        <f t="shared" ref="H103:H108" si="18">(H76^0.5)/H86</f>
        <v>1.6767285663222617</v>
      </c>
      <c r="J103" s="10">
        <f t="shared" ref="J103:J108" si="19">(J76^0.5)/J86</f>
        <v>1.9136638615493577</v>
      </c>
      <c r="K103" s="10"/>
      <c r="L103" s="10">
        <f t="shared" ref="L103:L108" si="20">(L76^0.5)/L86</f>
        <v>2.5253813613805267</v>
      </c>
      <c r="M103" s="10"/>
    </row>
    <row r="104" spans="7:13" x14ac:dyDescent="0.3">
      <c r="G104">
        <v>850</v>
      </c>
      <c r="H104" s="10">
        <f t="shared" si="18"/>
        <v>2.0203050891044216</v>
      </c>
      <c r="J104" s="10">
        <f t="shared" si="19"/>
        <v>2.9535740438815039</v>
      </c>
      <c r="K104" s="10"/>
      <c r="L104" s="10">
        <f t="shared" si="20"/>
        <v>2.986294495808409</v>
      </c>
      <c r="M104" s="10"/>
    </row>
    <row r="105" spans="7:13" x14ac:dyDescent="0.3">
      <c r="G105">
        <v>900</v>
      </c>
      <c r="H105" s="10">
        <f t="shared" si="18"/>
        <v>2.7133737522393711</v>
      </c>
      <c r="I105" s="75">
        <f>(I78^0.5)/I88</f>
        <v>36.497301304202438</v>
      </c>
      <c r="J105" s="10">
        <f t="shared" si="19"/>
        <v>3.3588269633580188</v>
      </c>
      <c r="K105" s="10"/>
      <c r="L105" s="10">
        <f t="shared" si="20"/>
        <v>2.9030715177923763</v>
      </c>
      <c r="M105" s="10"/>
    </row>
    <row r="106" spans="7:13" x14ac:dyDescent="0.3">
      <c r="G106">
        <v>950</v>
      </c>
      <c r="H106" s="10">
        <f t="shared" si="18"/>
        <v>3.7231179329772965</v>
      </c>
      <c r="I106" s="75"/>
      <c r="J106" s="10">
        <f t="shared" si="19"/>
        <v>3.2895732701968723</v>
      </c>
      <c r="K106" s="10"/>
      <c r="L106" s="10">
        <f t="shared" si="20"/>
        <v>2.8258709815838641</v>
      </c>
      <c r="M106" s="10"/>
    </row>
    <row r="107" spans="7:13" x14ac:dyDescent="0.3">
      <c r="G107">
        <v>1000</v>
      </c>
      <c r="H107" s="10">
        <f t="shared" si="18"/>
        <v>4.2665565059753803</v>
      </c>
      <c r="I107" s="75"/>
      <c r="J107" s="10">
        <f t="shared" si="19"/>
        <v>3.9055590339497059</v>
      </c>
      <c r="K107" s="10"/>
      <c r="L107" s="10">
        <f t="shared" si="20"/>
        <v>3.0137964058206888</v>
      </c>
      <c r="M107" s="10"/>
    </row>
    <row r="108" spans="7:13" x14ac:dyDescent="0.3">
      <c r="G108">
        <v>1050</v>
      </c>
      <c r="H108" s="10">
        <f t="shared" si="18"/>
        <v>4.1911689318493126</v>
      </c>
      <c r="I108" s="75"/>
      <c r="J108" s="10">
        <f t="shared" si="19"/>
        <v>3.9519232943146863</v>
      </c>
      <c r="K108" s="10"/>
      <c r="L108" s="10">
        <f t="shared" si="20"/>
        <v>3.3466401061363023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N-4</vt:lpstr>
      <vt:lpstr>N-5</vt:lpstr>
      <vt:lpstr>N-6</vt:lpstr>
      <vt:lpstr>collected data LV</vt:lpstr>
    </vt:vector>
  </TitlesOfParts>
  <Company>*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</dc:creator>
  <cp:lastModifiedBy>Andrei Shishkin</cp:lastModifiedBy>
  <cp:lastPrinted>2016-06-06T21:03:02Z</cp:lastPrinted>
  <dcterms:created xsi:type="dcterms:W3CDTF">2012-02-04T11:46:26Z</dcterms:created>
  <dcterms:modified xsi:type="dcterms:W3CDTF">2021-02-03T18:49:13Z</dcterms:modified>
</cp:coreProperties>
</file>