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Other/"/>
    </mc:Choice>
  </mc:AlternateContent>
  <xr:revisionPtr revIDLastSave="2" documentId="11_30DD580A21D1756249BBC603B93CD3161EE435D5" xr6:coauthVersionLast="47" xr6:coauthVersionMax="47" xr10:uidLastSave="{20A2F5E8-997A-495F-94C7-051AC27B9A5B}"/>
  <bookViews>
    <workbookView xWindow="-19320" yWindow="2820" windowWidth="19440" windowHeight="150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J24" i="1"/>
  <c r="E24" i="1"/>
  <c r="I13" i="1"/>
  <c r="E26" i="1" s="1"/>
  <c r="Q12" i="1"/>
  <c r="Q11" i="1"/>
  <c r="I24" i="1" s="1"/>
  <c r="Q10" i="1"/>
  <c r="Q9" i="1"/>
  <c r="Q8" i="1"/>
  <c r="I26" i="1" s="1"/>
  <c r="Q7" i="1"/>
  <c r="O10" i="1"/>
  <c r="M10" i="1"/>
  <c r="K12" i="1"/>
  <c r="O9" i="1"/>
  <c r="O8" i="1"/>
  <c r="H24" i="1" s="1"/>
  <c r="O7" i="1"/>
  <c r="M9" i="1"/>
  <c r="M8" i="1"/>
  <c r="G24" i="1" s="1"/>
  <c r="M7" i="1"/>
  <c r="K11" i="1"/>
  <c r="K10" i="1"/>
  <c r="K9" i="1"/>
  <c r="F24" i="1" s="1"/>
  <c r="K8" i="1"/>
  <c r="K7" i="1"/>
  <c r="G9" i="1"/>
  <c r="G8" i="1"/>
  <c r="D24" i="1" s="1"/>
  <c r="G7" i="1"/>
  <c r="G26" i="1" l="1"/>
  <c r="H26" i="1"/>
  <c r="F26" i="1"/>
  <c r="D26" i="1"/>
</calcChain>
</file>

<file path=xl/sharedStrings.xml><?xml version="1.0" encoding="utf-8"?>
<sst xmlns="http://schemas.openxmlformats.org/spreadsheetml/2006/main" count="29" uniqueCount="27">
  <si>
    <t>Unwashed Sharp</t>
  </si>
  <si>
    <t>Extensively Washed sharp</t>
  </si>
  <si>
    <t>4:27.65</t>
  </si>
  <si>
    <t>4:29.01</t>
  </si>
  <si>
    <t>03:05.59</t>
  </si>
  <si>
    <t>2:33.22</t>
  </si>
  <si>
    <t>2:14.66</t>
  </si>
  <si>
    <t>2:04.28</t>
  </si>
  <si>
    <t>1:54.73</t>
  </si>
  <si>
    <t>1:52.32</t>
  </si>
  <si>
    <t>1:33.24</t>
  </si>
  <si>
    <t>1:45.10</t>
  </si>
  <si>
    <t>1:43.25</t>
  </si>
  <si>
    <t>1:39.43</t>
  </si>
  <si>
    <t>1:54.06</t>
  </si>
  <si>
    <t>1:52.20</t>
  </si>
  <si>
    <t>1:41.09</t>
  </si>
  <si>
    <t>1:39.83</t>
  </si>
  <si>
    <t>1:36.79</t>
  </si>
  <si>
    <t>1:37.87</t>
  </si>
  <si>
    <t>1:51.63</t>
  </si>
  <si>
    <t>01:42.12</t>
  </si>
  <si>
    <t>1:52.17</t>
  </si>
  <si>
    <t>1:38.79</t>
  </si>
  <si>
    <t>1:40.40</t>
  </si>
  <si>
    <t>Washed 2:1</t>
  </si>
  <si>
    <t>Lightly Washed 2:1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</si>
</sst>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quotePrefix="1"/>
    <xf numFmtId="20" fontId="0" fillId="0" borderId="0" xfId="0" applyNumberFormat="1"/>
    <xf numFmtId="47" fontId="0" fillId="0" borderId="0" xfId="0" quotePrefix="1" applyNumberFormat="1"/>
    <xf numFmtId="21" fontId="1" fillId="0" borderId="0" xfId="0" quotePrefix="1" applyNumberFormat="1" applyFont="1"/>
    <xf numFmtId="0" fontId="1" fillId="0" borderId="0" xfId="0" applyFont="1"/>
    <xf numFmtId="0" fontId="1" fillId="0" borderId="0" xfId="0" quotePrefix="1" applyFont="1"/>
    <xf numFmtId="47" fontId="1" fillId="0" borderId="0" xfId="0" quotePrefix="1" applyNumberFormat="1" applyFont="1"/>
    <xf numFmtId="0" fontId="0" fillId="0" borderId="0" xfId="0" applyAlignment="1">
      <alignment horizontal="center"/>
    </xf>
    <xf numFmtId="2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errBars>
            <c:errBarType val="both"/>
            <c:errValType val="cust"/>
            <c:noEndCap val="0"/>
            <c:plus>
              <c:numRef>
                <c:f>Sheet1!$D$26:$J$26</c:f>
                <c:numCache>
                  <c:formatCode>General</c:formatCode>
                  <c:ptCount val="7"/>
                  <c:pt idx="0">
                    <c:v>0.68000000000000682</c:v>
                  </c:pt>
                  <c:pt idx="1">
                    <c:v>1.2008388271907648</c:v>
                  </c:pt>
                  <c:pt idx="2">
                    <c:v>8.8194480552923498</c:v>
                  </c:pt>
                  <c:pt idx="3">
                    <c:v>1.2283593393900079</c:v>
                  </c:pt>
                  <c:pt idx="4">
                    <c:v>0.78593186020728822</c:v>
                  </c:pt>
                  <c:pt idx="5">
                    <c:v>1.3042637770021857</c:v>
                  </c:pt>
                  <c:pt idx="6">
                    <c:v>0.49814656477787744</c:v>
                  </c:pt>
                </c:numCache>
              </c:numRef>
            </c:plus>
            <c:minus>
              <c:numRef>
                <c:f>Sheet1!$D$26:$J$26</c:f>
                <c:numCache>
                  <c:formatCode>General</c:formatCode>
                  <c:ptCount val="7"/>
                  <c:pt idx="0">
                    <c:v>0.68000000000000682</c:v>
                  </c:pt>
                  <c:pt idx="1">
                    <c:v>1.2008388271907648</c:v>
                  </c:pt>
                  <c:pt idx="2">
                    <c:v>8.8194480552923498</c:v>
                  </c:pt>
                  <c:pt idx="3">
                    <c:v>1.2283593393900079</c:v>
                  </c:pt>
                  <c:pt idx="4">
                    <c:v>0.78593186020728822</c:v>
                  </c:pt>
                  <c:pt idx="5">
                    <c:v>1.3042637770021857</c:v>
                  </c:pt>
                  <c:pt idx="6">
                    <c:v>0.49814656477787744</c:v>
                  </c:pt>
                </c:numCache>
              </c:numRef>
            </c:minus>
          </c:errBars>
          <c:cat>
            <c:strRef>
              <c:f>Sheet1!$D$23:$J$23</c:f>
              <c:strCache>
                <c:ptCount val="7"/>
                <c:pt idx="0">
                  <c:v>Unwashed Sharp</c:v>
                </c:pt>
                <c:pt idx="1">
                  <c:v>Extensively Washed sharp</c:v>
                </c:pt>
                <c:pt idx="2">
                  <c:v>09:01</c:v>
                </c:pt>
                <c:pt idx="3">
                  <c:v>04:01</c:v>
                </c:pt>
                <c:pt idx="4">
                  <c:v>03:01</c:v>
                </c:pt>
                <c:pt idx="5">
                  <c:v>02:01</c:v>
                </c:pt>
                <c:pt idx="6">
                  <c:v>Lightly Washed 2:1</c:v>
                </c:pt>
              </c:strCache>
            </c:strRef>
          </c:cat>
          <c:val>
            <c:numRef>
              <c:f>Sheet1!$D$24:$J$24</c:f>
              <c:numCache>
                <c:formatCode>General</c:formatCode>
                <c:ptCount val="7"/>
                <c:pt idx="0">
                  <c:v>268.33</c:v>
                </c:pt>
                <c:pt idx="1">
                  <c:v>57.518333333333338</c:v>
                </c:pt>
                <c:pt idx="2">
                  <c:v>119.52399999999997</c:v>
                </c:pt>
                <c:pt idx="3">
                  <c:v>103.49000000000001</c:v>
                </c:pt>
                <c:pt idx="4">
                  <c:v>112.98666666666666</c:v>
                </c:pt>
                <c:pt idx="5">
                  <c:v>98.73599999999999</c:v>
                </c:pt>
                <c:pt idx="6">
                  <c:v>44.459999999999994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1D-41C5-9066-5B93630F0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503232"/>
        <c:axId val="47504768"/>
      </c:barChart>
      <c:catAx>
        <c:axId val="47503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7504768"/>
        <c:crosses val="autoZero"/>
        <c:auto val="1"/>
        <c:lblAlgn val="ctr"/>
        <c:lblOffset val="100"/>
        <c:noMultiLvlLbl val="0"/>
      </c:catAx>
      <c:valAx>
        <c:axId val="4750476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Perculation Time (seconds)</a:t>
                </a:r>
              </a:p>
            </c:rich>
          </c:tx>
          <c:layout>
            <c:manualLayout>
              <c:xMode val="edge"/>
              <c:yMode val="edge"/>
              <c:x val="1.7098231527893595E-2"/>
              <c:y val="0.3067575294338790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7503232"/>
        <c:crosses val="autoZero"/>
        <c:crossBetween val="between"/>
        <c:majorUnit val="3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45428</xdr:colOff>
      <xdr:row>16</xdr:row>
      <xdr:rowOff>79533</xdr:rowOff>
    </xdr:from>
    <xdr:to>
      <xdr:col>20</xdr:col>
      <xdr:colOff>474786</xdr:colOff>
      <xdr:row>37</xdr:row>
      <xdr:rowOff>47294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S26"/>
  <sheetViews>
    <sheetView tabSelected="1" zoomScaleNormal="100" workbookViewId="0">
      <selection activeCell="H31" sqref="H31"/>
    </sheetView>
  </sheetViews>
  <sheetFormatPr defaultRowHeight="14.25" x14ac:dyDescent="0.2"/>
  <sheetData>
    <row r="6" spans="6:19" x14ac:dyDescent="0.2">
      <c r="F6" s="8" t="s">
        <v>0</v>
      </c>
      <c r="G6" s="8"/>
      <c r="H6" t="s">
        <v>1</v>
      </c>
      <c r="J6" s="9">
        <v>0.3756944444444445</v>
      </c>
      <c r="K6" s="9"/>
      <c r="L6" s="9">
        <v>0.1673611111111111</v>
      </c>
      <c r="M6" s="9"/>
      <c r="N6" s="9">
        <v>0.12569444444444444</v>
      </c>
      <c r="O6" s="9"/>
      <c r="P6" s="9">
        <v>8.4027777777777771E-2</v>
      </c>
      <c r="Q6" s="8"/>
      <c r="R6" s="8" t="s">
        <v>25</v>
      </c>
      <c r="S6" s="8"/>
    </row>
    <row r="7" spans="6:19" x14ac:dyDescent="0.2">
      <c r="F7" s="4" t="s">
        <v>4</v>
      </c>
      <c r="G7" s="5">
        <f>3*60+5+0.59</f>
        <v>185.59</v>
      </c>
      <c r="H7" s="5">
        <v>49.48</v>
      </c>
      <c r="I7" s="5">
        <v>49.48</v>
      </c>
      <c r="J7" s="6" t="s">
        <v>5</v>
      </c>
      <c r="K7" s="5">
        <f>2*60+33.22</f>
        <v>153.22</v>
      </c>
      <c r="L7" s="6" t="s">
        <v>10</v>
      </c>
      <c r="M7" s="5">
        <f>60+33.24</f>
        <v>93.240000000000009</v>
      </c>
      <c r="N7" s="6" t="s">
        <v>13</v>
      </c>
      <c r="O7" s="5">
        <f>60+39.43</f>
        <v>99.43</v>
      </c>
      <c r="P7" s="7" t="s">
        <v>16</v>
      </c>
      <c r="Q7" s="5">
        <f>60+41.09</f>
        <v>101.09</v>
      </c>
      <c r="R7" s="5">
        <v>32.729999999999997</v>
      </c>
      <c r="S7" s="5">
        <v>32.729999999999997</v>
      </c>
    </row>
    <row r="8" spans="6:19" x14ac:dyDescent="0.2">
      <c r="F8" s="1" t="s">
        <v>3</v>
      </c>
      <c r="G8">
        <f>4*60+29.01</f>
        <v>269.01</v>
      </c>
      <c r="H8">
        <v>59.77</v>
      </c>
      <c r="I8">
        <v>59.77</v>
      </c>
      <c r="J8" s="3" t="s">
        <v>6</v>
      </c>
      <c r="K8">
        <f>2*60+14.66</f>
        <v>134.66</v>
      </c>
      <c r="L8" s="1" t="s">
        <v>11</v>
      </c>
      <c r="M8">
        <f>60+45.1</f>
        <v>105.1</v>
      </c>
      <c r="N8" s="1" t="s">
        <v>14</v>
      </c>
      <c r="O8">
        <f>60+54.06</f>
        <v>114.06</v>
      </c>
      <c r="P8" s="1" t="s">
        <v>17</v>
      </c>
      <c r="Q8">
        <f>60+39.83</f>
        <v>99.83</v>
      </c>
      <c r="R8">
        <v>45.15</v>
      </c>
      <c r="S8">
        <v>45.15</v>
      </c>
    </row>
    <row r="9" spans="6:19" x14ac:dyDescent="0.2">
      <c r="F9" s="1" t="s">
        <v>2</v>
      </c>
      <c r="G9">
        <f>4*60+27.65</f>
        <v>267.64999999999998</v>
      </c>
      <c r="H9">
        <v>58.43</v>
      </c>
      <c r="I9">
        <v>58.43</v>
      </c>
      <c r="J9" s="1" t="s">
        <v>7</v>
      </c>
      <c r="K9">
        <f>2*60+4.28</f>
        <v>124.28</v>
      </c>
      <c r="L9" s="1" t="s">
        <v>12</v>
      </c>
      <c r="M9">
        <f>60+43.25</f>
        <v>103.25</v>
      </c>
      <c r="N9" s="1" t="s">
        <v>15</v>
      </c>
      <c r="O9">
        <f>60+52.2</f>
        <v>112.2</v>
      </c>
      <c r="P9" s="1" t="s">
        <v>19</v>
      </c>
      <c r="Q9">
        <f>60+37.87</f>
        <v>97.87</v>
      </c>
      <c r="R9">
        <v>44.35</v>
      </c>
      <c r="S9">
        <v>44.35</v>
      </c>
    </row>
    <row r="10" spans="6:19" x14ac:dyDescent="0.2">
      <c r="H10">
        <v>56.91</v>
      </c>
      <c r="I10">
        <v>56.91</v>
      </c>
      <c r="J10" s="1" t="s">
        <v>8</v>
      </c>
      <c r="K10">
        <f>60+54.73</f>
        <v>114.72999999999999</v>
      </c>
      <c r="L10" s="3" t="s">
        <v>21</v>
      </c>
      <c r="M10">
        <f>60+42.12</f>
        <v>102.12</v>
      </c>
      <c r="N10" s="1" t="s">
        <v>22</v>
      </c>
      <c r="O10">
        <f>60+52.7</f>
        <v>112.7</v>
      </c>
      <c r="P10" s="1" t="s">
        <v>18</v>
      </c>
      <c r="Q10">
        <f>60+36.79</f>
        <v>96.789999999999992</v>
      </c>
      <c r="R10">
        <v>44.58</v>
      </c>
      <c r="S10">
        <v>44.58</v>
      </c>
    </row>
    <row r="11" spans="6:19" x14ac:dyDescent="0.2">
      <c r="H11">
        <v>56.99</v>
      </c>
      <c r="I11">
        <v>56.99</v>
      </c>
      <c r="J11" s="1" t="s">
        <v>9</v>
      </c>
      <c r="K11">
        <f>60+52.32</f>
        <v>112.32</v>
      </c>
      <c r="P11" s="1" t="s">
        <v>23</v>
      </c>
      <c r="Q11">
        <f>60+38.79</f>
        <v>98.789999999999992</v>
      </c>
      <c r="R11">
        <v>43.76</v>
      </c>
      <c r="S11">
        <v>43.76</v>
      </c>
    </row>
    <row r="12" spans="6:19" x14ac:dyDescent="0.2">
      <c r="H12">
        <v>56.35</v>
      </c>
      <c r="I12">
        <v>56.35</v>
      </c>
      <c r="J12" s="1" t="s">
        <v>20</v>
      </c>
      <c r="K12">
        <f>60+51.63</f>
        <v>111.63</v>
      </c>
      <c r="P12" s="1" t="s">
        <v>24</v>
      </c>
      <c r="Q12">
        <f>60+40.4</f>
        <v>100.4</v>
      </c>
    </row>
    <row r="13" spans="6:19" x14ac:dyDescent="0.2">
      <c r="H13">
        <v>56.66</v>
      </c>
      <c r="I13">
        <f>H13</f>
        <v>56.66</v>
      </c>
    </row>
    <row r="23" spans="4:10" x14ac:dyDescent="0.2">
      <c r="D23" t="s">
        <v>0</v>
      </c>
      <c r="E23" t="s">
        <v>1</v>
      </c>
      <c r="F23" s="2">
        <v>0.3756944444444445</v>
      </c>
      <c r="G23" s="2">
        <v>0.1673611111111111</v>
      </c>
      <c r="H23" s="2">
        <v>0.12569444444444444</v>
      </c>
      <c r="I23" s="2">
        <v>8.4027777777777771E-2</v>
      </c>
      <c r="J23" t="s">
        <v>26</v>
      </c>
    </row>
    <row r="24" spans="4:10" x14ac:dyDescent="0.2">
      <c r="D24">
        <f>AVERAGE(G8:G9)</f>
        <v>268.33</v>
      </c>
      <c r="E24">
        <f>AVERAGE(I8:I13)</f>
        <v>57.518333333333338</v>
      </c>
      <c r="F24">
        <f>AVERAGE(K8:K12)</f>
        <v>119.52399999999997</v>
      </c>
      <c r="G24">
        <f>AVERAGE(M8:M10)</f>
        <v>103.49000000000001</v>
      </c>
      <c r="H24">
        <f>AVERAGE(O8:O10)</f>
        <v>112.98666666666666</v>
      </c>
      <c r="I24">
        <f>AVERAGE(Q8:Q12)</f>
        <v>98.73599999999999</v>
      </c>
      <c r="J24">
        <f>AVERAGE(S8:S11)</f>
        <v>44.459999999999994</v>
      </c>
    </row>
    <row r="26" spans="4:10" x14ac:dyDescent="0.2">
      <c r="D26">
        <f>_xlfn.STDEV.P(G8:G9)</f>
        <v>0.68000000000000682</v>
      </c>
      <c r="E26">
        <f>_xlfn.STDEV.P(I8:I13)</f>
        <v>1.2008388271907648</v>
      </c>
      <c r="F26">
        <f>_xlfn.STDEV.P(K8:K12)</f>
        <v>8.8194480552923498</v>
      </c>
      <c r="G26">
        <f>_xlfn.STDEV.P(M8:M10)</f>
        <v>1.2283593393900079</v>
      </c>
      <c r="H26">
        <f>_xlfn.STDEV.P(O8:O10)</f>
        <v>0.78593186020728822</v>
      </c>
      <c r="I26">
        <f>_xlfn.STDEV.P(Q8:Q12)</f>
        <v>1.3042637770021857</v>
      </c>
      <c r="J26">
        <f>_xlfn.STDEV.P(S8:S12)</f>
        <v>0.49814656477787744</v>
      </c>
    </row>
  </sheetData>
  <mergeCells count="6">
    <mergeCell ref="R6:S6"/>
    <mergeCell ref="F6:G6"/>
    <mergeCell ref="J6:K6"/>
    <mergeCell ref="L6:M6"/>
    <mergeCell ref="N6:O6"/>
    <mergeCell ref="P6:Q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2019-09-27T07:44:35Z</dcterms:created>
  <dcterms:modified xsi:type="dcterms:W3CDTF">2022-12-08T12:48:41Z</dcterms:modified>
</cp:coreProperties>
</file>