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glowco-my.sharepoint.com/personal/lin_gao_glowco-bas_co_uk/Documents/Documents/4 Lin/MSc Research/Paper/2502 Heat Pump/Data/Deposit CORD/"/>
    </mc:Choice>
  </mc:AlternateContent>
  <xr:revisionPtr revIDLastSave="442" documentId="13_ncr:1_{ABDAA214-17EB-45A9-A8CC-30B9E76BA481}" xr6:coauthVersionLast="47" xr6:coauthVersionMax="47" xr10:uidLastSave="{DEE69777-18E7-403D-98F3-A3890B3D6DB4}"/>
  <bookViews>
    <workbookView xWindow="-120" yWindow="-16320" windowWidth="29040" windowHeight="15720" xr2:uid="{DF6932F8-5A12-4BB5-9C5F-AE776B2FB9F2}"/>
  </bookViews>
  <sheets>
    <sheet name="Model" sheetId="7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7" l="1"/>
  <c r="M38" i="7"/>
  <c r="J38" i="7"/>
  <c r="M43" i="7" l="1"/>
  <c r="M42" i="7"/>
  <c r="J35" i="7"/>
  <c r="M35" i="7" s="1"/>
  <c r="J39" i="7"/>
  <c r="M39" i="7" s="1"/>
  <c r="L35" i="7" l="1"/>
  <c r="M40" i="7"/>
  <c r="M36" i="7"/>
  <c r="L39" i="7"/>
  <c r="L38" i="7" l="1"/>
  <c r="J15" i="7"/>
  <c r="G39" i="7"/>
  <c r="G35" i="7"/>
  <c r="G38" i="7"/>
  <c r="K38" i="7" s="1"/>
  <c r="G34" i="7"/>
  <c r="K34" i="7" s="1"/>
  <c r="L40" i="7"/>
  <c r="E39" i="7"/>
  <c r="I15" i="7"/>
  <c r="E42" i="7"/>
  <c r="G28" i="7"/>
  <c r="H28" i="7" s="1"/>
  <c r="J28" i="7" s="1"/>
  <c r="J42" i="7"/>
  <c r="K42" i="7"/>
  <c r="I42" i="7"/>
  <c r="L42" i="7"/>
  <c r="J43" i="7"/>
  <c r="K43" i="7"/>
  <c r="I43" i="7"/>
  <c r="L43" i="7"/>
  <c r="H43" i="7"/>
  <c r="H42" i="7"/>
  <c r="G19" i="7"/>
  <c r="H19" i="7" s="1"/>
  <c r="J19" i="7" s="1"/>
  <c r="L19" i="7" s="1"/>
  <c r="G13" i="7"/>
  <c r="G26" i="7"/>
  <c r="H26" i="7" s="1"/>
  <c r="J26" i="7" s="1"/>
  <c r="H2" i="7"/>
  <c r="I2" i="7" s="1"/>
  <c r="J2" i="7" s="1"/>
  <c r="K2" i="7" s="1"/>
  <c r="L2" i="7" s="1"/>
  <c r="M2" i="7" s="1"/>
  <c r="F58" i="7"/>
  <c r="G58" i="7" s="1"/>
  <c r="H58" i="7" s="1"/>
  <c r="J58" i="7" s="1"/>
  <c r="K58" i="7" s="1"/>
  <c r="I58" i="7" s="1"/>
  <c r="L58" i="7" s="1"/>
  <c r="M58" i="7" s="1"/>
  <c r="N58" i="7" s="1"/>
  <c r="O58" i="7" s="1"/>
  <c r="P58" i="7" s="1"/>
  <c r="Q58" i="7" s="1"/>
  <c r="R58" i="7" s="1"/>
  <c r="S58" i="7" s="1"/>
  <c r="T58" i="7" s="1"/>
  <c r="U58" i="7" s="1"/>
  <c r="V58" i="7" s="1"/>
  <c r="W58" i="7" s="1"/>
  <c r="X58" i="7" s="1"/>
  <c r="Y58" i="7" s="1"/>
  <c r="G57" i="7"/>
  <c r="H57" i="7" s="1"/>
  <c r="J57" i="7" s="1"/>
  <c r="K57" i="7" s="1"/>
  <c r="I57" i="7" s="1"/>
  <c r="L57" i="7" s="1"/>
  <c r="M57" i="7" s="1"/>
  <c r="N57" i="7" s="1"/>
  <c r="O57" i="7" s="1"/>
  <c r="P57" i="7" s="1"/>
  <c r="Q57" i="7" s="1"/>
  <c r="R57" i="7" s="1"/>
  <c r="S57" i="7" s="1"/>
  <c r="T57" i="7" s="1"/>
  <c r="U57" i="7" s="1"/>
  <c r="V57" i="7" s="1"/>
  <c r="W57" i="7" s="1"/>
  <c r="X57" i="7" s="1"/>
  <c r="Y57" i="7" s="1"/>
  <c r="L15" i="7" l="1"/>
  <c r="K15" i="7"/>
  <c r="M15" i="7" s="1"/>
  <c r="E12" i="7"/>
  <c r="K28" i="7"/>
  <c r="M28" i="7" s="1"/>
  <c r="L28" i="7"/>
  <c r="L26" i="7"/>
  <c r="K26" i="7"/>
  <c r="M26" i="7" s="1"/>
  <c r="I39" i="7"/>
  <c r="I38" i="7" s="1"/>
  <c r="I40" i="7" s="1"/>
  <c r="K39" i="7"/>
  <c r="H39" i="7"/>
  <c r="I35" i="7"/>
  <c r="K35" i="7"/>
  <c r="E43" i="7"/>
  <c r="E38" i="7"/>
  <c r="H38" i="7"/>
  <c r="H40" i="7" s="1"/>
  <c r="G40" i="7"/>
  <c r="J40" i="7"/>
  <c r="I24" i="7"/>
  <c r="I19" i="7"/>
  <c r="I13" i="7"/>
  <c r="I17" i="7" s="1"/>
  <c r="I26" i="7"/>
  <c r="E26" i="7" s="1"/>
  <c r="I28" i="7"/>
  <c r="E28" i="7" s="1"/>
  <c r="E15" i="7"/>
  <c r="G17" i="7"/>
  <c r="G24" i="7"/>
  <c r="K36" i="7"/>
  <c r="K19" i="7" l="1"/>
  <c r="M19" i="7" s="1"/>
  <c r="E19" i="7" s="1"/>
  <c r="F61" i="7" s="1"/>
  <c r="X61" i="7" s="1"/>
  <c r="J13" i="7"/>
  <c r="J17" i="7" s="1"/>
  <c r="L13" i="7"/>
  <c r="L17" i="7" s="1"/>
  <c r="E40" i="7"/>
  <c r="K40" i="7"/>
  <c r="H13" i="7"/>
  <c r="K74" i="7"/>
  <c r="R74" i="7"/>
  <c r="L74" i="7"/>
  <c r="T74" i="7"/>
  <c r="M74" i="7"/>
  <c r="U74" i="7"/>
  <c r="P74" i="7"/>
  <c r="X74" i="7"/>
  <c r="J74" i="7"/>
  <c r="Q74" i="7"/>
  <c r="Y74" i="7"/>
  <c r="I74" i="7"/>
  <c r="S74" i="7"/>
  <c r="N74" i="7"/>
  <c r="V74" i="7"/>
  <c r="O74" i="7"/>
  <c r="W74" i="7"/>
  <c r="H74" i="7"/>
  <c r="F74" i="7"/>
  <c r="G74" i="7"/>
  <c r="E73" i="7"/>
  <c r="T73" i="7" s="1"/>
  <c r="K13" i="7" l="1"/>
  <c r="K17" i="7" s="1"/>
  <c r="E23" i="7"/>
  <c r="H24" i="7"/>
  <c r="H17" i="7"/>
  <c r="U61" i="7"/>
  <c r="M61" i="7"/>
  <c r="T61" i="7"/>
  <c r="Q61" i="7"/>
  <c r="Y61" i="7"/>
  <c r="J61" i="7"/>
  <c r="G61" i="7"/>
  <c r="L61" i="7"/>
  <c r="W61" i="7"/>
  <c r="S61" i="7"/>
  <c r="P61" i="7"/>
  <c r="O61" i="7"/>
  <c r="I61" i="7"/>
  <c r="H61" i="7"/>
  <c r="V61" i="7"/>
  <c r="R61" i="7"/>
  <c r="N61" i="7"/>
  <c r="K61" i="7"/>
  <c r="E76" i="7"/>
  <c r="E11" i="7" l="1"/>
  <c r="M13" i="7"/>
  <c r="E77" i="7"/>
  <c r="M17" i="7" l="1"/>
  <c r="E17" i="7" s="1"/>
  <c r="E60" i="7" s="1"/>
  <c r="E63" i="7" s="1"/>
  <c r="E64" i="7" s="1"/>
  <c r="E13" i="7"/>
  <c r="E22" i="7" l="1"/>
  <c r="J24" i="7"/>
  <c r="E8" i="7" l="1"/>
  <c r="K24" i="7"/>
  <c r="M24" i="7"/>
  <c r="L24" i="7"/>
  <c r="E21" i="7" l="1"/>
  <c r="E24" i="7"/>
  <c r="I36" i="7" l="1"/>
  <c r="H34" i="7"/>
  <c r="G36" i="7"/>
  <c r="H35" i="7"/>
  <c r="E35" i="7" s="1"/>
  <c r="H36" i="7" l="1"/>
  <c r="J36" i="7" l="1"/>
  <c r="L36" i="7" l="1"/>
  <c r="E36" i="7" s="1"/>
  <c r="E34" i="7"/>
  <c r="F62" i="7" l="1"/>
  <c r="J62" i="7"/>
  <c r="J63" i="7" s="1"/>
  <c r="J64" i="7" s="1"/>
  <c r="W62" i="7"/>
  <c r="W63" i="7" s="1"/>
  <c r="W64" i="7" s="1"/>
  <c r="P62" i="7"/>
  <c r="P63" i="7" s="1"/>
  <c r="P64" i="7" s="1"/>
  <c r="S62" i="7"/>
  <c r="S63" i="7" s="1"/>
  <c r="S64" i="7" s="1"/>
  <c r="O62" i="7"/>
  <c r="O63" i="7" s="1"/>
  <c r="O64" i="7" s="1"/>
  <c r="I62" i="7"/>
  <c r="I63" i="7" s="1"/>
  <c r="I64" i="7" s="1"/>
  <c r="M62" i="7"/>
  <c r="M63" i="7" s="1"/>
  <c r="M64" i="7" s="1"/>
  <c r="U62" i="7"/>
  <c r="U63" i="7" s="1"/>
  <c r="U64" i="7" s="1"/>
  <c r="R62" i="7"/>
  <c r="R63" i="7" s="1"/>
  <c r="R64" i="7" s="1"/>
  <c r="N62" i="7"/>
  <c r="N63" i="7" s="1"/>
  <c r="N64" i="7" s="1"/>
  <c r="T62" i="7"/>
  <c r="T63" i="7" s="1"/>
  <c r="T64" i="7" s="1"/>
  <c r="Q62" i="7"/>
  <c r="Q63" i="7" s="1"/>
  <c r="Q64" i="7" s="1"/>
  <c r="Y62" i="7"/>
  <c r="Y63" i="7" s="1"/>
  <c r="Y64" i="7" s="1"/>
  <c r="H62" i="7"/>
  <c r="H63" i="7" s="1"/>
  <c r="H64" i="7" s="1"/>
  <c r="K62" i="7"/>
  <c r="K63" i="7" s="1"/>
  <c r="K64" i="7" s="1"/>
  <c r="V62" i="7"/>
  <c r="V63" i="7" s="1"/>
  <c r="V64" i="7" s="1"/>
  <c r="X62" i="7"/>
  <c r="X63" i="7" s="1"/>
  <c r="X64" i="7" s="1"/>
  <c r="L62" i="7"/>
  <c r="L63" i="7" s="1"/>
  <c r="L64" i="7" s="1"/>
  <c r="G62" i="7"/>
  <c r="G63" i="7" s="1"/>
  <c r="G64" i="7" s="1"/>
  <c r="E47" i="7" l="1"/>
  <c r="F63" i="7"/>
  <c r="F64" i="7" l="1"/>
  <c r="E69" i="7" s="1"/>
  <c r="E49" i="7" s="1"/>
  <c r="E68" i="7"/>
  <c r="G30" i="7" l="1"/>
  <c r="M30" i="7" s="1"/>
  <c r="J30" i="7" l="1"/>
  <c r="K30" i="7"/>
  <c r="L30" i="7"/>
  <c r="H30" i="7"/>
  <c r="I30" i="7"/>
  <c r="E30" i="7" s="1"/>
  <c r="G9" i="7"/>
  <c r="H9" i="7"/>
  <c r="I9" i="7" l="1"/>
  <c r="H31" i="7"/>
  <c r="G31" i="7"/>
  <c r="I31" i="7" l="1"/>
  <c r="J9" i="7" l="1"/>
  <c r="J31" i="7" s="1"/>
  <c r="K9" i="7" l="1"/>
  <c r="K31" i="7" s="1"/>
  <c r="M9" i="7"/>
  <c r="M31" i="7" s="1"/>
  <c r="L9" i="7"/>
  <c r="E7" i="7" l="1"/>
  <c r="E9" i="7"/>
  <c r="L31" i="7"/>
  <c r="E31" i="7" s="1"/>
  <c r="M75" i="7" l="1"/>
  <c r="M76" i="7" s="1"/>
  <c r="M77" i="7" s="1"/>
  <c r="Y75" i="7"/>
  <c r="Y76" i="7" s="1"/>
  <c r="Y77" i="7" s="1"/>
  <c r="R75" i="7"/>
  <c r="R76" i="7" s="1"/>
  <c r="R77" i="7" s="1"/>
  <c r="F75" i="7"/>
  <c r="F76" i="7" s="1"/>
  <c r="Q75" i="7"/>
  <c r="Q76" i="7" s="1"/>
  <c r="Q77" i="7" s="1"/>
  <c r="H75" i="7"/>
  <c r="H76" i="7" s="1"/>
  <c r="H77" i="7" s="1"/>
  <c r="P75" i="7"/>
  <c r="P76" i="7" s="1"/>
  <c r="P77" i="7" s="1"/>
  <c r="K75" i="7"/>
  <c r="K76" i="7" s="1"/>
  <c r="K77" i="7" s="1"/>
  <c r="G75" i="7"/>
  <c r="G76" i="7" s="1"/>
  <c r="G77" i="7" s="1"/>
  <c r="I75" i="7"/>
  <c r="I76" i="7" s="1"/>
  <c r="I77" i="7" s="1"/>
  <c r="T75" i="7"/>
  <c r="T76" i="7" s="1"/>
  <c r="T77" i="7" s="1"/>
  <c r="J75" i="7"/>
  <c r="J76" i="7" s="1"/>
  <c r="J77" i="7" s="1"/>
  <c r="O75" i="7"/>
  <c r="O76" i="7" s="1"/>
  <c r="O77" i="7" s="1"/>
  <c r="U75" i="7"/>
  <c r="U76" i="7" s="1"/>
  <c r="U77" i="7" s="1"/>
  <c r="N75" i="7"/>
  <c r="N76" i="7" s="1"/>
  <c r="N77" i="7" s="1"/>
  <c r="V75" i="7"/>
  <c r="V76" i="7" s="1"/>
  <c r="V77" i="7" s="1"/>
  <c r="X75" i="7"/>
  <c r="X76" i="7" s="1"/>
  <c r="X77" i="7" s="1"/>
  <c r="W75" i="7"/>
  <c r="W76" i="7" s="1"/>
  <c r="W77" i="7" s="1"/>
  <c r="L75" i="7"/>
  <c r="L76" i="7" s="1"/>
  <c r="L77" i="7" s="1"/>
  <c r="S75" i="7"/>
  <c r="S76" i="7" s="1"/>
  <c r="S77" i="7" s="1"/>
  <c r="F66" i="7"/>
  <c r="V82" i="7"/>
  <c r="O82" i="7"/>
  <c r="N66" i="7"/>
  <c r="Q66" i="7"/>
  <c r="K66" i="7"/>
  <c r="O66" i="7"/>
  <c r="P82" i="7"/>
  <c r="X66" i="7"/>
  <c r="Q82" i="7"/>
  <c r="Y66" i="7"/>
  <c r="X82" i="7"/>
  <c r="M82" i="7"/>
  <c r="T66" i="7"/>
  <c r="V66" i="7"/>
  <c r="K82" i="7"/>
  <c r="U66" i="7"/>
  <c r="I82" i="7"/>
  <c r="R66" i="7"/>
  <c r="G82" i="7"/>
  <c r="L66" i="7"/>
  <c r="I66" i="7"/>
  <c r="S66" i="7"/>
  <c r="Y82" i="7"/>
  <c r="J82" i="7"/>
  <c r="F82" i="7"/>
  <c r="R82" i="7"/>
  <c r="W82" i="7"/>
  <c r="T82" i="7"/>
  <c r="M66" i="7"/>
  <c r="N82" i="7"/>
  <c r="H66" i="7"/>
  <c r="J66" i="7"/>
  <c r="L82" i="7"/>
  <c r="G66" i="7"/>
  <c r="H82" i="7"/>
  <c r="W66" i="7"/>
  <c r="P66" i="7"/>
  <c r="S82" i="7"/>
  <c r="U82" i="7"/>
  <c r="F77" i="7" l="1"/>
  <c r="E85" i="7" s="1"/>
  <c r="E84" i="7"/>
  <c r="E86" i="7"/>
  <c r="E70" i="7"/>
  <c r="E71" i="7" s="1"/>
  <c r="E50" i="7" s="1"/>
  <c r="E87" i="7" l="1"/>
  <c r="E52" i="7" s="1"/>
  <c r="E53" i="7" s="1"/>
  <c r="E51" i="7"/>
  <c r="E48" i="7"/>
</calcChain>
</file>

<file path=xl/sharedStrings.xml><?xml version="1.0" encoding="utf-8"?>
<sst xmlns="http://schemas.openxmlformats.org/spreadsheetml/2006/main" count="100" uniqueCount="59">
  <si>
    <t>kWh</t>
  </si>
  <si>
    <t>£</t>
  </si>
  <si>
    <t>p/kWh</t>
  </si>
  <si>
    <t>Gas</t>
  </si>
  <si>
    <t>%</t>
  </si>
  <si>
    <t>Grant</t>
  </si>
  <si>
    <t>Capex</t>
  </si>
  <si>
    <t>Heat pump</t>
  </si>
  <si>
    <t>Heat Pump</t>
  </si>
  <si>
    <t>Service</t>
  </si>
  <si>
    <t>Inflation</t>
  </si>
  <si>
    <t>Electricity costs</t>
  </si>
  <si>
    <t>Interest rate</t>
  </si>
  <si>
    <t>Total Costs</t>
  </si>
  <si>
    <t>PV</t>
  </si>
  <si>
    <t>Total costs (PV)</t>
  </si>
  <si>
    <t>Gas boiler</t>
  </si>
  <si>
    <t>End of year</t>
  </si>
  <si>
    <t>Gas costs</t>
  </si>
  <si>
    <t>Savings (negative)</t>
  </si>
  <si>
    <t>Multiples</t>
  </si>
  <si>
    <t>Heat pump lifetime costs</t>
  </si>
  <si>
    <t>Gas boiler lifetime costs</t>
  </si>
  <si>
    <t>Demand</t>
  </si>
  <si>
    <t>Total Demand</t>
  </si>
  <si>
    <t>LCOH (p/kWh)</t>
  </si>
  <si>
    <t>Heat pump LCOH</t>
  </si>
  <si>
    <t>Gas boiler LOCH</t>
  </si>
  <si>
    <t>2023 effctive  energy price</t>
  </si>
  <si>
    <t xml:space="preserve">Annual Service </t>
  </si>
  <si>
    <t>Annual services</t>
  </si>
  <si>
    <t>Energy prices</t>
  </si>
  <si>
    <t>Consumption</t>
  </si>
  <si>
    <t>Consumption-space</t>
  </si>
  <si>
    <t>Consumption-water</t>
  </si>
  <si>
    <t>Consumption-heater</t>
  </si>
  <si>
    <t>Heat demand</t>
  </si>
  <si>
    <t>Heating</t>
  </si>
  <si>
    <t>Water</t>
  </si>
  <si>
    <t>Efficiency</t>
  </si>
  <si>
    <t>Savings in underfloor heating VAT</t>
  </si>
  <si>
    <t>Final investment</t>
  </si>
  <si>
    <t>LCOH (HP vs G)</t>
  </si>
  <si>
    <t>pence</t>
  </si>
  <si>
    <t>Gas-standing</t>
  </si>
  <si>
    <t>Electricity-standing</t>
  </si>
  <si>
    <t xml:space="preserve">Annual Electricity </t>
  </si>
  <si>
    <t>Electricity</t>
  </si>
  <si>
    <t>Current Scenario</t>
  </si>
  <si>
    <t>Scenario Names</t>
  </si>
  <si>
    <t>Calculation</t>
  </si>
  <si>
    <t>Outputs</t>
  </si>
  <si>
    <t>Inputs</t>
  </si>
  <si>
    <t>No government subsidy other inputs same as Scenario 1</t>
  </si>
  <si>
    <t>Use actual Year 1 usage and effective electricity unit rate, other inputs same as Scenario 1</t>
  </si>
  <si>
    <t>Use actual Year 1 usage (Scenario 4) and 2023 effective energy price (Scenario 1)</t>
  </si>
  <si>
    <t>Use standard electricity unit rate, other inputs the same as Scenario 4</t>
  </si>
  <si>
    <t>Working out the gas price when the LCOHs of heat pump and gas boiler are the same, other inputs same as Scenario 1</t>
  </si>
  <si>
    <t>Working out the gas price when the LCOHs of heat pump and boiler are the same, other inputs same as Scenario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</si>
</sst>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2" fontId="0" fillId="0" borderId="0" xfId="0" applyNumberFormat="1"/>
    <xf numFmtId="0" fontId="16" fillId="0" borderId="0" xfId="0" applyFont="1"/>
    <xf numFmtId="164" fontId="0" fillId="0" borderId="0" xfId="42" applyNumberFormat="1" applyFont="1"/>
    <xf numFmtId="43" fontId="0" fillId="0" borderId="0" xfId="0" applyNumberForma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8" borderId="8" xfId="15" applyNumberFormat="1" applyFont="1"/>
    <xf numFmtId="0" fontId="0" fillId="8" borderId="8" xfId="15" applyNumberFormat="1" applyFont="1"/>
    <xf numFmtId="167" fontId="0" fillId="0" borderId="0" xfId="0" applyNumberFormat="1"/>
    <xf numFmtId="166" fontId="0" fillId="8" borderId="8" xfId="42" applyNumberFormat="1" applyFont="1" applyFill="1" applyBorder="1"/>
    <xf numFmtId="164" fontId="0" fillId="8" borderId="8" xfId="42" applyNumberFormat="1" applyFont="1" applyFill="1" applyBorder="1"/>
    <xf numFmtId="164" fontId="0" fillId="8" borderId="12" xfId="42" applyNumberFormat="1" applyFont="1" applyFill="1" applyBorder="1"/>
    <xf numFmtId="164" fontId="0" fillId="0" borderId="11" xfId="42" applyNumberFormat="1" applyFont="1" applyBorder="1"/>
    <xf numFmtId="166" fontId="0" fillId="0" borderId="0" xfId="42" applyNumberFormat="1" applyFont="1" applyBorder="1"/>
    <xf numFmtId="9" fontId="0" fillId="0" borderId="11" xfId="44" applyFont="1" applyBorder="1"/>
    <xf numFmtId="165" fontId="0" fillId="0" borderId="11" xfId="44" applyNumberFormat="1" applyFont="1" applyBorder="1"/>
    <xf numFmtId="9" fontId="0" fillId="8" borderId="8" xfId="44" applyFont="1" applyFill="1" applyBorder="1"/>
    <xf numFmtId="10" fontId="0" fillId="8" borderId="8" xfId="44" applyNumberFormat="1" applyFont="1" applyFill="1" applyBorder="1"/>
    <xf numFmtId="164" fontId="0" fillId="0" borderId="11" xfId="0" applyNumberFormat="1" applyBorder="1"/>
    <xf numFmtId="166" fontId="0" fillId="0" borderId="11" xfId="0" applyNumberFormat="1" applyBorder="1"/>
    <xf numFmtId="164" fontId="0" fillId="8" borderId="8" xfId="42" applyNumberFormat="1" applyFont="1" applyFill="1" applyBorder="1" applyAlignment="1">
      <alignment wrapText="1"/>
    </xf>
    <xf numFmtId="0" fontId="0" fillId="0" borderId="0" xfId="0" applyAlignment="1">
      <alignment horizontal="center"/>
    </xf>
    <xf numFmtId="166" fontId="19" fillId="0" borderId="11" xfId="42" applyNumberFormat="1" applyFont="1" applyBorder="1"/>
    <xf numFmtId="166" fontId="19" fillId="8" borderId="8" xfId="42" applyNumberFormat="1" applyFont="1" applyFill="1" applyBorder="1"/>
    <xf numFmtId="9" fontId="1" fillId="0" borderId="11" xfId="44" applyFont="1" applyBorder="1"/>
    <xf numFmtId="166" fontId="1" fillId="0" borderId="11" xfId="42" applyNumberFormat="1" applyFont="1" applyBorder="1"/>
    <xf numFmtId="0" fontId="0" fillId="0" borderId="11" xfId="0" applyBorder="1"/>
    <xf numFmtId="0" fontId="19" fillId="33" borderId="10" xfId="0" applyFont="1" applyFill="1" applyBorder="1"/>
    <xf numFmtId="0" fontId="14" fillId="33" borderId="10" xfId="0" applyFont="1" applyFill="1" applyBorder="1"/>
    <xf numFmtId="166" fontId="0" fillId="34" borderId="11" xfId="42" applyNumberFormat="1" applyFont="1" applyFill="1" applyBorder="1"/>
    <xf numFmtId="9" fontId="0" fillId="34" borderId="11" xfId="44" applyFont="1" applyFill="1" applyBorder="1"/>
    <xf numFmtId="166" fontId="19" fillId="34" borderId="11" xfId="42" applyNumberFormat="1" applyFont="1" applyFill="1" applyBorder="1"/>
    <xf numFmtId="9" fontId="1" fillId="34" borderId="11" xfId="44" applyFont="1" applyFill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omma 2" xfId="45" xr:uid="{EF6B17D0-D2B3-4C7E-BF49-B149E8D7893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993D254E-FD18-4916-8E7F-95771A80C3AD}"/>
    <cellStyle name="Normal 3" xfId="46" xr:uid="{1D337C9E-8872-4189-9470-C27D60982F33}"/>
    <cellStyle name="Note" xfId="15" builtinId="10" customBuiltin="1"/>
    <cellStyle name="Output" xfId="10" builtinId="21" customBuiltin="1"/>
    <cellStyle name="Percent" xfId="44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ata/2%20Output%20Table_V9_V1.xlsx" TargetMode="External"/><Relationship Id="rId2" Type="http://schemas.openxmlformats.org/officeDocument/2006/relationships/externalLinkPath" Target="https://glowco-my.sharepoint.com/personal/lin_gao_glowco-bas_co_uk/Documents/Documents/4%20Lin/MSc%20Research/Data/2%20Output%20Table_V9_V1.xlsx" TargetMode="External"/><Relationship Id="rId1" Type="http://schemas.openxmlformats.org/officeDocument/2006/relationships/externalLinkPath" Target="/personal/lin_gao_glowco-bas_co_uk/Documents/Documents/4%20Lin/MSc%20Research/Data/2%20Output%20Table_V9_V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in%20Gao\OneDrive%20-%20Glowco\1_Inputs_Tariff.csv" TargetMode="External"/><Relationship Id="rId1" Type="http://schemas.openxmlformats.org/officeDocument/2006/relationships/externalLinkPath" Target="file:///C:\Users\Lin%20Gao\OneDrive%20-%20Glowco\1_Inputs_Tariff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gure"/>
      <sheetName val="Table 3"/>
      <sheetName val="Table 3 (2)"/>
      <sheetName val="Table 2"/>
      <sheetName val="Table 1"/>
      <sheetName val="Table 4"/>
      <sheetName val="Table 9-11"/>
      <sheetName val="Table 12"/>
      <sheetName val="Table 13"/>
      <sheetName val="Table 14"/>
      <sheetName val="Other Tables"/>
      <sheetName val="Figures"/>
      <sheetName val="App Table 1"/>
      <sheetName val="App Table 2"/>
      <sheetName val="App Table 4"/>
      <sheetName val="App Table 6-8 "/>
      <sheetName val="App Table 9"/>
      <sheetName val="Figures 1"/>
      <sheetName val="Figure 2"/>
      <sheetName val="Table 5-7"/>
      <sheetName val="Table 8"/>
      <sheetName val="Table 9"/>
      <sheetName val="Table 10"/>
      <sheetName val="Table 11"/>
      <sheetName val="Table 1x"/>
      <sheetName val="Old Table 12"/>
      <sheetName val="Backup Tables"/>
    </sheetNames>
    <sheetDataSet>
      <sheetData sheetId="0">
        <row r="6">
          <cell r="M6" t="str">
            <v>Annual Installation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9">
          <cell r="H19">
            <v>22517</v>
          </cell>
        </row>
        <row r="20">
          <cell r="I20">
            <v>0.94</v>
          </cell>
        </row>
        <row r="37">
          <cell r="I37">
            <v>4000</v>
          </cell>
        </row>
        <row r="41">
          <cell r="I41">
            <v>100</v>
          </cell>
        </row>
      </sheetData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_Inputs_Tariff"/>
    </sheetNames>
    <sheetDataSet>
      <sheetData sheetId="0">
        <row r="5">
          <cell r="B5" t="str">
            <v>Gas-standing</v>
          </cell>
        </row>
        <row r="21">
          <cell r="B21">
            <v>27.47</v>
          </cell>
          <cell r="C21">
            <v>48.66</v>
          </cell>
          <cell r="D21">
            <v>7.29</v>
          </cell>
          <cell r="E21">
            <v>28.01</v>
          </cell>
        </row>
        <row r="27">
          <cell r="B27">
            <v>29.4</v>
          </cell>
          <cell r="C27">
            <v>54.8</v>
          </cell>
          <cell r="D27">
            <v>6.2</v>
          </cell>
          <cell r="E27">
            <v>25.1</v>
          </cell>
          <cell r="F27">
            <v>45.32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380D7-A036-43AB-821A-C021B13F6990}">
  <dimension ref="A2:Y89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4" sqref="A4"/>
      <selection pane="bottomRight" activeCell="L3" sqref="L3"/>
    </sheetView>
  </sheetViews>
  <sheetFormatPr defaultRowHeight="14.4" x14ac:dyDescent="0.3"/>
  <cols>
    <col min="1" max="1" width="2.77734375" customWidth="1"/>
    <col min="2" max="2" width="13.77734375" customWidth="1"/>
    <col min="3" max="3" width="22.33203125" customWidth="1"/>
    <col min="4" max="4" width="14.5546875" customWidth="1"/>
    <col min="5" max="5" width="11.44140625" bestFit="1" customWidth="1"/>
    <col min="6" max="6" width="9.44140625" bestFit="1" customWidth="1"/>
    <col min="7" max="7" width="12.6640625" customWidth="1"/>
    <col min="8" max="25" width="9.44140625" bestFit="1" customWidth="1"/>
  </cols>
  <sheetData>
    <row r="2" spans="1:13" x14ac:dyDescent="0.3">
      <c r="D2" t="s">
        <v>48</v>
      </c>
      <c r="E2" s="12">
        <v>7</v>
      </c>
      <c r="G2" s="26">
        <v>1</v>
      </c>
      <c r="H2" s="26">
        <f>G2+1</f>
        <v>2</v>
      </c>
      <c r="I2" s="26">
        <f t="shared" ref="I2:M2" si="0">H2+1</f>
        <v>3</v>
      </c>
      <c r="J2" s="26">
        <f t="shared" si="0"/>
        <v>4</v>
      </c>
      <c r="K2" s="26">
        <f t="shared" si="0"/>
        <v>5</v>
      </c>
      <c r="L2" s="26">
        <f t="shared" si="0"/>
        <v>6</v>
      </c>
      <c r="M2" s="26">
        <f t="shared" si="0"/>
        <v>7</v>
      </c>
    </row>
    <row r="3" spans="1:13" ht="40.799999999999997" customHeight="1" x14ac:dyDescent="0.3">
      <c r="D3" t="s">
        <v>49</v>
      </c>
      <c r="G3" s="25" t="s">
        <v>28</v>
      </c>
      <c r="H3" s="25" t="s">
        <v>53</v>
      </c>
      <c r="I3" s="25" t="s">
        <v>57</v>
      </c>
      <c r="J3" s="25" t="s">
        <v>54</v>
      </c>
      <c r="K3" s="25" t="s">
        <v>55</v>
      </c>
      <c r="L3" s="25" t="s">
        <v>58</v>
      </c>
      <c r="M3" s="25" t="s">
        <v>56</v>
      </c>
    </row>
    <row r="4" spans="1:13" x14ac:dyDescent="0.3">
      <c r="G4" s="1"/>
    </row>
    <row r="5" spans="1:13" s="32" customFormat="1" x14ac:dyDescent="0.3">
      <c r="A5" s="33">
        <v>1</v>
      </c>
      <c r="B5" s="33" t="s">
        <v>52</v>
      </c>
    </row>
    <row r="7" spans="1:13" x14ac:dyDescent="0.3">
      <c r="B7" t="s">
        <v>36</v>
      </c>
      <c r="C7" t="s">
        <v>37</v>
      </c>
      <c r="D7" t="s">
        <v>0</v>
      </c>
      <c r="E7" s="17">
        <f ca="1">OFFSET(F7,0,E$2)</f>
        <v>17464.404900000001</v>
      </c>
      <c r="G7" s="15">
        <v>22517</v>
      </c>
      <c r="H7" s="15">
        <v>22517</v>
      </c>
      <c r="I7" s="15">
        <v>22517</v>
      </c>
      <c r="J7" s="15">
        <v>17464.404900000001</v>
      </c>
      <c r="K7" s="15">
        <v>17464.404900000001</v>
      </c>
      <c r="L7" s="15">
        <v>17464.404900000001</v>
      </c>
      <c r="M7" s="15">
        <v>17464.404900000001</v>
      </c>
    </row>
    <row r="8" spans="1:13" x14ac:dyDescent="0.3">
      <c r="C8" t="s">
        <v>38</v>
      </c>
      <c r="D8" t="s">
        <v>0</v>
      </c>
      <c r="E8" s="17">
        <f ca="1">OFFSET(F8,0,E$2)</f>
        <v>2837.3233999999998</v>
      </c>
      <c r="G8" s="15">
        <v>4795</v>
      </c>
      <c r="H8" s="15">
        <v>4795</v>
      </c>
      <c r="I8" s="15">
        <v>4795</v>
      </c>
      <c r="J8" s="15">
        <v>2837.3233999999998</v>
      </c>
      <c r="K8" s="15">
        <v>2837.3233999999998</v>
      </c>
      <c r="L8" s="15">
        <v>2837.3233999999998</v>
      </c>
      <c r="M8" s="15">
        <v>2837.3233999999998</v>
      </c>
    </row>
    <row r="9" spans="1:13" x14ac:dyDescent="0.3">
      <c r="D9" t="s">
        <v>0</v>
      </c>
      <c r="E9" s="17">
        <f ca="1">OFFSET(F9,0,E$2)</f>
        <v>20301.728300000002</v>
      </c>
      <c r="G9" s="17">
        <f t="shared" ref="G9:L9" si="1">SUM(G7:G8)</f>
        <v>27312</v>
      </c>
      <c r="H9" s="17">
        <f t="shared" si="1"/>
        <v>27312</v>
      </c>
      <c r="I9" s="17">
        <f t="shared" si="1"/>
        <v>27312</v>
      </c>
      <c r="J9" s="17">
        <f t="shared" si="1"/>
        <v>20301.728300000002</v>
      </c>
      <c r="K9" s="17">
        <f t="shared" si="1"/>
        <v>20301.728300000002</v>
      </c>
      <c r="L9" s="17">
        <f t="shared" si="1"/>
        <v>20301.728300000002</v>
      </c>
      <c r="M9" s="17">
        <f t="shared" ref="M9" si="2">SUM(M7:M8)</f>
        <v>20301.728300000002</v>
      </c>
    </row>
    <row r="10" spans="1:13" x14ac:dyDescent="0.3">
      <c r="G10" s="1"/>
    </row>
    <row r="11" spans="1:13" x14ac:dyDescent="0.3">
      <c r="B11" t="s">
        <v>7</v>
      </c>
      <c r="C11" t="s">
        <v>6</v>
      </c>
      <c r="D11" t="s">
        <v>1</v>
      </c>
      <c r="E11" s="17">
        <f ca="1">OFFSET(F11,0,E$2)</f>
        <v>17700</v>
      </c>
      <c r="G11" s="15">
        <v>17700</v>
      </c>
      <c r="H11" s="15">
        <v>17700</v>
      </c>
      <c r="I11" s="15">
        <v>17700</v>
      </c>
      <c r="J11" s="15">
        <v>17700</v>
      </c>
      <c r="K11" s="15">
        <v>17700</v>
      </c>
      <c r="L11" s="15">
        <v>17700</v>
      </c>
      <c r="M11" s="15">
        <v>17700</v>
      </c>
    </row>
    <row r="12" spans="1:13" x14ac:dyDescent="0.3">
      <c r="C12" s="3" t="s">
        <v>5</v>
      </c>
      <c r="D12" t="s">
        <v>1</v>
      </c>
      <c r="E12" s="17">
        <f ca="1">OFFSET(F12,0,E$2)</f>
        <v>-7500</v>
      </c>
      <c r="G12" s="16">
        <v>-7500</v>
      </c>
      <c r="H12" s="16">
        <v>0</v>
      </c>
      <c r="I12" s="15">
        <v>-7500</v>
      </c>
      <c r="J12" s="15">
        <v>-7500</v>
      </c>
      <c r="K12" s="15">
        <v>-7500</v>
      </c>
      <c r="L12" s="15">
        <v>-7500</v>
      </c>
      <c r="M12" s="15">
        <v>-7500</v>
      </c>
    </row>
    <row r="13" spans="1:13" x14ac:dyDescent="0.3">
      <c r="C13" s="3"/>
      <c r="D13" t="s">
        <v>1</v>
      </c>
      <c r="E13" s="17">
        <f ca="1">OFFSET(F13,0,E$2)</f>
        <v>10200</v>
      </c>
      <c r="G13" s="17">
        <f t="shared" ref="G13:L13" si="3">SUM(G11:G12)</f>
        <v>10200</v>
      </c>
      <c r="H13" s="17">
        <f t="shared" si="3"/>
        <v>17700</v>
      </c>
      <c r="I13" s="17">
        <f t="shared" si="3"/>
        <v>10200</v>
      </c>
      <c r="J13" s="17">
        <f t="shared" si="3"/>
        <v>10200</v>
      </c>
      <c r="K13" s="17">
        <f t="shared" si="3"/>
        <v>10200</v>
      </c>
      <c r="L13" s="17">
        <f t="shared" si="3"/>
        <v>10200</v>
      </c>
      <c r="M13" s="17">
        <f t="shared" ref="M13" si="4">SUM(M11:M12)</f>
        <v>10200</v>
      </c>
    </row>
    <row r="14" spans="1:13" x14ac:dyDescent="0.3">
      <c r="C14" s="3"/>
      <c r="D14" s="3"/>
      <c r="G14" s="6"/>
      <c r="H14" s="6"/>
    </row>
    <row r="15" spans="1:13" x14ac:dyDescent="0.3">
      <c r="C15" s="2" t="s">
        <v>40</v>
      </c>
      <c r="D15" t="s">
        <v>1</v>
      </c>
      <c r="E15" s="17">
        <f ca="1">OFFSET(F15,0,E$2)</f>
        <v>-756</v>
      </c>
      <c r="G15" s="15">
        <v>-756</v>
      </c>
      <c r="H15" s="15">
        <v>0</v>
      </c>
      <c r="I15" s="15">
        <f>G15</f>
        <v>-756</v>
      </c>
      <c r="J15" s="15">
        <f>G15</f>
        <v>-756</v>
      </c>
      <c r="K15" s="15">
        <f>J15</f>
        <v>-756</v>
      </c>
      <c r="L15" s="15">
        <f>J15</f>
        <v>-756</v>
      </c>
      <c r="M15" s="15">
        <f>K15</f>
        <v>-756</v>
      </c>
    </row>
    <row r="16" spans="1:13" x14ac:dyDescent="0.3">
      <c r="C16" s="3"/>
      <c r="D16" s="3"/>
      <c r="G16" s="6"/>
      <c r="H16" s="6"/>
    </row>
    <row r="17" spans="2:13" x14ac:dyDescent="0.3">
      <c r="C17" s="2" t="s">
        <v>41</v>
      </c>
      <c r="D17" t="s">
        <v>1</v>
      </c>
      <c r="E17" s="17">
        <f ca="1">OFFSET(F17,0,E$2)</f>
        <v>9444</v>
      </c>
      <c r="G17" s="17">
        <f>SUM(G13,G15)</f>
        <v>9444</v>
      </c>
      <c r="H17" s="17">
        <f t="shared" ref="H17:L17" si="5">SUM(H13,H15)</f>
        <v>17700</v>
      </c>
      <c r="I17" s="17">
        <f>SUM(I13,I15)</f>
        <v>9444</v>
      </c>
      <c r="J17" s="17">
        <f t="shared" si="5"/>
        <v>9444</v>
      </c>
      <c r="K17" s="17">
        <f t="shared" si="5"/>
        <v>9444</v>
      </c>
      <c r="L17" s="17">
        <f t="shared" si="5"/>
        <v>9444</v>
      </c>
      <c r="M17" s="17">
        <f t="shared" ref="M17" si="6">SUM(M13,M15)</f>
        <v>9444</v>
      </c>
    </row>
    <row r="18" spans="2:13" x14ac:dyDescent="0.3">
      <c r="C18" s="2"/>
      <c r="D18" s="3"/>
      <c r="G18" s="6"/>
      <c r="H18" s="6"/>
    </row>
    <row r="19" spans="2:13" x14ac:dyDescent="0.3">
      <c r="C19" s="2" t="s">
        <v>30</v>
      </c>
      <c r="D19" t="s">
        <v>1</v>
      </c>
      <c r="E19" s="17">
        <f ca="1">OFFSET(F19,0,E$2)</f>
        <v>330</v>
      </c>
      <c r="G19" s="15">
        <f>275*1.2</f>
        <v>330</v>
      </c>
      <c r="H19" s="15">
        <f>G19</f>
        <v>330</v>
      </c>
      <c r="I19" s="15">
        <f>G19</f>
        <v>330</v>
      </c>
      <c r="J19" s="15">
        <f>H19</f>
        <v>330</v>
      </c>
      <c r="K19" s="15">
        <f>I19</f>
        <v>330</v>
      </c>
      <c r="L19" s="15">
        <f>J19</f>
        <v>330</v>
      </c>
      <c r="M19" s="15">
        <f>K19</f>
        <v>330</v>
      </c>
    </row>
    <row r="20" spans="2:13" x14ac:dyDescent="0.3">
      <c r="C20" s="3"/>
      <c r="D20" s="3"/>
      <c r="G20" s="6"/>
      <c r="H20" s="6"/>
    </row>
    <row r="21" spans="2:13" x14ac:dyDescent="0.3">
      <c r="C21" t="s">
        <v>33</v>
      </c>
      <c r="D21" t="s">
        <v>0</v>
      </c>
      <c r="E21" s="17">
        <f ca="1">OFFSET(F21,0,E$2)</f>
        <v>5438.346700000001</v>
      </c>
      <c r="G21" s="15">
        <v>6152</v>
      </c>
      <c r="H21" s="15">
        <v>6152</v>
      </c>
      <c r="I21" s="15">
        <v>6152</v>
      </c>
      <c r="J21" s="15">
        <v>5438.346700000001</v>
      </c>
      <c r="K21" s="15">
        <v>5438.346700000001</v>
      </c>
      <c r="L21" s="15">
        <v>5438.346700000001</v>
      </c>
      <c r="M21" s="15">
        <v>5438.346700000001</v>
      </c>
    </row>
    <row r="22" spans="2:13" x14ac:dyDescent="0.3">
      <c r="C22" t="s">
        <v>34</v>
      </c>
      <c r="D22" t="s">
        <v>0</v>
      </c>
      <c r="E22" s="17">
        <f t="shared" ref="E22:E28" ca="1" si="7">OFFSET(F22,0,E$2)</f>
        <v>870.60360000000003</v>
      </c>
      <c r="G22" s="15">
        <v>2740</v>
      </c>
      <c r="H22" s="15">
        <v>2740</v>
      </c>
      <c r="I22" s="15">
        <v>2740</v>
      </c>
      <c r="J22" s="15">
        <v>870.60360000000003</v>
      </c>
      <c r="K22" s="15">
        <v>870.60360000000003</v>
      </c>
      <c r="L22" s="15">
        <v>870.60360000000003</v>
      </c>
      <c r="M22" s="15">
        <v>870.60360000000003</v>
      </c>
    </row>
    <row r="23" spans="2:13" x14ac:dyDescent="0.3">
      <c r="C23" t="s">
        <v>35</v>
      </c>
      <c r="D23" t="s">
        <v>0</v>
      </c>
      <c r="E23" s="17">
        <f t="shared" ca="1" si="7"/>
        <v>78</v>
      </c>
      <c r="G23" s="15">
        <v>78</v>
      </c>
      <c r="H23" s="15">
        <v>78</v>
      </c>
      <c r="I23" s="15">
        <v>78</v>
      </c>
      <c r="J23" s="15">
        <v>78</v>
      </c>
      <c r="K23" s="15">
        <v>78</v>
      </c>
      <c r="L23" s="15">
        <v>78</v>
      </c>
      <c r="M23" s="15">
        <v>78</v>
      </c>
    </row>
    <row r="24" spans="2:13" x14ac:dyDescent="0.3">
      <c r="E24" s="17">
        <f t="shared" ca="1" si="7"/>
        <v>6386.9503000000013</v>
      </c>
      <c r="G24" s="17">
        <f t="shared" ref="G24:L24" si="8">SUM(G21:G23)</f>
        <v>8970</v>
      </c>
      <c r="H24" s="17">
        <f t="shared" si="8"/>
        <v>8970</v>
      </c>
      <c r="I24" s="17">
        <f t="shared" si="8"/>
        <v>8970</v>
      </c>
      <c r="J24" s="17">
        <f t="shared" si="8"/>
        <v>6386.9503000000013</v>
      </c>
      <c r="K24" s="17">
        <f t="shared" si="8"/>
        <v>6386.9503000000013</v>
      </c>
      <c r="L24" s="17">
        <f t="shared" si="8"/>
        <v>6386.9503000000013</v>
      </c>
      <c r="M24" s="17">
        <f t="shared" ref="M24" si="9">SUM(M21:M23)</f>
        <v>6386.9503000000013</v>
      </c>
    </row>
    <row r="25" spans="2:13" x14ac:dyDescent="0.3">
      <c r="C25" s="3"/>
      <c r="D25" s="3"/>
      <c r="G25" s="6"/>
      <c r="H25" s="6"/>
    </row>
    <row r="26" spans="2:13" x14ac:dyDescent="0.3">
      <c r="B26" t="s">
        <v>16</v>
      </c>
      <c r="C26" t="s">
        <v>6</v>
      </c>
      <c r="D26" t="s">
        <v>1</v>
      </c>
      <c r="E26" s="17">
        <f t="shared" ca="1" si="7"/>
        <v>4000</v>
      </c>
      <c r="G26" s="15">
        <f>'[1]Table 11'!$I$37</f>
        <v>4000</v>
      </c>
      <c r="H26" s="15">
        <f>G26</f>
        <v>4000</v>
      </c>
      <c r="I26" s="15">
        <f>G26</f>
        <v>4000</v>
      </c>
      <c r="J26" s="15">
        <f>H26</f>
        <v>4000</v>
      </c>
      <c r="K26" s="15">
        <f>J26</f>
        <v>4000</v>
      </c>
      <c r="L26" s="15">
        <f>J26</f>
        <v>4000</v>
      </c>
      <c r="M26" s="15">
        <f>K26</f>
        <v>4000</v>
      </c>
    </row>
    <row r="27" spans="2:13" x14ac:dyDescent="0.3">
      <c r="C27" s="3"/>
      <c r="D27" s="3"/>
      <c r="G27" s="6"/>
      <c r="H27" s="6"/>
    </row>
    <row r="28" spans="2:13" x14ac:dyDescent="0.3">
      <c r="C28" s="2" t="s">
        <v>30</v>
      </c>
      <c r="D28" s="2" t="s">
        <v>1</v>
      </c>
      <c r="E28" s="17">
        <f t="shared" ca="1" si="7"/>
        <v>100</v>
      </c>
      <c r="G28" s="15">
        <f>'[1]Table 11'!$I$41</f>
        <v>100</v>
      </c>
      <c r="H28" s="15">
        <f>G28</f>
        <v>100</v>
      </c>
      <c r="I28" s="15">
        <f>G28</f>
        <v>100</v>
      </c>
      <c r="J28" s="15">
        <f>H28</f>
        <v>100</v>
      </c>
      <c r="K28" s="15">
        <f>J28</f>
        <v>100</v>
      </c>
      <c r="L28" s="15">
        <f>J28</f>
        <v>100</v>
      </c>
      <c r="M28" s="15">
        <f>K28</f>
        <v>100</v>
      </c>
    </row>
    <row r="30" spans="2:13" x14ac:dyDescent="0.3">
      <c r="C30" t="s">
        <v>39</v>
      </c>
      <c r="D30" t="s">
        <v>4</v>
      </c>
      <c r="E30" s="19">
        <f ca="1">OFFSET(F30,0,E$2)</f>
        <v>0.94</v>
      </c>
      <c r="G30" s="21">
        <f>'[1]Table 11'!$I$20</f>
        <v>0.94</v>
      </c>
      <c r="H30" s="21">
        <f>$G30</f>
        <v>0.94</v>
      </c>
      <c r="I30" s="21">
        <f t="shared" ref="I30:M30" si="10">$G30</f>
        <v>0.94</v>
      </c>
      <c r="J30" s="21">
        <f t="shared" si="10"/>
        <v>0.94</v>
      </c>
      <c r="K30" s="21">
        <f t="shared" si="10"/>
        <v>0.94</v>
      </c>
      <c r="L30" s="21">
        <f t="shared" si="10"/>
        <v>0.94</v>
      </c>
      <c r="M30" s="21">
        <f t="shared" si="10"/>
        <v>0.94</v>
      </c>
    </row>
    <row r="31" spans="2:13" x14ac:dyDescent="0.3">
      <c r="C31" t="s">
        <v>32</v>
      </c>
      <c r="D31" t="s">
        <v>0</v>
      </c>
      <c r="E31" s="17">
        <f t="shared" ref="E31" ca="1" si="11">OFFSET(F31,0,E$2)</f>
        <v>21597.583297872345</v>
      </c>
      <c r="G31" s="17">
        <f>G9/G30</f>
        <v>29055.319148936171</v>
      </c>
      <c r="H31" s="17">
        <f t="shared" ref="H31:L31" si="12">H9/H30</f>
        <v>29055.319148936171</v>
      </c>
      <c r="I31" s="17">
        <f>I9/I30</f>
        <v>29055.319148936171</v>
      </c>
      <c r="J31" s="17">
        <f t="shared" si="12"/>
        <v>21597.583297872345</v>
      </c>
      <c r="K31" s="17">
        <f t="shared" si="12"/>
        <v>21597.583297872345</v>
      </c>
      <c r="L31" s="17">
        <f t="shared" si="12"/>
        <v>21597.583297872345</v>
      </c>
      <c r="M31" s="17">
        <f t="shared" ref="M31" si="13">M9/M30</f>
        <v>21597.583297872345</v>
      </c>
    </row>
    <row r="34" spans="1:17" x14ac:dyDescent="0.3">
      <c r="B34" t="s">
        <v>31</v>
      </c>
      <c r="C34" t="s">
        <v>47</v>
      </c>
      <c r="D34" t="s">
        <v>43</v>
      </c>
      <c r="E34" s="27">
        <f t="shared" ref="E34:E35" ca="1" si="14">OFFSET(F34,0,E$2)</f>
        <v>25.1</v>
      </c>
      <c r="G34" s="28">
        <f>ROUND('[2]1_Inputs_Tariff'!E21,1)</f>
        <v>28</v>
      </c>
      <c r="H34" s="28">
        <f>G34</f>
        <v>28</v>
      </c>
      <c r="I34" s="28">
        <v>18.68432622584232</v>
      </c>
      <c r="J34" s="28">
        <v>22.007447168135155</v>
      </c>
      <c r="K34" s="28">
        <f>G34</f>
        <v>28</v>
      </c>
      <c r="L34" s="28">
        <v>13.997226955935488</v>
      </c>
      <c r="M34" s="28">
        <f>'[2]1_Inputs_Tariff'!E27</f>
        <v>25.1</v>
      </c>
    </row>
    <row r="35" spans="1:17" x14ac:dyDescent="0.3">
      <c r="C35" t="s">
        <v>3</v>
      </c>
      <c r="D35" t="s">
        <v>43</v>
      </c>
      <c r="E35" s="27">
        <f t="shared" ca="1" si="14"/>
        <v>6.2</v>
      </c>
      <c r="G35" s="14">
        <f>ROUND('[2]1_Inputs_Tariff'!D21,1)</f>
        <v>7.3</v>
      </c>
      <c r="H35" s="14">
        <f>G35</f>
        <v>7.3</v>
      </c>
      <c r="I35" s="14">
        <f>G35</f>
        <v>7.3</v>
      </c>
      <c r="J35" s="14">
        <f>'[2]1_Inputs_Tariff'!D27</f>
        <v>6.2</v>
      </c>
      <c r="K35" s="14">
        <f>G35</f>
        <v>7.3</v>
      </c>
      <c r="L35" s="14">
        <f>J35</f>
        <v>6.2</v>
      </c>
      <c r="M35" s="14">
        <f>J35</f>
        <v>6.2</v>
      </c>
    </row>
    <row r="36" spans="1:17" x14ac:dyDescent="0.3">
      <c r="C36" t="s">
        <v>20</v>
      </c>
      <c r="D36" t="s">
        <v>4</v>
      </c>
      <c r="E36" s="29">
        <f ca="1">OFFSET(F36,0,E$2)</f>
        <v>4.0483870967741939</v>
      </c>
      <c r="G36" s="19">
        <f>G34/G35</f>
        <v>3.8356164383561646</v>
      </c>
      <c r="H36" s="19">
        <f t="shared" ref="H36:L36" si="15">H34/H35</f>
        <v>3.8356164383561646</v>
      </c>
      <c r="I36" s="19">
        <f>I34/I35</f>
        <v>2.5594967432660711</v>
      </c>
      <c r="J36" s="19">
        <f t="shared" si="15"/>
        <v>3.5495882529250249</v>
      </c>
      <c r="K36" s="19">
        <f t="shared" si="15"/>
        <v>3.8356164383561646</v>
      </c>
      <c r="L36" s="19">
        <f t="shared" si="15"/>
        <v>2.2576172509573369</v>
      </c>
      <c r="M36" s="19">
        <f t="shared" ref="M36" si="16">M34/M35</f>
        <v>4.0483870967741939</v>
      </c>
    </row>
    <row r="37" spans="1:17" x14ac:dyDescent="0.3">
      <c r="G37" s="18"/>
      <c r="I37" s="13"/>
      <c r="J37" s="4"/>
    </row>
    <row r="38" spans="1:17" x14ac:dyDescent="0.3">
      <c r="C38" t="s">
        <v>45</v>
      </c>
      <c r="D38" t="s">
        <v>43</v>
      </c>
      <c r="E38" s="30">
        <f t="shared" ref="E38:E39" ca="1" si="17">OFFSET(F38,0,E$2)</f>
        <v>54.8</v>
      </c>
      <c r="G38" s="14">
        <f>ROUND('[2]1_Inputs_Tariff'!C21,1)</f>
        <v>48.7</v>
      </c>
      <c r="H38" s="14">
        <f>G38</f>
        <v>48.7</v>
      </c>
      <c r="I38" s="14">
        <f>I39</f>
        <v>27.5</v>
      </c>
      <c r="J38" s="14">
        <f>'[2]1_Inputs_Tariff'!F27</f>
        <v>45.32</v>
      </c>
      <c r="K38" s="14">
        <f>G38</f>
        <v>48.7</v>
      </c>
      <c r="L38" s="14">
        <f>L39</f>
        <v>29.4</v>
      </c>
      <c r="M38" s="14">
        <f>'[2]1_Inputs_Tariff'!C27</f>
        <v>54.8</v>
      </c>
    </row>
    <row r="39" spans="1:17" x14ac:dyDescent="0.3">
      <c r="C39" t="s">
        <v>44</v>
      </c>
      <c r="D39" t="s">
        <v>43</v>
      </c>
      <c r="E39" s="30">
        <f t="shared" ca="1" si="17"/>
        <v>29.4</v>
      </c>
      <c r="G39" s="14">
        <f>ROUND('[2]1_Inputs_Tariff'!B21,1)</f>
        <v>27.5</v>
      </c>
      <c r="H39" s="14">
        <f>G39</f>
        <v>27.5</v>
      </c>
      <c r="I39" s="14">
        <f>G39</f>
        <v>27.5</v>
      </c>
      <c r="J39" s="14">
        <f>'[2]1_Inputs_Tariff'!B27</f>
        <v>29.4</v>
      </c>
      <c r="K39" s="14">
        <f>G39</f>
        <v>27.5</v>
      </c>
      <c r="L39" s="14">
        <f>J39</f>
        <v>29.4</v>
      </c>
      <c r="M39" s="14">
        <f>J39</f>
        <v>29.4</v>
      </c>
    </row>
    <row r="40" spans="1:17" x14ac:dyDescent="0.3">
      <c r="C40" t="s">
        <v>20</v>
      </c>
      <c r="D40" t="s">
        <v>4</v>
      </c>
      <c r="E40" s="29">
        <f ca="1">OFFSET(F40,0,E$2)</f>
        <v>1.8639455782312926</v>
      </c>
      <c r="G40" s="19">
        <f>G38/G39</f>
        <v>1.770909090909091</v>
      </c>
      <c r="H40" s="19">
        <f t="shared" ref="H40" si="18">H38/H39</f>
        <v>1.770909090909091</v>
      </c>
      <c r="I40" s="19">
        <f>I38/I39</f>
        <v>1</v>
      </c>
      <c r="J40" s="19">
        <f t="shared" ref="J40:L40" si="19">J38/J39</f>
        <v>1.5414965986394558</v>
      </c>
      <c r="K40" s="19">
        <f t="shared" si="19"/>
        <v>1.770909090909091</v>
      </c>
      <c r="L40" s="19">
        <f t="shared" si="19"/>
        <v>1</v>
      </c>
      <c r="M40" s="19">
        <f t="shared" ref="M40" si="20">M38/M39</f>
        <v>1.8639455782312926</v>
      </c>
    </row>
    <row r="42" spans="1:17" x14ac:dyDescent="0.3">
      <c r="C42" t="s">
        <v>12</v>
      </c>
      <c r="D42" t="s">
        <v>4</v>
      </c>
      <c r="E42" s="20">
        <f ca="1">OFFSET(F42,0,E$2)</f>
        <v>3.5000000000000003E-2</v>
      </c>
      <c r="G42" s="11">
        <v>3.5000000000000003E-2</v>
      </c>
      <c r="H42" s="22">
        <f>$G42</f>
        <v>3.5000000000000003E-2</v>
      </c>
      <c r="I42" s="22">
        <f t="shared" ref="I42:M43" si="21">$G42</f>
        <v>3.5000000000000003E-2</v>
      </c>
      <c r="J42" s="22">
        <f t="shared" si="21"/>
        <v>3.5000000000000003E-2</v>
      </c>
      <c r="K42" s="22">
        <f t="shared" si="21"/>
        <v>3.5000000000000003E-2</v>
      </c>
      <c r="L42" s="22">
        <f t="shared" si="21"/>
        <v>3.5000000000000003E-2</v>
      </c>
      <c r="M42" s="22">
        <f t="shared" si="21"/>
        <v>3.5000000000000003E-2</v>
      </c>
    </row>
    <row r="43" spans="1:17" x14ac:dyDescent="0.3">
      <c r="C43" t="s">
        <v>10</v>
      </c>
      <c r="D43" t="s">
        <v>4</v>
      </c>
      <c r="E43" s="20">
        <f ca="1">OFFSET(F43,0,E$2)</f>
        <v>0</v>
      </c>
      <c r="G43" s="11">
        <v>0</v>
      </c>
      <c r="H43" s="22">
        <f>$G43</f>
        <v>0</v>
      </c>
      <c r="I43" s="22">
        <f t="shared" si="21"/>
        <v>0</v>
      </c>
      <c r="J43" s="22">
        <f t="shared" si="21"/>
        <v>0</v>
      </c>
      <c r="K43" s="22">
        <f t="shared" si="21"/>
        <v>0</v>
      </c>
      <c r="L43" s="22">
        <f t="shared" si="21"/>
        <v>0</v>
      </c>
      <c r="M43" s="22">
        <f t="shared" si="21"/>
        <v>0</v>
      </c>
    </row>
    <row r="44" spans="1:17" x14ac:dyDescent="0.3">
      <c r="G44" s="18"/>
      <c r="I44" s="13"/>
      <c r="J44" s="4"/>
    </row>
    <row r="45" spans="1:17" s="32" customFormat="1" x14ac:dyDescent="0.3">
      <c r="A45" s="33">
        <v>2</v>
      </c>
      <c r="B45" s="33" t="s">
        <v>51</v>
      </c>
    </row>
    <row r="47" spans="1:17" x14ac:dyDescent="0.3">
      <c r="C47" t="s">
        <v>46</v>
      </c>
      <c r="D47" t="s">
        <v>1</v>
      </c>
      <c r="E47" s="34">
        <f ca="1">F62</f>
        <v>1803.1445253000004</v>
      </c>
      <c r="G47" s="34">
        <v>2689.3550000000005</v>
      </c>
      <c r="H47" s="34">
        <v>2689.3550000000005</v>
      </c>
      <c r="I47" s="34">
        <v>1776.3590624580559</v>
      </c>
      <c r="J47" s="34">
        <v>1571.0227129275499</v>
      </c>
      <c r="K47" s="34">
        <v>1966.1010840000004</v>
      </c>
      <c r="L47" s="34">
        <v>1001.3059290538026</v>
      </c>
      <c r="M47" s="34">
        <v>1803.1445253000004</v>
      </c>
      <c r="Q47" s="7"/>
    </row>
    <row r="48" spans="1:17" x14ac:dyDescent="0.3">
      <c r="C48" t="s">
        <v>19</v>
      </c>
      <c r="E48" s="36">
        <f ca="1">E69-E85</f>
        <v>11396.053512922263</v>
      </c>
      <c r="G48" s="34">
        <v>12975.866477390147</v>
      </c>
      <c r="H48" s="34">
        <v>21231.866477390147</v>
      </c>
      <c r="I48" s="34">
        <v>0</v>
      </c>
      <c r="J48" s="34">
        <v>8097.0447003049048</v>
      </c>
      <c r="K48" s="34">
        <v>10434.131656818376</v>
      </c>
      <c r="L48" s="34">
        <v>0</v>
      </c>
      <c r="M48" s="34">
        <v>11396.053512922263</v>
      </c>
    </row>
    <row r="49" spans="1:25" x14ac:dyDescent="0.3">
      <c r="C49" t="s">
        <v>21</v>
      </c>
      <c r="D49" t="s">
        <v>1</v>
      </c>
      <c r="E49" s="34">
        <f ca="1">E69</f>
        <v>39761.110294915197</v>
      </c>
      <c r="G49" s="34">
        <v>52356.290971766204</v>
      </c>
      <c r="H49" s="34">
        <v>60612.290971766204</v>
      </c>
      <c r="I49" s="34">
        <v>39380.424494376028</v>
      </c>
      <c r="J49" s="34">
        <v>36462.10148229784</v>
      </c>
      <c r="K49" s="34">
        <v>42077.11462785786</v>
      </c>
      <c r="L49" s="34">
        <v>28365.056781992938</v>
      </c>
      <c r="M49" s="34">
        <v>39761.110294915197</v>
      </c>
    </row>
    <row r="50" spans="1:25" x14ac:dyDescent="0.3">
      <c r="C50" t="s">
        <v>26</v>
      </c>
      <c r="D50" t="s">
        <v>2</v>
      </c>
      <c r="E50" s="34">
        <f ca="1">E71</f>
        <v>9.7925432030619728</v>
      </c>
      <c r="G50" s="34">
        <v>9.5848511591546206</v>
      </c>
      <c r="H50" s="34">
        <v>11.096274709242495</v>
      </c>
      <c r="I50" s="34">
        <v>7.2093630079042237</v>
      </c>
      <c r="J50" s="34">
        <v>8.9800486302187927</v>
      </c>
      <c r="K50" s="34">
        <v>10.362939057719986</v>
      </c>
      <c r="L50" s="34">
        <v>6.9858724249582549</v>
      </c>
      <c r="M50" s="34">
        <v>9.7925432030619728</v>
      </c>
    </row>
    <row r="51" spans="1:25" x14ac:dyDescent="0.3">
      <c r="C51" t="s">
        <v>22</v>
      </c>
      <c r="D51" t="s">
        <v>1</v>
      </c>
      <c r="E51" s="34">
        <f ca="1">E85</f>
        <v>28365.056781992935</v>
      </c>
      <c r="G51" s="34">
        <v>39380.424494376057</v>
      </c>
      <c r="H51" s="34">
        <v>39380.424494376057</v>
      </c>
      <c r="I51" s="34">
        <v>39380.424494376057</v>
      </c>
      <c r="J51" s="34">
        <v>28365.056781992935</v>
      </c>
      <c r="K51" s="34">
        <v>31642.982971039484</v>
      </c>
      <c r="L51" s="34">
        <v>28365.056781992935</v>
      </c>
      <c r="M51" s="34">
        <v>28365.056781992935</v>
      </c>
    </row>
    <row r="52" spans="1:25" x14ac:dyDescent="0.3">
      <c r="C52" t="s">
        <v>27</v>
      </c>
      <c r="D52" t="s">
        <v>2</v>
      </c>
      <c r="E52" s="34">
        <f ca="1">E87</f>
        <v>6.9858724249582531</v>
      </c>
      <c r="G52" s="34">
        <v>7.2093630079042281</v>
      </c>
      <c r="H52" s="34">
        <v>7.2093630079042281</v>
      </c>
      <c r="I52" s="34">
        <v>7.2093630079042281</v>
      </c>
      <c r="J52" s="34">
        <v>6.9858724249582531</v>
      </c>
      <c r="K52" s="34">
        <v>7.7931746754387081</v>
      </c>
      <c r="L52" s="34">
        <v>6.9858724249582531</v>
      </c>
      <c r="M52" s="34">
        <v>6.9858724249582531</v>
      </c>
    </row>
    <row r="53" spans="1:25" x14ac:dyDescent="0.3">
      <c r="C53" t="s">
        <v>42</v>
      </c>
      <c r="D53" t="s">
        <v>4</v>
      </c>
      <c r="E53" s="37">
        <f ca="1">E50/E52</f>
        <v>1.4017638180846814</v>
      </c>
      <c r="G53" s="35">
        <v>1.3295004216941144</v>
      </c>
      <c r="H53" s="35">
        <v>1.5391477301221648</v>
      </c>
      <c r="I53" s="35">
        <v>0.99999999999999933</v>
      </c>
      <c r="J53" s="35">
        <v>1.2854584343876645</v>
      </c>
      <c r="K53" s="35">
        <v>1.329745513132184</v>
      </c>
      <c r="L53" s="35">
        <v>1.0000000000000002</v>
      </c>
      <c r="M53" s="35">
        <v>1.4017638180846814</v>
      </c>
    </row>
    <row r="54" spans="1:25" x14ac:dyDescent="0.3">
      <c r="E54" s="10"/>
    </row>
    <row r="55" spans="1:25" s="32" customFormat="1" x14ac:dyDescent="0.3">
      <c r="A55" s="33">
        <v>3</v>
      </c>
      <c r="B55" s="33" t="s">
        <v>50</v>
      </c>
    </row>
    <row r="57" spans="1:25" x14ac:dyDescent="0.3">
      <c r="B57" t="s">
        <v>17</v>
      </c>
      <c r="E57" s="31">
        <v>2024</v>
      </c>
      <c r="F57" s="31">
        <v>2025</v>
      </c>
      <c r="G57" s="31">
        <f t="shared" ref="G57:Y57" si="22">F57+1</f>
        <v>2026</v>
      </c>
      <c r="H57" s="31">
        <f t="shared" si="22"/>
        <v>2027</v>
      </c>
      <c r="I57" s="31">
        <f>K57+1</f>
        <v>2030</v>
      </c>
      <c r="J57" s="31">
        <f>H57+1</f>
        <v>2028</v>
      </c>
      <c r="K57" s="31">
        <f t="shared" si="22"/>
        <v>2029</v>
      </c>
      <c r="L57" s="31">
        <f>I57+1</f>
        <v>2031</v>
      </c>
      <c r="M57" s="31">
        <f t="shared" si="22"/>
        <v>2032</v>
      </c>
      <c r="N57" s="31">
        <f t="shared" si="22"/>
        <v>2033</v>
      </c>
      <c r="O57" s="31">
        <f t="shared" si="22"/>
        <v>2034</v>
      </c>
      <c r="P57" s="31">
        <f t="shared" si="22"/>
        <v>2035</v>
      </c>
      <c r="Q57" s="31">
        <f t="shared" si="22"/>
        <v>2036</v>
      </c>
      <c r="R57" s="31">
        <f t="shared" si="22"/>
        <v>2037</v>
      </c>
      <c r="S57" s="31">
        <f t="shared" si="22"/>
        <v>2038</v>
      </c>
      <c r="T57" s="31">
        <f t="shared" si="22"/>
        <v>2039</v>
      </c>
      <c r="U57" s="31">
        <f t="shared" si="22"/>
        <v>2040</v>
      </c>
      <c r="V57" s="31">
        <f t="shared" si="22"/>
        <v>2041</v>
      </c>
      <c r="W57" s="31">
        <f t="shared" si="22"/>
        <v>2042</v>
      </c>
      <c r="X57" s="31">
        <f t="shared" si="22"/>
        <v>2043</v>
      </c>
      <c r="Y57" s="31">
        <f t="shared" si="22"/>
        <v>2044</v>
      </c>
    </row>
    <row r="58" spans="1:25" x14ac:dyDescent="0.3">
      <c r="E58" s="31">
        <v>0</v>
      </c>
      <c r="F58" s="31">
        <f>E58+1</f>
        <v>1</v>
      </c>
      <c r="G58" s="31">
        <f t="shared" ref="G58:Y58" si="23">F58+1</f>
        <v>2</v>
      </c>
      <c r="H58" s="31">
        <f t="shared" si="23"/>
        <v>3</v>
      </c>
      <c r="I58" s="31">
        <f>K58+1</f>
        <v>6</v>
      </c>
      <c r="J58" s="31">
        <f>H58+1</f>
        <v>4</v>
      </c>
      <c r="K58" s="31">
        <f t="shared" si="23"/>
        <v>5</v>
      </c>
      <c r="L58" s="31">
        <f>I58+1</f>
        <v>7</v>
      </c>
      <c r="M58" s="31">
        <f t="shared" si="23"/>
        <v>8</v>
      </c>
      <c r="N58" s="31">
        <f t="shared" si="23"/>
        <v>9</v>
      </c>
      <c r="O58" s="31">
        <f t="shared" si="23"/>
        <v>10</v>
      </c>
      <c r="P58" s="31">
        <f t="shared" si="23"/>
        <v>11</v>
      </c>
      <c r="Q58" s="31">
        <f t="shared" si="23"/>
        <v>12</v>
      </c>
      <c r="R58" s="31">
        <f t="shared" si="23"/>
        <v>13</v>
      </c>
      <c r="S58" s="31">
        <f t="shared" si="23"/>
        <v>14</v>
      </c>
      <c r="T58" s="31">
        <f t="shared" si="23"/>
        <v>15</v>
      </c>
      <c r="U58" s="31">
        <f t="shared" si="23"/>
        <v>16</v>
      </c>
      <c r="V58" s="31">
        <f t="shared" si="23"/>
        <v>17</v>
      </c>
      <c r="W58" s="31">
        <f t="shared" si="23"/>
        <v>18</v>
      </c>
      <c r="X58" s="31">
        <f t="shared" si="23"/>
        <v>19</v>
      </c>
      <c r="Y58" s="31">
        <f t="shared" si="23"/>
        <v>20</v>
      </c>
    </row>
    <row r="59" spans="1:25" x14ac:dyDescent="0.3"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3">
      <c r="B60" t="s">
        <v>7</v>
      </c>
      <c r="C60" t="s">
        <v>6</v>
      </c>
      <c r="E60" s="17">
        <f ca="1">E17</f>
        <v>9444</v>
      </c>
    </row>
    <row r="61" spans="1:25" x14ac:dyDescent="0.3">
      <c r="C61" t="s">
        <v>29</v>
      </c>
      <c r="F61" s="23">
        <f ca="1">$E$19</f>
        <v>330</v>
      </c>
      <c r="G61" s="23">
        <f ca="1">$F$61*(1+$E$43)</f>
        <v>330</v>
      </c>
      <c r="H61" s="23">
        <f t="shared" ref="H61:Y61" ca="1" si="24">$F$61*(1+$E$43)</f>
        <v>330</v>
      </c>
      <c r="I61" s="23">
        <f t="shared" ca="1" si="24"/>
        <v>330</v>
      </c>
      <c r="J61" s="23">
        <f t="shared" ca="1" si="24"/>
        <v>330</v>
      </c>
      <c r="K61" s="23">
        <f t="shared" ca="1" si="24"/>
        <v>330</v>
      </c>
      <c r="L61" s="23">
        <f t="shared" ca="1" si="24"/>
        <v>330</v>
      </c>
      <c r="M61" s="23">
        <f t="shared" ca="1" si="24"/>
        <v>330</v>
      </c>
      <c r="N61" s="23">
        <f t="shared" ca="1" si="24"/>
        <v>330</v>
      </c>
      <c r="O61" s="23">
        <f t="shared" ca="1" si="24"/>
        <v>330</v>
      </c>
      <c r="P61" s="23">
        <f t="shared" ca="1" si="24"/>
        <v>330</v>
      </c>
      <c r="Q61" s="23">
        <f t="shared" ca="1" si="24"/>
        <v>330</v>
      </c>
      <c r="R61" s="23">
        <f t="shared" ca="1" si="24"/>
        <v>330</v>
      </c>
      <c r="S61" s="23">
        <f t="shared" ca="1" si="24"/>
        <v>330</v>
      </c>
      <c r="T61" s="23">
        <f t="shared" ca="1" si="24"/>
        <v>330</v>
      </c>
      <c r="U61" s="23">
        <f t="shared" ca="1" si="24"/>
        <v>330</v>
      </c>
      <c r="V61" s="23">
        <f t="shared" ca="1" si="24"/>
        <v>330</v>
      </c>
      <c r="W61" s="23">
        <f t="shared" ca="1" si="24"/>
        <v>330</v>
      </c>
      <c r="X61" s="23">
        <f t="shared" ca="1" si="24"/>
        <v>330</v>
      </c>
      <c r="Y61" s="23">
        <f t="shared" ca="1" si="24"/>
        <v>330</v>
      </c>
    </row>
    <row r="62" spans="1:25" x14ac:dyDescent="0.3">
      <c r="C62" t="s">
        <v>11</v>
      </c>
      <c r="F62" s="23">
        <f ca="1">$E$34/100*$E$24+$E$38*365/100</f>
        <v>1803.1445253000004</v>
      </c>
      <c r="G62" s="23">
        <f ca="1">$E$34/100*$E$24+$E$38*365/100</f>
        <v>1803.1445253000004</v>
      </c>
      <c r="H62" s="23">
        <f t="shared" ref="H62:Y62" ca="1" si="25">$E$34/100*$E$24+$E$38*365/100</f>
        <v>1803.1445253000004</v>
      </c>
      <c r="I62" s="23">
        <f t="shared" ca="1" si="25"/>
        <v>1803.1445253000004</v>
      </c>
      <c r="J62" s="23">
        <f t="shared" ca="1" si="25"/>
        <v>1803.1445253000004</v>
      </c>
      <c r="K62" s="23">
        <f t="shared" ca="1" si="25"/>
        <v>1803.1445253000004</v>
      </c>
      <c r="L62" s="23">
        <f t="shared" ca="1" si="25"/>
        <v>1803.1445253000004</v>
      </c>
      <c r="M62" s="23">
        <f t="shared" ca="1" si="25"/>
        <v>1803.1445253000004</v>
      </c>
      <c r="N62" s="23">
        <f t="shared" ca="1" si="25"/>
        <v>1803.1445253000004</v>
      </c>
      <c r="O62" s="23">
        <f t="shared" ca="1" si="25"/>
        <v>1803.1445253000004</v>
      </c>
      <c r="P62" s="23">
        <f t="shared" ca="1" si="25"/>
        <v>1803.1445253000004</v>
      </c>
      <c r="Q62" s="23">
        <f t="shared" ca="1" si="25"/>
        <v>1803.1445253000004</v>
      </c>
      <c r="R62" s="23">
        <f t="shared" ca="1" si="25"/>
        <v>1803.1445253000004</v>
      </c>
      <c r="S62" s="23">
        <f t="shared" ca="1" si="25"/>
        <v>1803.1445253000004</v>
      </c>
      <c r="T62" s="23">
        <f t="shared" ca="1" si="25"/>
        <v>1803.1445253000004</v>
      </c>
      <c r="U62" s="23">
        <f t="shared" ca="1" si="25"/>
        <v>1803.1445253000004</v>
      </c>
      <c r="V62" s="23">
        <f t="shared" ca="1" si="25"/>
        <v>1803.1445253000004</v>
      </c>
      <c r="W62" s="23">
        <f t="shared" ca="1" si="25"/>
        <v>1803.1445253000004</v>
      </c>
      <c r="X62" s="23">
        <f t="shared" ca="1" si="25"/>
        <v>1803.1445253000004</v>
      </c>
      <c r="Y62" s="23">
        <f t="shared" ca="1" si="25"/>
        <v>1803.1445253000004</v>
      </c>
    </row>
    <row r="63" spans="1:25" x14ac:dyDescent="0.3">
      <c r="E63" s="23">
        <f ca="1">SUM(E60:E62)</f>
        <v>9444</v>
      </c>
      <c r="F63" s="23">
        <f t="shared" ref="F63:Y63" ca="1" si="26">SUM(F60:F62)</f>
        <v>2133.1445253000002</v>
      </c>
      <c r="G63" s="23">
        <f t="shared" ca="1" si="26"/>
        <v>2133.1445253000002</v>
      </c>
      <c r="H63" s="23">
        <f t="shared" ca="1" si="26"/>
        <v>2133.1445253000002</v>
      </c>
      <c r="I63" s="23">
        <f ca="1">SUM(I60:I62)</f>
        <v>2133.1445253000002</v>
      </c>
      <c r="J63" s="23">
        <f t="shared" ca="1" si="26"/>
        <v>2133.1445253000002</v>
      </c>
      <c r="K63" s="23">
        <f t="shared" ca="1" si="26"/>
        <v>2133.1445253000002</v>
      </c>
      <c r="L63" s="23">
        <f t="shared" ca="1" si="26"/>
        <v>2133.1445253000002</v>
      </c>
      <c r="M63" s="23">
        <f t="shared" ca="1" si="26"/>
        <v>2133.1445253000002</v>
      </c>
      <c r="N63" s="23">
        <f t="shared" ca="1" si="26"/>
        <v>2133.1445253000002</v>
      </c>
      <c r="O63" s="23">
        <f t="shared" ca="1" si="26"/>
        <v>2133.1445253000002</v>
      </c>
      <c r="P63" s="23">
        <f t="shared" ca="1" si="26"/>
        <v>2133.1445253000002</v>
      </c>
      <c r="Q63" s="23">
        <f t="shared" ca="1" si="26"/>
        <v>2133.1445253000002</v>
      </c>
      <c r="R63" s="23">
        <f t="shared" ca="1" si="26"/>
        <v>2133.1445253000002</v>
      </c>
      <c r="S63" s="23">
        <f t="shared" ca="1" si="26"/>
        <v>2133.1445253000002</v>
      </c>
      <c r="T63" s="23">
        <f t="shared" ca="1" si="26"/>
        <v>2133.1445253000002</v>
      </c>
      <c r="U63" s="23">
        <f t="shared" ca="1" si="26"/>
        <v>2133.1445253000002</v>
      </c>
      <c r="V63" s="23">
        <f t="shared" ca="1" si="26"/>
        <v>2133.1445253000002</v>
      </c>
      <c r="W63" s="23">
        <f t="shared" ca="1" si="26"/>
        <v>2133.1445253000002</v>
      </c>
      <c r="X63" s="23">
        <f t="shared" ca="1" si="26"/>
        <v>2133.1445253000002</v>
      </c>
      <c r="Y63" s="23">
        <f t="shared" ca="1" si="26"/>
        <v>2133.1445253000002</v>
      </c>
    </row>
    <row r="64" spans="1:25" x14ac:dyDescent="0.3">
      <c r="C64" t="s">
        <v>14</v>
      </c>
      <c r="E64" s="23">
        <f ca="1">E63/(1+$E$42)^E58</f>
        <v>9444</v>
      </c>
      <c r="F64" s="23">
        <f t="shared" ref="F64:Y64" ca="1" si="27">F63/(1+$E$42)^F58</f>
        <v>2061.009203188406</v>
      </c>
      <c r="G64" s="23">
        <f t="shared" ca="1" si="27"/>
        <v>1991.3132397955615</v>
      </c>
      <c r="H64" s="23">
        <f t="shared" ca="1" si="27"/>
        <v>1923.9741447300114</v>
      </c>
      <c r="I64" s="23">
        <f ca="1">I63/(1+$E$42)^I58</f>
        <v>1735.3144457331057</v>
      </c>
      <c r="J64" s="23">
        <f t="shared" ca="1" si="27"/>
        <v>1858.9122171304459</v>
      </c>
      <c r="K64" s="23">
        <f t="shared" ca="1" si="27"/>
        <v>1796.0504513337644</v>
      </c>
      <c r="L64" s="23">
        <f t="shared" ca="1" si="27"/>
        <v>1676.6323147179764</v>
      </c>
      <c r="M64" s="23">
        <f t="shared" ca="1" si="27"/>
        <v>1619.9346035922481</v>
      </c>
      <c r="N64" s="23">
        <f t="shared" ca="1" si="27"/>
        <v>1565.1542063693221</v>
      </c>
      <c r="O64" s="23">
        <f t="shared" ca="1" si="27"/>
        <v>1512.2262863471713</v>
      </c>
      <c r="P64" s="23">
        <f t="shared" ca="1" si="27"/>
        <v>1461.0881993692476</v>
      </c>
      <c r="Q64" s="23">
        <f t="shared" ca="1" si="27"/>
        <v>1411.6794196804324</v>
      </c>
      <c r="R64" s="23">
        <f t="shared" ca="1" si="27"/>
        <v>1363.9414682902732</v>
      </c>
      <c r="S64" s="23">
        <f t="shared" ca="1" si="27"/>
        <v>1317.817843758718</v>
      </c>
      <c r="T64" s="23">
        <f t="shared" ca="1" si="27"/>
        <v>1273.2539553224331</v>
      </c>
      <c r="U64" s="23">
        <f t="shared" ca="1" si="27"/>
        <v>1230.1970582825443</v>
      </c>
      <c r="V64" s="23">
        <f t="shared" ca="1" si="27"/>
        <v>1188.5961915773373</v>
      </c>
      <c r="W64" s="23">
        <f t="shared" ca="1" si="27"/>
        <v>1148.4021174660265</v>
      </c>
      <c r="X64" s="23">
        <f t="shared" ca="1" si="27"/>
        <v>1109.5672632521996</v>
      </c>
      <c r="Y64" s="23">
        <f t="shared" ca="1" si="27"/>
        <v>1072.0456649779708</v>
      </c>
    </row>
    <row r="66" spans="2:25" x14ac:dyDescent="0.3">
      <c r="C66" t="s">
        <v>23</v>
      </c>
      <c r="F66" s="23">
        <f ca="1">$E$9</f>
        <v>20301.728300000002</v>
      </c>
      <c r="G66" s="23">
        <f t="shared" ref="G66:Y66" ca="1" si="28">$E$9</f>
        <v>20301.728300000002</v>
      </c>
      <c r="H66" s="23">
        <f t="shared" ca="1" si="28"/>
        <v>20301.728300000002</v>
      </c>
      <c r="I66" s="23">
        <f t="shared" ca="1" si="28"/>
        <v>20301.728300000002</v>
      </c>
      <c r="J66" s="23">
        <f t="shared" ca="1" si="28"/>
        <v>20301.728300000002</v>
      </c>
      <c r="K66" s="23">
        <f t="shared" ca="1" si="28"/>
        <v>20301.728300000002</v>
      </c>
      <c r="L66" s="23">
        <f t="shared" ca="1" si="28"/>
        <v>20301.728300000002</v>
      </c>
      <c r="M66" s="23">
        <f t="shared" ca="1" si="28"/>
        <v>20301.728300000002</v>
      </c>
      <c r="N66" s="23">
        <f t="shared" ca="1" si="28"/>
        <v>20301.728300000002</v>
      </c>
      <c r="O66" s="23">
        <f t="shared" ca="1" si="28"/>
        <v>20301.728300000002</v>
      </c>
      <c r="P66" s="23">
        <f t="shared" ca="1" si="28"/>
        <v>20301.728300000002</v>
      </c>
      <c r="Q66" s="23">
        <f t="shared" ca="1" si="28"/>
        <v>20301.728300000002</v>
      </c>
      <c r="R66" s="23">
        <f t="shared" ca="1" si="28"/>
        <v>20301.728300000002</v>
      </c>
      <c r="S66" s="23">
        <f t="shared" ca="1" si="28"/>
        <v>20301.728300000002</v>
      </c>
      <c r="T66" s="23">
        <f t="shared" ca="1" si="28"/>
        <v>20301.728300000002</v>
      </c>
      <c r="U66" s="23">
        <f t="shared" ca="1" si="28"/>
        <v>20301.728300000002</v>
      </c>
      <c r="V66" s="23">
        <f t="shared" ca="1" si="28"/>
        <v>20301.728300000002</v>
      </c>
      <c r="W66" s="23">
        <f t="shared" ca="1" si="28"/>
        <v>20301.728300000002</v>
      </c>
      <c r="X66" s="23">
        <f t="shared" ca="1" si="28"/>
        <v>20301.728300000002</v>
      </c>
      <c r="Y66" s="23">
        <f t="shared" ca="1" si="28"/>
        <v>20301.728300000002</v>
      </c>
    </row>
    <row r="68" spans="2:25" x14ac:dyDescent="0.3">
      <c r="C68" t="s">
        <v>13</v>
      </c>
      <c r="E68" s="23">
        <f ca="1">SUM(E63:Y63)</f>
        <v>52106.890505999974</v>
      </c>
    </row>
    <row r="69" spans="2:25" x14ac:dyDescent="0.3">
      <c r="C69" t="s">
        <v>15</v>
      </c>
      <c r="E69" s="23">
        <f ca="1">SUM(E64:Y64)</f>
        <v>39761.110294915197</v>
      </c>
    </row>
    <row r="70" spans="2:25" x14ac:dyDescent="0.3">
      <c r="C70" t="s">
        <v>24</v>
      </c>
      <c r="E70" s="23">
        <f ca="1">SUM(F66:Y66)</f>
        <v>406034.56600000022</v>
      </c>
    </row>
    <row r="71" spans="2:25" x14ac:dyDescent="0.3">
      <c r="C71" t="s">
        <v>25</v>
      </c>
      <c r="E71" s="24">
        <f ca="1">E69/E70*100</f>
        <v>9.7925432030619728</v>
      </c>
    </row>
    <row r="73" spans="2:25" x14ac:dyDescent="0.3">
      <c r="B73" t="s">
        <v>3</v>
      </c>
      <c r="C73" t="s">
        <v>6</v>
      </c>
      <c r="D73" t="s">
        <v>1</v>
      </c>
      <c r="E73" s="23">
        <f ca="1">$E$26</f>
        <v>4000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>
        <f ca="1">E73</f>
        <v>4000</v>
      </c>
      <c r="U73" s="23"/>
      <c r="V73" s="23"/>
      <c r="W73" s="23"/>
      <c r="X73" s="23"/>
      <c r="Y73" s="23"/>
    </row>
    <row r="74" spans="2:25" x14ac:dyDescent="0.3">
      <c r="C74" t="s">
        <v>29</v>
      </c>
      <c r="F74" s="23">
        <f ca="1">$E$28</f>
        <v>100</v>
      </c>
      <c r="G74" s="23">
        <f ca="1">$E$28*(1+$E$43)</f>
        <v>100</v>
      </c>
      <c r="H74" s="23">
        <f t="shared" ref="H74:Y74" ca="1" si="29">$E$28*(1+$E$43)</f>
        <v>100</v>
      </c>
      <c r="I74" s="23">
        <f t="shared" ca="1" si="29"/>
        <v>100</v>
      </c>
      <c r="J74" s="23">
        <f t="shared" ca="1" si="29"/>
        <v>100</v>
      </c>
      <c r="K74" s="23">
        <f t="shared" ca="1" si="29"/>
        <v>100</v>
      </c>
      <c r="L74" s="23">
        <f t="shared" ca="1" si="29"/>
        <v>100</v>
      </c>
      <c r="M74" s="23">
        <f t="shared" ca="1" si="29"/>
        <v>100</v>
      </c>
      <c r="N74" s="23">
        <f t="shared" ca="1" si="29"/>
        <v>100</v>
      </c>
      <c r="O74" s="23">
        <f t="shared" ca="1" si="29"/>
        <v>100</v>
      </c>
      <c r="P74" s="23">
        <f t="shared" ca="1" si="29"/>
        <v>100</v>
      </c>
      <c r="Q74" s="23">
        <f t="shared" ca="1" si="29"/>
        <v>100</v>
      </c>
      <c r="R74" s="23">
        <f t="shared" ca="1" si="29"/>
        <v>100</v>
      </c>
      <c r="S74" s="23">
        <f t="shared" ca="1" si="29"/>
        <v>100</v>
      </c>
      <c r="T74" s="23">
        <f t="shared" ca="1" si="29"/>
        <v>100</v>
      </c>
      <c r="U74" s="23">
        <f t="shared" ca="1" si="29"/>
        <v>100</v>
      </c>
      <c r="V74" s="23">
        <f t="shared" ca="1" si="29"/>
        <v>100</v>
      </c>
      <c r="W74" s="23">
        <f t="shared" ca="1" si="29"/>
        <v>100</v>
      </c>
      <c r="X74" s="23">
        <f t="shared" ca="1" si="29"/>
        <v>100</v>
      </c>
      <c r="Y74" s="23">
        <f t="shared" ca="1" si="29"/>
        <v>100</v>
      </c>
    </row>
    <row r="75" spans="2:25" x14ac:dyDescent="0.3">
      <c r="C75" t="s">
        <v>18</v>
      </c>
      <c r="F75" s="23">
        <f ca="1">$E$31*$E$35/100+$E$39*365/100</f>
        <v>1446.3601644680853</v>
      </c>
      <c r="G75" s="23">
        <f t="shared" ref="G75:Y75" ca="1" si="30">$E$31*$E$35/100+$E$39*365/100</f>
        <v>1446.3601644680853</v>
      </c>
      <c r="H75" s="23">
        <f t="shared" ca="1" si="30"/>
        <v>1446.3601644680853</v>
      </c>
      <c r="I75" s="23">
        <f t="shared" ca="1" si="30"/>
        <v>1446.3601644680853</v>
      </c>
      <c r="J75" s="23">
        <f t="shared" ca="1" si="30"/>
        <v>1446.3601644680853</v>
      </c>
      <c r="K75" s="23">
        <f t="shared" ca="1" si="30"/>
        <v>1446.3601644680853</v>
      </c>
      <c r="L75" s="23">
        <f t="shared" ca="1" si="30"/>
        <v>1446.3601644680853</v>
      </c>
      <c r="M75" s="23">
        <f t="shared" ca="1" si="30"/>
        <v>1446.3601644680853</v>
      </c>
      <c r="N75" s="23">
        <f t="shared" ca="1" si="30"/>
        <v>1446.3601644680853</v>
      </c>
      <c r="O75" s="23">
        <f t="shared" ca="1" si="30"/>
        <v>1446.3601644680853</v>
      </c>
      <c r="P75" s="23">
        <f t="shared" ca="1" si="30"/>
        <v>1446.3601644680853</v>
      </c>
      <c r="Q75" s="23">
        <f t="shared" ca="1" si="30"/>
        <v>1446.3601644680853</v>
      </c>
      <c r="R75" s="23">
        <f t="shared" ca="1" si="30"/>
        <v>1446.3601644680853</v>
      </c>
      <c r="S75" s="23">
        <f t="shared" ca="1" si="30"/>
        <v>1446.3601644680853</v>
      </c>
      <c r="T75" s="23">
        <f t="shared" ca="1" si="30"/>
        <v>1446.3601644680853</v>
      </c>
      <c r="U75" s="23">
        <f t="shared" ca="1" si="30"/>
        <v>1446.3601644680853</v>
      </c>
      <c r="V75" s="23">
        <f t="shared" ca="1" si="30"/>
        <v>1446.3601644680853</v>
      </c>
      <c r="W75" s="23">
        <f t="shared" ca="1" si="30"/>
        <v>1446.3601644680853</v>
      </c>
      <c r="X75" s="23">
        <f t="shared" ca="1" si="30"/>
        <v>1446.3601644680853</v>
      </c>
      <c r="Y75" s="23">
        <f t="shared" ca="1" si="30"/>
        <v>1446.3601644680853</v>
      </c>
    </row>
    <row r="76" spans="2:25" x14ac:dyDescent="0.3">
      <c r="E76" s="23">
        <f ca="1">SUM(E73:E75)</f>
        <v>4000</v>
      </c>
      <c r="F76" s="23">
        <f t="shared" ref="F76:Y76" ca="1" si="31">SUM(F73:F75)</f>
        <v>1546.3601644680853</v>
      </c>
      <c r="G76" s="23">
        <f t="shared" ca="1" si="31"/>
        <v>1546.3601644680853</v>
      </c>
      <c r="H76" s="23">
        <f t="shared" ca="1" si="31"/>
        <v>1546.3601644680853</v>
      </c>
      <c r="I76" s="23">
        <f ca="1">SUM(I73:I75)</f>
        <v>1546.3601644680853</v>
      </c>
      <c r="J76" s="23">
        <f t="shared" ca="1" si="31"/>
        <v>1546.3601644680853</v>
      </c>
      <c r="K76" s="23">
        <f t="shared" ca="1" si="31"/>
        <v>1546.3601644680853</v>
      </c>
      <c r="L76" s="23">
        <f t="shared" ca="1" si="31"/>
        <v>1546.3601644680853</v>
      </c>
      <c r="M76" s="23">
        <f t="shared" ca="1" si="31"/>
        <v>1546.3601644680853</v>
      </c>
      <c r="N76" s="23">
        <f t="shared" ca="1" si="31"/>
        <v>1546.3601644680853</v>
      </c>
      <c r="O76" s="23">
        <f t="shared" ca="1" si="31"/>
        <v>1546.3601644680853</v>
      </c>
      <c r="P76" s="23">
        <f t="shared" ca="1" si="31"/>
        <v>1546.3601644680853</v>
      </c>
      <c r="Q76" s="23">
        <f t="shared" ca="1" si="31"/>
        <v>1546.3601644680853</v>
      </c>
      <c r="R76" s="23">
        <f t="shared" ca="1" si="31"/>
        <v>1546.3601644680853</v>
      </c>
      <c r="S76" s="23">
        <f t="shared" ca="1" si="31"/>
        <v>1546.3601644680853</v>
      </c>
      <c r="T76" s="23">
        <f t="shared" ca="1" si="31"/>
        <v>5546.3601644680857</v>
      </c>
      <c r="U76" s="23">
        <f t="shared" ca="1" si="31"/>
        <v>1546.3601644680853</v>
      </c>
      <c r="V76" s="23">
        <f t="shared" ca="1" si="31"/>
        <v>1546.3601644680853</v>
      </c>
      <c r="W76" s="23">
        <f t="shared" ca="1" si="31"/>
        <v>1546.3601644680853</v>
      </c>
      <c r="X76" s="23">
        <f t="shared" ca="1" si="31"/>
        <v>1546.3601644680853</v>
      </c>
      <c r="Y76" s="23">
        <f t="shared" ca="1" si="31"/>
        <v>1546.3601644680853</v>
      </c>
    </row>
    <row r="77" spans="2:25" x14ac:dyDescent="0.3">
      <c r="C77" t="s">
        <v>14</v>
      </c>
      <c r="E77" s="23">
        <f ca="1">E76/((1+$E$42)^E$58)</f>
        <v>4000</v>
      </c>
      <c r="F77" s="23">
        <f t="shared" ref="F77:Y77" ca="1" si="32">F76/((1+$E$42)^F$58)</f>
        <v>1494.0677917566043</v>
      </c>
      <c r="G77" s="23">
        <f t="shared" ca="1" si="32"/>
        <v>1443.5437601513086</v>
      </c>
      <c r="H77" s="23">
        <f t="shared" ca="1" si="32"/>
        <v>1394.7282706775929</v>
      </c>
      <c r="I77" s="23">
        <f ca="1">I76/((1+$E$42)^I$58)</f>
        <v>1257.9649901266298</v>
      </c>
      <c r="J77" s="23">
        <f t="shared" ca="1" si="32"/>
        <v>1347.563546548399</v>
      </c>
      <c r="K77" s="23">
        <f t="shared" ca="1" si="32"/>
        <v>1301.9937647810621</v>
      </c>
      <c r="L77" s="23">
        <f t="shared" ca="1" si="32"/>
        <v>1215.4251112334589</v>
      </c>
      <c r="M77" s="23">
        <f t="shared" ca="1" si="32"/>
        <v>1174.3237789695258</v>
      </c>
      <c r="N77" s="23">
        <f t="shared" ca="1" si="32"/>
        <v>1134.61234683046</v>
      </c>
      <c r="O77" s="23">
        <f t="shared" ca="1" si="32"/>
        <v>1096.2438133627631</v>
      </c>
      <c r="P77" s="23">
        <f t="shared" ca="1" si="32"/>
        <v>1059.1727665340707</v>
      </c>
      <c r="Q77" s="23">
        <f t="shared" ca="1" si="32"/>
        <v>1023.3553299846094</v>
      </c>
      <c r="R77" s="23">
        <f t="shared" ca="1" si="32"/>
        <v>988.74911109624122</v>
      </c>
      <c r="S77" s="23">
        <f t="shared" ca="1" si="32"/>
        <v>955.31315081762421</v>
      </c>
      <c r="T77" s="23">
        <f t="shared" ca="1" si="32"/>
        <v>3310.5703496853303</v>
      </c>
      <c r="U77" s="23">
        <f t="shared" ca="1" si="32"/>
        <v>891.7950484889958</v>
      </c>
      <c r="V77" s="23">
        <f t="shared" ca="1" si="32"/>
        <v>861.63772800869162</v>
      </c>
      <c r="W77" s="23">
        <f t="shared" ca="1" si="32"/>
        <v>832.50022029825288</v>
      </c>
      <c r="X77" s="23">
        <f t="shared" ca="1" si="32"/>
        <v>804.34803893551009</v>
      </c>
      <c r="Y77" s="23">
        <f t="shared" ca="1" si="32"/>
        <v>777.14786370580691</v>
      </c>
    </row>
    <row r="78" spans="2:25" x14ac:dyDescent="0.3">
      <c r="C78" t="s">
        <v>8</v>
      </c>
      <c r="E78" s="6"/>
      <c r="T78" s="9"/>
    </row>
    <row r="79" spans="2:25" x14ac:dyDescent="0.3">
      <c r="C79" t="s">
        <v>9</v>
      </c>
    </row>
    <row r="80" spans="2:25" x14ac:dyDescent="0.3">
      <c r="C80" t="s">
        <v>11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2" spans="3:25" x14ac:dyDescent="0.3">
      <c r="C82" t="s">
        <v>23</v>
      </c>
      <c r="F82" s="23">
        <f ca="1">$E$9</f>
        <v>20301.728300000002</v>
      </c>
      <c r="G82" s="23">
        <f t="shared" ref="G82:Y82" ca="1" si="33">$E$9</f>
        <v>20301.728300000002</v>
      </c>
      <c r="H82" s="23">
        <f t="shared" ca="1" si="33"/>
        <v>20301.728300000002</v>
      </c>
      <c r="I82" s="23">
        <f t="shared" ca="1" si="33"/>
        <v>20301.728300000002</v>
      </c>
      <c r="J82" s="23">
        <f t="shared" ca="1" si="33"/>
        <v>20301.728300000002</v>
      </c>
      <c r="K82" s="23">
        <f t="shared" ca="1" si="33"/>
        <v>20301.728300000002</v>
      </c>
      <c r="L82" s="23">
        <f t="shared" ca="1" si="33"/>
        <v>20301.728300000002</v>
      </c>
      <c r="M82" s="23">
        <f t="shared" ca="1" si="33"/>
        <v>20301.728300000002</v>
      </c>
      <c r="N82" s="23">
        <f t="shared" ca="1" si="33"/>
        <v>20301.728300000002</v>
      </c>
      <c r="O82" s="23">
        <f t="shared" ca="1" si="33"/>
        <v>20301.728300000002</v>
      </c>
      <c r="P82" s="23">
        <f t="shared" ca="1" si="33"/>
        <v>20301.728300000002</v>
      </c>
      <c r="Q82" s="23">
        <f t="shared" ca="1" si="33"/>
        <v>20301.728300000002</v>
      </c>
      <c r="R82" s="23">
        <f t="shared" ca="1" si="33"/>
        <v>20301.728300000002</v>
      </c>
      <c r="S82" s="23">
        <f t="shared" ca="1" si="33"/>
        <v>20301.728300000002</v>
      </c>
      <c r="T82" s="23">
        <f t="shared" ca="1" si="33"/>
        <v>20301.728300000002</v>
      </c>
      <c r="U82" s="23">
        <f t="shared" ca="1" si="33"/>
        <v>20301.728300000002</v>
      </c>
      <c r="V82" s="23">
        <f t="shared" ca="1" si="33"/>
        <v>20301.728300000002</v>
      </c>
      <c r="W82" s="23">
        <f t="shared" ca="1" si="33"/>
        <v>20301.728300000002</v>
      </c>
      <c r="X82" s="23">
        <f t="shared" ca="1" si="33"/>
        <v>20301.728300000002</v>
      </c>
      <c r="Y82" s="23">
        <f t="shared" ca="1" si="33"/>
        <v>20301.728300000002</v>
      </c>
    </row>
    <row r="84" spans="3:25" x14ac:dyDescent="0.3">
      <c r="C84" t="s">
        <v>13</v>
      </c>
      <c r="E84" s="23">
        <f ca="1">SUM(E76:Y76)</f>
        <v>38927.2032893617</v>
      </c>
    </row>
    <row r="85" spans="3:25" x14ac:dyDescent="0.3">
      <c r="C85" t="s">
        <v>15</v>
      </c>
      <c r="E85" s="23">
        <f ca="1">SUM(E77:Y77)</f>
        <v>28365.056781992935</v>
      </c>
    </row>
    <row r="86" spans="3:25" x14ac:dyDescent="0.3">
      <c r="C86" t="s">
        <v>24</v>
      </c>
      <c r="E86" s="23">
        <f ca="1">SUM(F82:Y82)</f>
        <v>406034.56600000022</v>
      </c>
    </row>
    <row r="87" spans="3:25" x14ac:dyDescent="0.3">
      <c r="C87" t="s">
        <v>25</v>
      </c>
      <c r="E87" s="24">
        <f ca="1">E85/E86*100</f>
        <v>6.9858724249582531</v>
      </c>
    </row>
    <row r="89" spans="3:25" x14ac:dyDescent="0.3">
      <c r="E8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 Gao</cp:lastModifiedBy>
  <dcterms:created xsi:type="dcterms:W3CDTF">2025-06-05T11:46:06Z</dcterms:created>
  <dcterms:modified xsi:type="dcterms:W3CDTF">2026-04-17T18:01:39Z</dcterms:modified>
</cp:coreProperties>
</file>