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g_c_brown_cranfield_ac_uk/Documents/s294313/Wetlands Operational Data/"/>
    </mc:Choice>
  </mc:AlternateContent>
  <xr:revisionPtr revIDLastSave="900" documentId="114_{84A8C48A-50A5-4FE5-A672-C42CBEB2D7A4}" xr6:coauthVersionLast="47" xr6:coauthVersionMax="47" xr10:uidLastSave="{0871EE05-594F-4FB3-9A72-D6C7F1F96686}"/>
  <bookViews>
    <workbookView xWindow="-19310" yWindow="6640" windowWidth="19420" windowHeight="10300" activeTab="4" xr2:uid="{00000000-000D-0000-FFFF-FFFF00000000}"/>
  </bookViews>
  <sheets>
    <sheet name="Influent" sheetId="1" r:id="rId1"/>
    <sheet name="Midpoint 1" sheetId="2" state="hidden" r:id="rId2"/>
    <sheet name="Midpoint 2" sheetId="3" state="hidden" r:id="rId3"/>
    <sheet name="Effluent" sheetId="4" r:id="rId4"/>
    <sheet name="Wetland Data Sumary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62" i="1" l="1"/>
  <c r="T161" i="1"/>
  <c r="I65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46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32" i="5"/>
  <c r="AA33" i="5"/>
  <c r="U28" i="5"/>
  <c r="U29" i="5"/>
  <c r="AK54" i="4"/>
  <c r="AK58" i="4"/>
  <c r="AK66" i="4"/>
  <c r="AK76" i="4"/>
  <c r="AK84" i="4"/>
  <c r="AK90" i="4"/>
  <c r="AK100" i="4"/>
  <c r="AK108" i="4"/>
  <c r="AK118" i="4"/>
  <c r="AK123" i="4"/>
  <c r="AK135" i="4"/>
  <c r="N29" i="5"/>
  <c r="N28" i="5"/>
  <c r="J29" i="5"/>
  <c r="J28" i="5"/>
  <c r="I149" i="4"/>
  <c r="I145" i="4"/>
  <c r="I113" i="4"/>
  <c r="I107" i="4"/>
  <c r="I100" i="4"/>
  <c r="I96" i="4"/>
  <c r="I88" i="4"/>
  <c r="I66" i="4"/>
  <c r="I62" i="4"/>
  <c r="I58" i="4"/>
  <c r="I48" i="4"/>
  <c r="I44" i="4"/>
  <c r="I40" i="4"/>
  <c r="I37" i="4"/>
  <c r="I33" i="4"/>
  <c r="I28" i="4"/>
  <c r="F28" i="5"/>
  <c r="E27" i="5"/>
  <c r="F27" i="5"/>
  <c r="S149" i="4"/>
  <c r="S145" i="4"/>
  <c r="S127" i="4"/>
  <c r="S123" i="4"/>
  <c r="S113" i="4"/>
  <c r="S107" i="4"/>
  <c r="S96" i="4"/>
  <c r="S80" i="4"/>
  <c r="S76" i="4"/>
  <c r="S66" i="4"/>
  <c r="S62" i="4"/>
  <c r="S58" i="4"/>
  <c r="S53" i="4"/>
  <c r="S49" i="4"/>
  <c r="S37" i="4"/>
  <c r="S33" i="4"/>
  <c r="S147" i="4" l="1"/>
  <c r="S148" i="4"/>
  <c r="S146" i="4"/>
  <c r="S138" i="1"/>
  <c r="S136" i="1"/>
  <c r="S144" i="4"/>
  <c r="S143" i="4"/>
  <c r="S134" i="1"/>
  <c r="S132" i="1"/>
  <c r="AE129" i="1"/>
  <c r="AE128" i="1"/>
  <c r="AJ134" i="4"/>
  <c r="AJ133" i="4"/>
  <c r="AJ132" i="4"/>
  <c r="AG134" i="4"/>
  <c r="AG133" i="4"/>
  <c r="AG132" i="4"/>
  <c r="AH132" i="4" s="1"/>
  <c r="AH133" i="4" s="1"/>
  <c r="AH134" i="4" s="1"/>
  <c r="AC134" i="4"/>
  <c r="AC133" i="4"/>
  <c r="AC132" i="4"/>
  <c r="AI124" i="1"/>
  <c r="AI123" i="1"/>
  <c r="AI122" i="1"/>
  <c r="AJ122" i="1" s="1"/>
  <c r="AJ123" i="1" s="1"/>
  <c r="AJ124" i="1" s="1"/>
  <c r="AJ125" i="1" s="1"/>
  <c r="AJ126" i="1" s="1"/>
  <c r="AL126" i="1" s="1"/>
  <c r="AE126" i="1"/>
  <c r="AE125" i="1"/>
  <c r="AL125" i="1" s="1"/>
  <c r="AE124" i="1"/>
  <c r="AE123" i="1"/>
  <c r="AE122" i="1"/>
  <c r="S126" i="4"/>
  <c r="S125" i="4"/>
  <c r="S124" i="4"/>
  <c r="S116" i="1"/>
  <c r="S115" i="1"/>
  <c r="S114" i="1"/>
  <c r="S121" i="4"/>
  <c r="S122" i="4"/>
  <c r="S120" i="4"/>
  <c r="AC122" i="4"/>
  <c r="AC121" i="4"/>
  <c r="AG122" i="4"/>
  <c r="AH120" i="4" s="1"/>
  <c r="AJ120" i="4" s="1"/>
  <c r="AH121" i="4"/>
  <c r="AH122" i="4" s="1"/>
  <c r="AG121" i="4"/>
  <c r="AG120" i="4"/>
  <c r="AC120" i="4"/>
  <c r="S110" i="1"/>
  <c r="S111" i="1"/>
  <c r="S109" i="1"/>
  <c r="AI110" i="1"/>
  <c r="AI109" i="1"/>
  <c r="AI111" i="1"/>
  <c r="AJ109" i="1" s="1"/>
  <c r="AE110" i="1"/>
  <c r="AE111" i="1"/>
  <c r="AE112" i="1"/>
  <c r="AE109" i="1"/>
  <c r="S114" i="4"/>
  <c r="AC116" i="4"/>
  <c r="AC117" i="4"/>
  <c r="AC118" i="4"/>
  <c r="AC115" i="4"/>
  <c r="AG117" i="4"/>
  <c r="AG116" i="4"/>
  <c r="AG115" i="4"/>
  <c r="AH116" i="4" s="1"/>
  <c r="AH117" i="4" s="1"/>
  <c r="S104" i="1"/>
  <c r="S103" i="1"/>
  <c r="S102" i="1"/>
  <c r="AI104" i="1"/>
  <c r="AJ102" i="1" s="1"/>
  <c r="AI103" i="1"/>
  <c r="AI102" i="1"/>
  <c r="AE106" i="1"/>
  <c r="AE105" i="1"/>
  <c r="AE104" i="1"/>
  <c r="AE103" i="1"/>
  <c r="AE102" i="1"/>
  <c r="S112" i="4"/>
  <c r="S111" i="4"/>
  <c r="S110" i="4"/>
  <c r="I100" i="1"/>
  <c r="I99" i="1"/>
  <c r="I98" i="1"/>
  <c r="S100" i="1"/>
  <c r="S99" i="1"/>
  <c r="S98" i="1"/>
  <c r="S105" i="4"/>
  <c r="S106" i="4"/>
  <c r="S104" i="4"/>
  <c r="AC105" i="4"/>
  <c r="AC106" i="4"/>
  <c r="AC107" i="4"/>
  <c r="AC104" i="4"/>
  <c r="AG106" i="4"/>
  <c r="AG105" i="4"/>
  <c r="AG104" i="4"/>
  <c r="AH105" i="4" s="1"/>
  <c r="AE96" i="1"/>
  <c r="AE95" i="1"/>
  <c r="AI94" i="1"/>
  <c r="AE94" i="1"/>
  <c r="S94" i="1"/>
  <c r="I94" i="1"/>
  <c r="AI93" i="1"/>
  <c r="AE93" i="1"/>
  <c r="S93" i="1"/>
  <c r="I93" i="1"/>
  <c r="AI92" i="1"/>
  <c r="AJ93" i="1" s="1"/>
  <c r="AJ94" i="1" s="1"/>
  <c r="AJ95" i="1" s="1"/>
  <c r="AJ96" i="1" s="1"/>
  <c r="AE92" i="1"/>
  <c r="S92" i="1"/>
  <c r="I92" i="1"/>
  <c r="AC98" i="4"/>
  <c r="AC97" i="4"/>
  <c r="AG99" i="4"/>
  <c r="AG98" i="4"/>
  <c r="AG97" i="4"/>
  <c r="S95" i="4"/>
  <c r="S94" i="4"/>
  <c r="S93" i="4"/>
  <c r="AG87" i="4"/>
  <c r="AG86" i="4"/>
  <c r="AG85" i="4"/>
  <c r="AH86" i="4" s="1"/>
  <c r="AH87" i="4" s="1"/>
  <c r="AH88" i="4" s="1"/>
  <c r="AH89" i="4" s="1"/>
  <c r="AC86" i="4"/>
  <c r="AJ86" i="4" s="1"/>
  <c r="AC87" i="4"/>
  <c r="AJ87" i="4" s="1"/>
  <c r="AC88" i="4"/>
  <c r="AJ88" i="4" s="1"/>
  <c r="AC89" i="4"/>
  <c r="AJ89" i="4" s="1"/>
  <c r="AC85" i="4"/>
  <c r="S79" i="4"/>
  <c r="S78" i="4"/>
  <c r="S77" i="4"/>
  <c r="AC80" i="4"/>
  <c r="AC81" i="4"/>
  <c r="AC82" i="4"/>
  <c r="AC83" i="4"/>
  <c r="AC79" i="4"/>
  <c r="AC78" i="4"/>
  <c r="AC77" i="4"/>
  <c r="AG79" i="4"/>
  <c r="AG78" i="4"/>
  <c r="AG77" i="4"/>
  <c r="AH78" i="4" s="1"/>
  <c r="AH79" i="4" s="1"/>
  <c r="AH80" i="4" s="1"/>
  <c r="AE89" i="1"/>
  <c r="AE88" i="1"/>
  <c r="AI87" i="1"/>
  <c r="AE87" i="1"/>
  <c r="S87" i="1"/>
  <c r="I87" i="1"/>
  <c r="AI86" i="1"/>
  <c r="AE86" i="1"/>
  <c r="S86" i="1"/>
  <c r="I86" i="1"/>
  <c r="AI85" i="1"/>
  <c r="AE85" i="1"/>
  <c r="S85" i="1"/>
  <c r="I85" i="1"/>
  <c r="S83" i="1"/>
  <c r="I83" i="1"/>
  <c r="S82" i="1"/>
  <c r="I82" i="1"/>
  <c r="S81" i="1"/>
  <c r="I81" i="1"/>
  <c r="AE78" i="1"/>
  <c r="AE77" i="1"/>
  <c r="AE76" i="1"/>
  <c r="AI75" i="1"/>
  <c r="AE75" i="1"/>
  <c r="AI74" i="1"/>
  <c r="AE74" i="1"/>
  <c r="AI73" i="1"/>
  <c r="AE73" i="1"/>
  <c r="AI67" i="1"/>
  <c r="AE67" i="1"/>
  <c r="S67" i="1"/>
  <c r="AI66" i="1"/>
  <c r="AE66" i="1"/>
  <c r="S66" i="1"/>
  <c r="AI65" i="1"/>
  <c r="AJ65" i="1" s="1"/>
  <c r="AE65" i="1"/>
  <c r="S65" i="1"/>
  <c r="AI63" i="1"/>
  <c r="AE63" i="1"/>
  <c r="S63" i="1"/>
  <c r="AI62" i="1"/>
  <c r="AE62" i="1"/>
  <c r="S62" i="1"/>
  <c r="AI61" i="1"/>
  <c r="AE61" i="1"/>
  <c r="S61" i="1"/>
  <c r="AI53" i="1"/>
  <c r="AE53" i="1"/>
  <c r="AI52" i="1"/>
  <c r="AE52" i="1"/>
  <c r="AI51" i="1"/>
  <c r="AE51" i="1"/>
  <c r="S50" i="1"/>
  <c r="AI49" i="1"/>
  <c r="AE49" i="1"/>
  <c r="S49" i="1"/>
  <c r="AI48" i="1"/>
  <c r="AE48" i="1"/>
  <c r="S48" i="1"/>
  <c r="AI47" i="1"/>
  <c r="AE47" i="1"/>
  <c r="S47" i="1"/>
  <c r="AI45" i="1"/>
  <c r="AE45" i="1"/>
  <c r="S45" i="1"/>
  <c r="AI44" i="1"/>
  <c r="AE44" i="1"/>
  <c r="AK44" i="1" s="1"/>
  <c r="AL44" i="1" s="1"/>
  <c r="S44" i="1"/>
  <c r="AI43" i="1"/>
  <c r="AE43" i="1"/>
  <c r="S43" i="1"/>
  <c r="AI41" i="1"/>
  <c r="AE41" i="1"/>
  <c r="S41" i="1"/>
  <c r="AI40" i="1"/>
  <c r="AE40" i="1"/>
  <c r="S40" i="1"/>
  <c r="AL39" i="1"/>
  <c r="AI39" i="1"/>
  <c r="AE39" i="1"/>
  <c r="S39" i="1"/>
  <c r="S35" i="1"/>
  <c r="S34" i="1"/>
  <c r="N32" i="1"/>
  <c r="I32" i="1"/>
  <c r="S18" i="1"/>
  <c r="S15" i="1"/>
  <c r="AA12" i="1"/>
  <c r="Z12" i="1"/>
  <c r="Y12" i="1"/>
  <c r="X12" i="1"/>
  <c r="W12" i="1"/>
  <c r="T12" i="1"/>
  <c r="R12" i="1"/>
  <c r="Q12" i="1"/>
  <c r="P12" i="1"/>
  <c r="M12" i="1"/>
  <c r="L12" i="1"/>
  <c r="K12" i="1"/>
  <c r="J12" i="1"/>
  <c r="H12" i="1"/>
  <c r="G12" i="1"/>
  <c r="F12" i="1"/>
  <c r="E12" i="1"/>
  <c r="D12" i="1"/>
  <c r="C12" i="1"/>
  <c r="V11" i="1"/>
  <c r="S11" i="1"/>
  <c r="O11" i="1"/>
  <c r="N11" i="1"/>
  <c r="I11" i="1"/>
  <c r="V10" i="1"/>
  <c r="U10" i="1"/>
  <c r="U12" i="1" s="1"/>
  <c r="S10" i="1"/>
  <c r="O10" i="1"/>
  <c r="N10" i="1"/>
  <c r="I10" i="1"/>
  <c r="V9" i="1"/>
  <c r="U9" i="1"/>
  <c r="S9" i="1"/>
  <c r="O9" i="1"/>
  <c r="O12" i="1" s="1"/>
  <c r="N9" i="1"/>
  <c r="I9" i="1"/>
  <c r="AB7" i="1"/>
  <c r="AA7" i="1"/>
  <c r="Z7" i="1"/>
  <c r="Y7" i="1"/>
  <c r="X7" i="1"/>
  <c r="W7" i="1"/>
  <c r="Q7" i="1"/>
  <c r="P7" i="1"/>
  <c r="L7" i="1"/>
  <c r="K7" i="1"/>
  <c r="J7" i="1"/>
  <c r="H7" i="1"/>
  <c r="G7" i="1"/>
  <c r="F7" i="1"/>
  <c r="E7" i="1"/>
  <c r="D7" i="1"/>
  <c r="C7" i="1"/>
  <c r="R6" i="1"/>
  <c r="R7" i="1" s="1"/>
  <c r="O6" i="1"/>
  <c r="N6" i="1"/>
  <c r="I6" i="1"/>
  <c r="V5" i="1"/>
  <c r="S5" i="1"/>
  <c r="O5" i="1"/>
  <c r="N5" i="1"/>
  <c r="I5" i="1"/>
  <c r="U4" i="1"/>
  <c r="V4" i="1" s="1"/>
  <c r="S4" i="1"/>
  <c r="O4" i="1"/>
  <c r="N4" i="1"/>
  <c r="I4" i="1"/>
  <c r="S75" i="4"/>
  <c r="S74" i="4"/>
  <c r="S73" i="4"/>
  <c r="S65" i="4"/>
  <c r="S64" i="4"/>
  <c r="S63" i="4"/>
  <c r="S61" i="4"/>
  <c r="S60" i="4"/>
  <c r="S59" i="4"/>
  <c r="S57" i="4"/>
  <c r="S56" i="4"/>
  <c r="S55" i="4"/>
  <c r="S52" i="4"/>
  <c r="S51" i="4"/>
  <c r="S34" i="4"/>
  <c r="AI63" i="4"/>
  <c r="AG73" i="4"/>
  <c r="AI73" i="4" s="1"/>
  <c r="AJ73" i="4" s="1"/>
  <c r="AC75" i="4"/>
  <c r="AC74" i="4"/>
  <c r="AI74" i="4" s="1"/>
  <c r="AJ74" i="4" s="1"/>
  <c r="AC73" i="4"/>
  <c r="AC51" i="4"/>
  <c r="AI51" i="4" s="1"/>
  <c r="AJ51" i="4" s="1"/>
  <c r="AC52" i="4"/>
  <c r="AI52" i="4" s="1"/>
  <c r="AJ52" i="4" s="1"/>
  <c r="AC53" i="4"/>
  <c r="AI53" i="4" s="1"/>
  <c r="AJ53" i="4" s="1"/>
  <c r="AC55" i="4"/>
  <c r="AC56" i="4"/>
  <c r="AI56" i="4" s="1"/>
  <c r="AJ56" i="4" s="1"/>
  <c r="AC57" i="4"/>
  <c r="AI57" i="4" s="1"/>
  <c r="AC59" i="4"/>
  <c r="AI59" i="4" s="1"/>
  <c r="AC60" i="4"/>
  <c r="AI60" i="4" s="1"/>
  <c r="AC61" i="4"/>
  <c r="AC63" i="4"/>
  <c r="AC64" i="4"/>
  <c r="AI64" i="4" s="1"/>
  <c r="AC65" i="4"/>
  <c r="AG75" i="4"/>
  <c r="AG74" i="4"/>
  <c r="AG65" i="4"/>
  <c r="AI65" i="4" s="1"/>
  <c r="AG64" i="4"/>
  <c r="AG63" i="4"/>
  <c r="AG61" i="4"/>
  <c r="AG60" i="4"/>
  <c r="AI61" i="4" s="1"/>
  <c r="AG59" i="4"/>
  <c r="AG57" i="4"/>
  <c r="AG56" i="4"/>
  <c r="AG55" i="4"/>
  <c r="AI55" i="4" s="1"/>
  <c r="AG53" i="4"/>
  <c r="AG52" i="4"/>
  <c r="AG51" i="4"/>
  <c r="S12" i="1" l="1"/>
  <c r="V12" i="1"/>
  <c r="AK43" i="1"/>
  <c r="AL43" i="1" s="1"/>
  <c r="AL122" i="1"/>
  <c r="AK47" i="1"/>
  <c r="AL47" i="1" s="1"/>
  <c r="AL123" i="1"/>
  <c r="AK49" i="1"/>
  <c r="AL49" i="1" s="1"/>
  <c r="AL124" i="1"/>
  <c r="AK48" i="1"/>
  <c r="AL48" i="1" s="1"/>
  <c r="AJ86" i="1"/>
  <c r="AL86" i="1" s="1"/>
  <c r="AL109" i="1"/>
  <c r="AJ110" i="1"/>
  <c r="AJ111" i="1" s="1"/>
  <c r="AJ112" i="1" s="1"/>
  <c r="AL112" i="1" s="1"/>
  <c r="AJ103" i="1"/>
  <c r="AJ104" i="1" s="1"/>
  <c r="AJ105" i="1" s="1"/>
  <c r="AJ106" i="1" s="1"/>
  <c r="AL106" i="1" s="1"/>
  <c r="V6" i="1"/>
  <c r="V7" i="1" s="1"/>
  <c r="AK63" i="1"/>
  <c r="AL63" i="1" s="1"/>
  <c r="O7" i="1"/>
  <c r="I7" i="1"/>
  <c r="I12" i="1"/>
  <c r="N7" i="1"/>
  <c r="AJ121" i="4"/>
  <c r="AJ122" i="4"/>
  <c r="AJ82" i="4"/>
  <c r="AH81" i="4"/>
  <c r="AH82" i="4" s="1"/>
  <c r="AH83" i="4" s="1"/>
  <c r="AJ80" i="4"/>
  <c r="AJ81" i="4"/>
  <c r="AJ83" i="4"/>
  <c r="AJ98" i="4"/>
  <c r="AI75" i="4"/>
  <c r="AJ75" i="4" s="1"/>
  <c r="AJ117" i="4"/>
  <c r="AJ116" i="4"/>
  <c r="AH115" i="4"/>
  <c r="AJ115" i="4" s="1"/>
  <c r="AH98" i="4"/>
  <c r="AH99" i="4" s="1"/>
  <c r="U7" i="1"/>
  <c r="AJ92" i="1"/>
  <c r="AL92" i="1" s="1"/>
  <c r="AK61" i="1"/>
  <c r="AL61" i="1" s="1"/>
  <c r="AL95" i="1"/>
  <c r="AK41" i="1"/>
  <c r="AL41" i="1" s="1"/>
  <c r="AL93" i="1"/>
  <c r="AL96" i="1"/>
  <c r="AK53" i="1"/>
  <c r="AL53" i="1" s="1"/>
  <c r="AK40" i="1"/>
  <c r="AL40" i="1" s="1"/>
  <c r="AK62" i="1"/>
  <c r="AL62" i="1" s="1"/>
  <c r="AJ74" i="1"/>
  <c r="AL74" i="1" s="1"/>
  <c r="N12" i="1"/>
  <c r="AJ85" i="1"/>
  <c r="AL85" i="1" s="1"/>
  <c r="AH106" i="4"/>
  <c r="AJ105" i="4"/>
  <c r="AH104" i="4"/>
  <c r="AL94" i="1"/>
  <c r="AH97" i="4"/>
  <c r="AJ97" i="4" s="1"/>
  <c r="AH85" i="4"/>
  <c r="AJ85" i="4" s="1"/>
  <c r="AH77" i="4"/>
  <c r="AL65" i="1"/>
  <c r="AJ66" i="1"/>
  <c r="AJ67" i="1" s="1"/>
  <c r="AL67" i="1" s="1"/>
  <c r="AJ87" i="1"/>
  <c r="AJ88" i="1" s="1"/>
  <c r="AJ89" i="1" s="1"/>
  <c r="AL89" i="1" s="1"/>
  <c r="AJ73" i="1"/>
  <c r="AL73" i="1" s="1"/>
  <c r="AK45" i="1"/>
  <c r="AL45" i="1" s="1"/>
  <c r="AK52" i="1"/>
  <c r="AL52" i="1" s="1"/>
  <c r="S6" i="1"/>
  <c r="S7" i="1" s="1"/>
  <c r="S37" i="1" s="1"/>
  <c r="AK51" i="1"/>
  <c r="AL51" i="1" s="1"/>
  <c r="AJ60" i="4"/>
  <c r="AJ55" i="4"/>
  <c r="AJ57" i="4"/>
  <c r="AJ63" i="4"/>
  <c r="AJ61" i="4"/>
  <c r="AJ64" i="4"/>
  <c r="AJ59" i="4"/>
  <c r="AJ75" i="1" l="1"/>
  <c r="AL105" i="1"/>
  <c r="AL110" i="1"/>
  <c r="AL104" i="1"/>
  <c r="AJ106" i="4"/>
  <c r="AH107" i="4"/>
  <c r="AL88" i="1"/>
  <c r="AL66" i="1"/>
  <c r="AL87" i="1"/>
  <c r="AJ76" i="1"/>
  <c r="AL75" i="1"/>
  <c r="AJ65" i="4"/>
  <c r="AH108" i="4" l="1"/>
  <c r="AJ107" i="4"/>
  <c r="AJ77" i="1"/>
  <c r="AJ78" i="1" s="1"/>
  <c r="AL76" i="1"/>
  <c r="X17" i="4"/>
  <c r="X12" i="4"/>
  <c r="X7" i="4"/>
  <c r="S47" i="4"/>
  <c r="S46" i="4"/>
  <c r="S32" i="4"/>
  <c r="S31" i="4"/>
  <c r="S30" i="4"/>
  <c r="S25" i="4" l="1"/>
  <c r="S21" i="4"/>
  <c r="S4" i="4"/>
  <c r="I23" i="4"/>
  <c r="V14" i="3" l="1"/>
  <c r="V10" i="3"/>
  <c r="V9" i="3"/>
  <c r="V14" i="2"/>
  <c r="V10" i="2"/>
  <c r="V9" i="2"/>
  <c r="I16" i="4" l="1"/>
  <c r="N16" i="4"/>
  <c r="O16" i="4"/>
  <c r="S16" i="4"/>
  <c r="U16" i="4"/>
  <c r="V16" i="4"/>
  <c r="I17" i="4"/>
  <c r="I19" i="4" s="1"/>
  <c r="N17" i="4"/>
  <c r="N19" i="4" s="1"/>
  <c r="O17" i="4"/>
  <c r="S17" i="4"/>
  <c r="U17" i="4"/>
  <c r="V17" i="4" s="1"/>
  <c r="I18" i="4"/>
  <c r="N18" i="4"/>
  <c r="O18" i="4"/>
  <c r="O19" i="4" s="1"/>
  <c r="S18" i="4"/>
  <c r="S19" i="4" s="1"/>
  <c r="V18" i="4"/>
  <c r="E19" i="4"/>
  <c r="M19" i="4"/>
  <c r="T19" i="4"/>
  <c r="U19" i="4"/>
  <c r="T17" i="3"/>
  <c r="M17" i="3"/>
  <c r="E17" i="3"/>
  <c r="V16" i="3"/>
  <c r="S16" i="3"/>
  <c r="O16" i="3"/>
  <c r="N16" i="3"/>
  <c r="I16" i="3"/>
  <c r="U15" i="3"/>
  <c r="V15" i="3" s="1"/>
  <c r="S15" i="3"/>
  <c r="O15" i="3"/>
  <c r="N15" i="3"/>
  <c r="I15" i="3"/>
  <c r="U14" i="3"/>
  <c r="S14" i="3"/>
  <c r="O14" i="3"/>
  <c r="N14" i="3"/>
  <c r="I14" i="3"/>
  <c r="T17" i="2"/>
  <c r="M17" i="2"/>
  <c r="E17" i="2"/>
  <c r="V16" i="2"/>
  <c r="S16" i="2"/>
  <c r="O16" i="2"/>
  <c r="N16" i="2"/>
  <c r="I16" i="2"/>
  <c r="U15" i="2"/>
  <c r="V15" i="2" s="1"/>
  <c r="S15" i="2"/>
  <c r="O15" i="2"/>
  <c r="N15" i="2"/>
  <c r="I15" i="2"/>
  <c r="U14" i="2"/>
  <c r="S14" i="2"/>
  <c r="O14" i="2"/>
  <c r="N14" i="2"/>
  <c r="I14" i="2"/>
  <c r="I17" i="2" s="1"/>
  <c r="V19" i="4" l="1"/>
  <c r="N17" i="2"/>
  <c r="O17" i="2"/>
  <c r="I17" i="3"/>
  <c r="S17" i="2"/>
  <c r="N17" i="3"/>
  <c r="O17" i="3"/>
  <c r="S17" i="3"/>
  <c r="U17" i="3"/>
  <c r="V17" i="3"/>
  <c r="U17" i="2"/>
  <c r="V17" i="2"/>
  <c r="I5" i="2" l="1"/>
  <c r="I6" i="2"/>
  <c r="I4" i="2"/>
  <c r="I4" i="3"/>
  <c r="I5" i="3"/>
  <c r="I6" i="3"/>
  <c r="AA12" i="4"/>
  <c r="Z12" i="4"/>
  <c r="Y12" i="4"/>
  <c r="W12" i="4"/>
  <c r="T12" i="4"/>
  <c r="R12" i="4"/>
  <c r="Q12" i="4"/>
  <c r="P12" i="4"/>
  <c r="M12" i="4"/>
  <c r="L12" i="4"/>
  <c r="K12" i="4"/>
  <c r="J12" i="4"/>
  <c r="H12" i="4"/>
  <c r="G12" i="4"/>
  <c r="F12" i="4"/>
  <c r="E12" i="4"/>
  <c r="D12" i="4"/>
  <c r="C12" i="4"/>
  <c r="V11" i="4"/>
  <c r="S11" i="4"/>
  <c r="O11" i="4"/>
  <c r="N11" i="4"/>
  <c r="I11" i="4"/>
  <c r="U10" i="4"/>
  <c r="V10" i="4" s="1"/>
  <c r="S10" i="4"/>
  <c r="O10" i="4"/>
  <c r="N10" i="4"/>
  <c r="I10" i="4"/>
  <c r="U9" i="4"/>
  <c r="V9" i="4" s="1"/>
  <c r="S9" i="4"/>
  <c r="O9" i="4"/>
  <c r="N9" i="4"/>
  <c r="I9" i="4"/>
  <c r="I12" i="4" s="1"/>
  <c r="AA12" i="3"/>
  <c r="Z12" i="3"/>
  <c r="Y12" i="3"/>
  <c r="X12" i="3"/>
  <c r="W12" i="3"/>
  <c r="T12" i="3"/>
  <c r="R12" i="3"/>
  <c r="Q12" i="3"/>
  <c r="P12" i="3"/>
  <c r="M12" i="3"/>
  <c r="L12" i="3"/>
  <c r="K12" i="3"/>
  <c r="J12" i="3"/>
  <c r="H12" i="3"/>
  <c r="G12" i="3"/>
  <c r="F12" i="3"/>
  <c r="E12" i="3"/>
  <c r="D12" i="3"/>
  <c r="C12" i="3"/>
  <c r="V11" i="3"/>
  <c r="S11" i="3"/>
  <c r="O11" i="3"/>
  <c r="N11" i="3"/>
  <c r="I11" i="3"/>
  <c r="U10" i="3"/>
  <c r="S10" i="3"/>
  <c r="O10" i="3"/>
  <c r="N10" i="3"/>
  <c r="I10" i="3"/>
  <c r="U9" i="3"/>
  <c r="S9" i="3"/>
  <c r="O9" i="3"/>
  <c r="O12" i="3" s="1"/>
  <c r="N9" i="3"/>
  <c r="I9" i="3"/>
  <c r="AA12" i="2"/>
  <c r="Z12" i="2"/>
  <c r="Y12" i="2"/>
  <c r="X12" i="2"/>
  <c r="W12" i="2"/>
  <c r="T12" i="2"/>
  <c r="R12" i="2"/>
  <c r="Q12" i="2"/>
  <c r="P12" i="2"/>
  <c r="M12" i="2"/>
  <c r="L12" i="2"/>
  <c r="K12" i="2"/>
  <c r="J12" i="2"/>
  <c r="H12" i="2"/>
  <c r="G12" i="2"/>
  <c r="F12" i="2"/>
  <c r="E12" i="2"/>
  <c r="D12" i="2"/>
  <c r="C12" i="2"/>
  <c r="V11" i="2"/>
  <c r="S11" i="2"/>
  <c r="O11" i="2"/>
  <c r="N11" i="2"/>
  <c r="I11" i="2"/>
  <c r="U10" i="2"/>
  <c r="S10" i="2"/>
  <c r="O10" i="2"/>
  <c r="N10" i="2"/>
  <c r="I10" i="2"/>
  <c r="U9" i="2"/>
  <c r="U12" i="2" s="1"/>
  <c r="S9" i="2"/>
  <c r="O9" i="2"/>
  <c r="N9" i="2"/>
  <c r="I9" i="2"/>
  <c r="N12" i="4" l="1"/>
  <c r="O12" i="4"/>
  <c r="I12" i="2"/>
  <c r="N12" i="2"/>
  <c r="O12" i="2"/>
  <c r="I12" i="3"/>
  <c r="N12" i="3"/>
  <c r="S12" i="4"/>
  <c r="V12" i="4"/>
  <c r="U12" i="4"/>
  <c r="S12" i="3"/>
  <c r="V12" i="3"/>
  <c r="U12" i="3"/>
  <c r="S12" i="2"/>
  <c r="V12" i="2"/>
  <c r="U5" i="2" l="1"/>
  <c r="V5" i="2" s="1"/>
  <c r="U5" i="3"/>
  <c r="V5" i="3" s="1"/>
  <c r="V5" i="4" l="1"/>
  <c r="Q7" i="4"/>
  <c r="P7" i="4"/>
  <c r="L7" i="4"/>
  <c r="K7" i="4"/>
  <c r="J7" i="4"/>
  <c r="H7" i="4"/>
  <c r="G7" i="4"/>
  <c r="F7" i="4"/>
  <c r="R6" i="4"/>
  <c r="O6" i="4"/>
  <c r="N6" i="4"/>
  <c r="I6" i="4"/>
  <c r="S5" i="4"/>
  <c r="O5" i="4"/>
  <c r="N5" i="4"/>
  <c r="I5" i="4"/>
  <c r="U4" i="4"/>
  <c r="O4" i="4"/>
  <c r="N4" i="4"/>
  <c r="I4" i="4"/>
  <c r="Q7" i="3"/>
  <c r="P7" i="3"/>
  <c r="L7" i="3"/>
  <c r="K7" i="3"/>
  <c r="J7" i="3"/>
  <c r="H7" i="3"/>
  <c r="G7" i="3"/>
  <c r="F7" i="3"/>
  <c r="R6" i="3"/>
  <c r="O6" i="3"/>
  <c r="N6" i="3"/>
  <c r="S5" i="3"/>
  <c r="O5" i="3"/>
  <c r="N5" i="3"/>
  <c r="U4" i="3"/>
  <c r="S4" i="3"/>
  <c r="O4" i="3"/>
  <c r="N4" i="3"/>
  <c r="I7" i="3"/>
  <c r="Q7" i="2"/>
  <c r="P7" i="2"/>
  <c r="L7" i="2"/>
  <c r="K7" i="2"/>
  <c r="J7" i="2"/>
  <c r="H7" i="2"/>
  <c r="G7" i="2"/>
  <c r="F7" i="2"/>
  <c r="R6" i="2"/>
  <c r="O6" i="2"/>
  <c r="N6" i="2"/>
  <c r="S5" i="2"/>
  <c r="O5" i="2"/>
  <c r="N5" i="2"/>
  <c r="U4" i="2"/>
  <c r="V4" i="2" s="1"/>
  <c r="S4" i="2"/>
  <c r="O4" i="2"/>
  <c r="N4" i="2"/>
  <c r="I7" i="2"/>
  <c r="N7" i="4" l="1"/>
  <c r="U7" i="3"/>
  <c r="V4" i="3"/>
  <c r="O7" i="2"/>
  <c r="N7" i="2"/>
  <c r="O7" i="4"/>
  <c r="I7" i="4"/>
  <c r="N7" i="3"/>
  <c r="O7" i="3"/>
  <c r="S6" i="2"/>
  <c r="S7" i="2" s="1"/>
  <c r="V6" i="2"/>
  <c r="V7" i="2" s="1"/>
  <c r="S6" i="3"/>
  <c r="V6" i="3"/>
  <c r="V7" i="3" s="1"/>
  <c r="U7" i="4"/>
  <c r="V4" i="4"/>
  <c r="S6" i="4"/>
  <c r="S7" i="4" s="1"/>
  <c r="S15" i="4" s="1"/>
  <c r="V6" i="4"/>
  <c r="U7" i="2"/>
  <c r="S7" i="3"/>
  <c r="R7" i="4"/>
  <c r="R7" i="3"/>
  <c r="R7" i="2"/>
  <c r="V7" i="4" l="1"/>
  <c r="AA7" i="3"/>
  <c r="Z7" i="3"/>
  <c r="Y7" i="3"/>
  <c r="X7" i="3"/>
  <c r="W7" i="3"/>
  <c r="E7" i="3"/>
  <c r="D7" i="3"/>
  <c r="C7" i="3"/>
  <c r="AA7" i="2"/>
  <c r="Z7" i="2"/>
  <c r="Y7" i="2"/>
  <c r="X7" i="2"/>
  <c r="W7" i="2"/>
  <c r="E7" i="2"/>
  <c r="D7" i="2"/>
  <c r="C7" i="2"/>
  <c r="AA7" i="4"/>
  <c r="Z7" i="4"/>
  <c r="Y7" i="4"/>
  <c r="W7" i="4"/>
  <c r="E7" i="4"/>
  <c r="D7" i="4"/>
  <c r="C7" i="4"/>
</calcChain>
</file>

<file path=xl/sharedStrings.xml><?xml version="1.0" encoding="utf-8"?>
<sst xmlns="http://schemas.openxmlformats.org/spreadsheetml/2006/main" count="172" uniqueCount="39">
  <si>
    <t>Sample Date</t>
  </si>
  <si>
    <t>Temperate (oC)</t>
  </si>
  <si>
    <t>DO</t>
  </si>
  <si>
    <t>TCOD</t>
  </si>
  <si>
    <t>SCOD</t>
  </si>
  <si>
    <t>PCOD</t>
  </si>
  <si>
    <t>Solids</t>
  </si>
  <si>
    <t>Dilution</t>
  </si>
  <si>
    <t>Cell Test</t>
  </si>
  <si>
    <t>TCOD (mg/l)</t>
  </si>
  <si>
    <t>SCOD (mg/l)</t>
  </si>
  <si>
    <t>PCOD (mg/l)</t>
  </si>
  <si>
    <t>Filter Mass (g)</t>
  </si>
  <si>
    <t>Sample Volume (mL)</t>
  </si>
  <si>
    <t>Dry Mass (g)</t>
  </si>
  <si>
    <t>TSS (mg/L)</t>
  </si>
  <si>
    <t>Post Ignition Mass (g)</t>
  </si>
  <si>
    <t>Ash (g)</t>
  </si>
  <si>
    <t>VSS (mg/l)</t>
  </si>
  <si>
    <t>Conc (mg/l)</t>
  </si>
  <si>
    <t>Percentage (%)</t>
  </si>
  <si>
    <t>Sample</t>
  </si>
  <si>
    <t>DI</t>
  </si>
  <si>
    <t>Band</t>
  </si>
  <si>
    <t>&lt;25</t>
  </si>
  <si>
    <t>Av.</t>
  </si>
  <si>
    <t>&lt;10</t>
  </si>
  <si>
    <t>NH4</t>
  </si>
  <si>
    <t>Sampling not possible as leak meant there was no wastewater ruunning in the pilot hall</t>
  </si>
  <si>
    <t>BOD</t>
  </si>
  <si>
    <t>Sample Vol</t>
  </si>
  <si>
    <t>Initial Do</t>
  </si>
  <si>
    <t>Final DO</t>
  </si>
  <si>
    <t>Blank Initial Do</t>
  </si>
  <si>
    <t>Blank Final DO</t>
  </si>
  <si>
    <t>BOD5</t>
  </si>
  <si>
    <t>Intensive Sampling</t>
  </si>
  <si>
    <t>VF</t>
  </si>
  <si>
    <t>AHF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</si>
</sst>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wrapText="1"/>
    </xf>
    <xf numFmtId="0" fontId="2" fillId="0" borderId="0" xfId="0" applyFont="1"/>
    <xf numFmtId="14" fontId="0" fillId="0" borderId="0" xfId="0" applyNumberFormat="1"/>
    <xf numFmtId="164" fontId="1" fillId="0" borderId="0" xfId="0" applyNumberFormat="1" applyFont="1"/>
    <xf numFmtId="0" fontId="3" fillId="0" borderId="0" xfId="0" applyFont="1"/>
    <xf numFmtId="17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'Wetland Data Sumary'!$L$67</c:f>
              <c:strCache>
                <c:ptCount val="1"/>
                <c:pt idx="0">
                  <c:v>VF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'Wetland Data Sumary'!$K$68:$K$107</c:f>
              <c:numCache>
                <c:formatCode>General</c:formatCode>
                <c:ptCount val="40"/>
                <c:pt idx="0">
                  <c:v>2.0166666666666773</c:v>
                </c:pt>
                <c:pt idx="1">
                  <c:v>2.2688888888889007</c:v>
                </c:pt>
                <c:pt idx="2">
                  <c:v>2.4044444444444499</c:v>
                </c:pt>
                <c:pt idx="3">
                  <c:v>2.533333333333327</c:v>
                </c:pt>
                <c:pt idx="4">
                  <c:v>2.7499999999999747</c:v>
                </c:pt>
                <c:pt idx="5">
                  <c:v>3.0777777777777313</c:v>
                </c:pt>
                <c:pt idx="6">
                  <c:v>3.7388888888889005</c:v>
                </c:pt>
                <c:pt idx="7">
                  <c:v>4.3555555555555516</c:v>
                </c:pt>
                <c:pt idx="8">
                  <c:v>4.5216666666666638</c:v>
                </c:pt>
                <c:pt idx="9">
                  <c:v>4.8916666666666551</c:v>
                </c:pt>
                <c:pt idx="10">
                  <c:v>5.3374999999999675</c:v>
                </c:pt>
                <c:pt idx="11">
                  <c:v>5.5199999999999472</c:v>
                </c:pt>
                <c:pt idx="12">
                  <c:v>5.6366666666666108</c:v>
                </c:pt>
                <c:pt idx="13">
                  <c:v>6.2600000000000309</c:v>
                </c:pt>
                <c:pt idx="14">
                  <c:v>6.7833333333333439</c:v>
                </c:pt>
                <c:pt idx="15">
                  <c:v>7.3733333333333642</c:v>
                </c:pt>
                <c:pt idx="16">
                  <c:v>7.8166666666666726</c:v>
                </c:pt>
                <c:pt idx="17">
                  <c:v>8.3999999999999915</c:v>
                </c:pt>
                <c:pt idx="18">
                  <c:v>10.233333333333405</c:v>
                </c:pt>
                <c:pt idx="19">
                  <c:v>15.333333333333405</c:v>
                </c:pt>
                <c:pt idx="20">
                  <c:v>1.873333333333336</c:v>
                </c:pt>
                <c:pt idx="21">
                  <c:v>2.0200000000000515</c:v>
                </c:pt>
                <c:pt idx="22">
                  <c:v>2.3199999999999923</c:v>
                </c:pt>
                <c:pt idx="23">
                  <c:v>3.1333333333332911</c:v>
                </c:pt>
                <c:pt idx="24">
                  <c:v>3.8055555555555469</c:v>
                </c:pt>
                <c:pt idx="25">
                  <c:v>4.3955555555555401</c:v>
                </c:pt>
                <c:pt idx="26">
                  <c:v>5.1325000000000136</c:v>
                </c:pt>
                <c:pt idx="27">
                  <c:v>6.178888888888892</c:v>
                </c:pt>
                <c:pt idx="28">
                  <c:v>6.9022222222222602</c:v>
                </c:pt>
                <c:pt idx="29">
                  <c:v>7.5000000000000213</c:v>
                </c:pt>
                <c:pt idx="30">
                  <c:v>9.3199999999999932</c:v>
                </c:pt>
                <c:pt idx="31">
                  <c:v>10.75999999999998</c:v>
                </c:pt>
                <c:pt idx="32">
                  <c:v>11.866666666666614</c:v>
                </c:pt>
                <c:pt idx="33">
                  <c:v>14.900000000000009</c:v>
                </c:pt>
                <c:pt idx="34">
                  <c:v>16.999999999999968</c:v>
                </c:pt>
                <c:pt idx="35">
                  <c:v>19.466666666666658</c:v>
                </c:pt>
                <c:pt idx="36">
                  <c:v>24.306666666666658</c:v>
                </c:pt>
                <c:pt idx="37">
                  <c:v>29.506666666666703</c:v>
                </c:pt>
                <c:pt idx="38">
                  <c:v>33.800000000000132</c:v>
                </c:pt>
                <c:pt idx="39">
                  <c:v>45.6</c:v>
                </c:pt>
              </c:numCache>
            </c:numRef>
          </c:xVal>
          <c:yVal>
            <c:numRef>
              <c:f>'Wetland Data Sumary'!$L$68:$L$107</c:f>
              <c:numCache>
                <c:formatCode>General</c:formatCode>
                <c:ptCount val="40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0.55000000000000004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0.95</c:v>
                </c:pt>
                <c:pt idx="19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DB6-41D7-87D1-CB4F27579023}"/>
            </c:ext>
          </c:extLst>
        </c:ser>
        <c:ser>
          <c:idx val="1"/>
          <c:order val="1"/>
          <c:tx>
            <c:strRef>
              <c:f>'Wetland Data Sumary'!$M$67</c:f>
              <c:strCache>
                <c:ptCount val="1"/>
                <c:pt idx="0">
                  <c:v>AHF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'Wetland Data Sumary'!$K$68:$K$107</c:f>
              <c:numCache>
                <c:formatCode>General</c:formatCode>
                <c:ptCount val="40"/>
                <c:pt idx="0">
                  <c:v>2.0166666666666773</c:v>
                </c:pt>
                <c:pt idx="1">
                  <c:v>2.2688888888889007</c:v>
                </c:pt>
                <c:pt idx="2">
                  <c:v>2.4044444444444499</c:v>
                </c:pt>
                <c:pt idx="3">
                  <c:v>2.533333333333327</c:v>
                </c:pt>
                <c:pt idx="4">
                  <c:v>2.7499999999999747</c:v>
                </c:pt>
                <c:pt idx="5">
                  <c:v>3.0777777777777313</c:v>
                </c:pt>
                <c:pt idx="6">
                  <c:v>3.7388888888889005</c:v>
                </c:pt>
                <c:pt idx="7">
                  <c:v>4.3555555555555516</c:v>
                </c:pt>
                <c:pt idx="8">
                  <c:v>4.5216666666666638</c:v>
                </c:pt>
                <c:pt idx="9">
                  <c:v>4.8916666666666551</c:v>
                </c:pt>
                <c:pt idx="10">
                  <c:v>5.3374999999999675</c:v>
                </c:pt>
                <c:pt idx="11">
                  <c:v>5.5199999999999472</c:v>
                </c:pt>
                <c:pt idx="12">
                  <c:v>5.6366666666666108</c:v>
                </c:pt>
                <c:pt idx="13">
                  <c:v>6.2600000000000309</c:v>
                </c:pt>
                <c:pt idx="14">
                  <c:v>6.7833333333333439</c:v>
                </c:pt>
                <c:pt idx="15">
                  <c:v>7.3733333333333642</c:v>
                </c:pt>
                <c:pt idx="16">
                  <c:v>7.8166666666666726</c:v>
                </c:pt>
                <c:pt idx="17">
                  <c:v>8.3999999999999915</c:v>
                </c:pt>
                <c:pt idx="18">
                  <c:v>10.233333333333405</c:v>
                </c:pt>
                <c:pt idx="19">
                  <c:v>15.333333333333405</c:v>
                </c:pt>
                <c:pt idx="20">
                  <c:v>1.873333333333336</c:v>
                </c:pt>
                <c:pt idx="21">
                  <c:v>2.0200000000000515</c:v>
                </c:pt>
                <c:pt idx="22">
                  <c:v>2.3199999999999923</c:v>
                </c:pt>
                <c:pt idx="23">
                  <c:v>3.1333333333332911</c:v>
                </c:pt>
                <c:pt idx="24">
                  <c:v>3.8055555555555469</c:v>
                </c:pt>
                <c:pt idx="25">
                  <c:v>4.3955555555555401</c:v>
                </c:pt>
                <c:pt idx="26">
                  <c:v>5.1325000000000136</c:v>
                </c:pt>
                <c:pt idx="27">
                  <c:v>6.178888888888892</c:v>
                </c:pt>
                <c:pt idx="28">
                  <c:v>6.9022222222222602</c:v>
                </c:pt>
                <c:pt idx="29">
                  <c:v>7.5000000000000213</c:v>
                </c:pt>
                <c:pt idx="30">
                  <c:v>9.3199999999999932</c:v>
                </c:pt>
                <c:pt idx="31">
                  <c:v>10.75999999999998</c:v>
                </c:pt>
                <c:pt idx="32">
                  <c:v>11.866666666666614</c:v>
                </c:pt>
                <c:pt idx="33">
                  <c:v>14.900000000000009</c:v>
                </c:pt>
                <c:pt idx="34">
                  <c:v>16.999999999999968</c:v>
                </c:pt>
                <c:pt idx="35">
                  <c:v>19.466666666666658</c:v>
                </c:pt>
                <c:pt idx="36">
                  <c:v>24.306666666666658</c:v>
                </c:pt>
                <c:pt idx="37">
                  <c:v>29.506666666666703</c:v>
                </c:pt>
                <c:pt idx="38">
                  <c:v>33.800000000000132</c:v>
                </c:pt>
                <c:pt idx="39">
                  <c:v>45.6</c:v>
                </c:pt>
              </c:numCache>
            </c:numRef>
          </c:xVal>
          <c:yVal>
            <c:numRef>
              <c:f>'Wetland Data Sumary'!$M$68:$M$107</c:f>
              <c:numCache>
                <c:formatCode>General</c:formatCode>
                <c:ptCount val="40"/>
                <c:pt idx="20">
                  <c:v>0.05</c:v>
                </c:pt>
                <c:pt idx="21">
                  <c:v>0.1</c:v>
                </c:pt>
                <c:pt idx="22">
                  <c:v>0.15</c:v>
                </c:pt>
                <c:pt idx="23">
                  <c:v>0.2</c:v>
                </c:pt>
                <c:pt idx="24">
                  <c:v>0.25</c:v>
                </c:pt>
                <c:pt idx="25">
                  <c:v>0.3</c:v>
                </c:pt>
                <c:pt idx="26">
                  <c:v>0.35</c:v>
                </c:pt>
                <c:pt idx="27">
                  <c:v>0.4</c:v>
                </c:pt>
                <c:pt idx="28">
                  <c:v>0.45</c:v>
                </c:pt>
                <c:pt idx="29">
                  <c:v>0.5</c:v>
                </c:pt>
                <c:pt idx="30">
                  <c:v>0.55000000000000004</c:v>
                </c:pt>
                <c:pt idx="31">
                  <c:v>0.6</c:v>
                </c:pt>
                <c:pt idx="32">
                  <c:v>0.65</c:v>
                </c:pt>
                <c:pt idx="33">
                  <c:v>0.7</c:v>
                </c:pt>
                <c:pt idx="34">
                  <c:v>0.75</c:v>
                </c:pt>
                <c:pt idx="35">
                  <c:v>0.8</c:v>
                </c:pt>
                <c:pt idx="36">
                  <c:v>0.85</c:v>
                </c:pt>
                <c:pt idx="37">
                  <c:v>0.9</c:v>
                </c:pt>
                <c:pt idx="38">
                  <c:v>0.95</c:v>
                </c:pt>
                <c:pt idx="39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DB6-41D7-87D1-CB4F27579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2332704"/>
        <c:axId val="1822334368"/>
      </c:scatterChart>
      <c:valAx>
        <c:axId val="182233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2334368"/>
        <c:crosses val="autoZero"/>
        <c:crossBetween val="midCat"/>
      </c:valAx>
      <c:valAx>
        <c:axId val="1822334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23327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'Wetland Data Sumary'!$S$66:$S$103</c:f>
              <c:numCache>
                <c:formatCode>General</c:formatCode>
                <c:ptCount val="38"/>
                <c:pt idx="0">
                  <c:v>3.4000000000000002E-2</c:v>
                </c:pt>
                <c:pt idx="1">
                  <c:v>3.7999999999999999E-2</c:v>
                </c:pt>
                <c:pt idx="2">
                  <c:v>4.2000000000000003E-2</c:v>
                </c:pt>
                <c:pt idx="3">
                  <c:v>4.5999999999999999E-2</c:v>
                </c:pt>
                <c:pt idx="4">
                  <c:v>0.05</c:v>
                </c:pt>
                <c:pt idx="5">
                  <c:v>5.3999999999999999E-2</c:v>
                </c:pt>
                <c:pt idx="6">
                  <c:v>5.7999999999999996E-2</c:v>
                </c:pt>
                <c:pt idx="7">
                  <c:v>6.4000000000000001E-2</c:v>
                </c:pt>
                <c:pt idx="8">
                  <c:v>7.1999999999999995E-2</c:v>
                </c:pt>
                <c:pt idx="9">
                  <c:v>0.08</c:v>
                </c:pt>
                <c:pt idx="10">
                  <c:v>0.16800000000000007</c:v>
                </c:pt>
                <c:pt idx="11">
                  <c:v>0.25599999999999995</c:v>
                </c:pt>
                <c:pt idx="12">
                  <c:v>0.30199999999999999</c:v>
                </c:pt>
                <c:pt idx="13">
                  <c:v>0.30599999999999999</c:v>
                </c:pt>
                <c:pt idx="14">
                  <c:v>0.31</c:v>
                </c:pt>
                <c:pt idx="15">
                  <c:v>0.31</c:v>
                </c:pt>
                <c:pt idx="16">
                  <c:v>0.31</c:v>
                </c:pt>
                <c:pt idx="17">
                  <c:v>0.77799999999999825</c:v>
                </c:pt>
                <c:pt idx="18">
                  <c:v>1.7139999999999991</c:v>
                </c:pt>
                <c:pt idx="19">
                  <c:v>0.01</c:v>
                </c:pt>
                <c:pt idx="20">
                  <c:v>0.01</c:v>
                </c:pt>
                <c:pt idx="21">
                  <c:v>1.0999999999999996E-2</c:v>
                </c:pt>
                <c:pt idx="22">
                  <c:v>2.4000000000000004E-2</c:v>
                </c:pt>
                <c:pt idx="23">
                  <c:v>0.60250000000000004</c:v>
                </c:pt>
                <c:pt idx="24">
                  <c:v>2.3569999999999998</c:v>
                </c:pt>
                <c:pt idx="25">
                  <c:v>2.6714999999999995</c:v>
                </c:pt>
                <c:pt idx="26">
                  <c:v>2.73</c:v>
                </c:pt>
                <c:pt idx="27">
                  <c:v>3.2080000000000002</c:v>
                </c:pt>
                <c:pt idx="28">
                  <c:v>3.5350000000000001</c:v>
                </c:pt>
                <c:pt idx="29">
                  <c:v>3.7045000000000003</c:v>
                </c:pt>
                <c:pt idx="30">
                  <c:v>3.8939999999999997</c:v>
                </c:pt>
                <c:pt idx="31">
                  <c:v>3.9530000000000003</c:v>
                </c:pt>
                <c:pt idx="32">
                  <c:v>4.0039999999999996</c:v>
                </c:pt>
                <c:pt idx="33">
                  <c:v>4.6475</c:v>
                </c:pt>
                <c:pt idx="34">
                  <c:v>4.9380000000000006</c:v>
                </c:pt>
                <c:pt idx="35">
                  <c:v>4.9989999999999997</c:v>
                </c:pt>
                <c:pt idx="36">
                  <c:v>5.1120000000000001</c:v>
                </c:pt>
                <c:pt idx="37">
                  <c:v>5.6199999999999974</c:v>
                </c:pt>
              </c:numCache>
            </c:numRef>
          </c:xVal>
          <c:yVal>
            <c:numRef>
              <c:f>'Wetland Data Sumary'!$T$66:$T$103</c:f>
              <c:numCache>
                <c:formatCode>General</c:formatCode>
                <c:ptCount val="38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0.55000000000000004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E9-47B7-9B8D-2BFF83681999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'Wetland Data Sumary'!$S$66:$S$103</c:f>
              <c:numCache>
                <c:formatCode>General</c:formatCode>
                <c:ptCount val="38"/>
                <c:pt idx="0">
                  <c:v>3.4000000000000002E-2</c:v>
                </c:pt>
                <c:pt idx="1">
                  <c:v>3.7999999999999999E-2</c:v>
                </c:pt>
                <c:pt idx="2">
                  <c:v>4.2000000000000003E-2</c:v>
                </c:pt>
                <c:pt idx="3">
                  <c:v>4.5999999999999999E-2</c:v>
                </c:pt>
                <c:pt idx="4">
                  <c:v>0.05</c:v>
                </c:pt>
                <c:pt idx="5">
                  <c:v>5.3999999999999999E-2</c:v>
                </c:pt>
                <c:pt idx="6">
                  <c:v>5.7999999999999996E-2</c:v>
                </c:pt>
                <c:pt idx="7">
                  <c:v>6.4000000000000001E-2</c:v>
                </c:pt>
                <c:pt idx="8">
                  <c:v>7.1999999999999995E-2</c:v>
                </c:pt>
                <c:pt idx="9">
                  <c:v>0.08</c:v>
                </c:pt>
                <c:pt idx="10">
                  <c:v>0.16800000000000007</c:v>
                </c:pt>
                <c:pt idx="11">
                  <c:v>0.25599999999999995</c:v>
                </c:pt>
                <c:pt idx="12">
                  <c:v>0.30199999999999999</c:v>
                </c:pt>
                <c:pt idx="13">
                  <c:v>0.30599999999999999</c:v>
                </c:pt>
                <c:pt idx="14">
                  <c:v>0.31</c:v>
                </c:pt>
                <c:pt idx="15">
                  <c:v>0.31</c:v>
                </c:pt>
                <c:pt idx="16">
                  <c:v>0.31</c:v>
                </c:pt>
                <c:pt idx="17">
                  <c:v>0.77799999999999825</c:v>
                </c:pt>
                <c:pt idx="18">
                  <c:v>1.7139999999999991</c:v>
                </c:pt>
                <c:pt idx="19">
                  <c:v>0.01</c:v>
                </c:pt>
                <c:pt idx="20">
                  <c:v>0.01</c:v>
                </c:pt>
                <c:pt idx="21">
                  <c:v>1.0999999999999996E-2</c:v>
                </c:pt>
                <c:pt idx="22">
                  <c:v>2.4000000000000004E-2</c:v>
                </c:pt>
                <c:pt idx="23">
                  <c:v>0.60250000000000004</c:v>
                </c:pt>
                <c:pt idx="24">
                  <c:v>2.3569999999999998</c:v>
                </c:pt>
                <c:pt idx="25">
                  <c:v>2.6714999999999995</c:v>
                </c:pt>
                <c:pt idx="26">
                  <c:v>2.73</c:v>
                </c:pt>
                <c:pt idx="27">
                  <c:v>3.2080000000000002</c:v>
                </c:pt>
                <c:pt idx="28">
                  <c:v>3.5350000000000001</c:v>
                </c:pt>
                <c:pt idx="29">
                  <c:v>3.7045000000000003</c:v>
                </c:pt>
                <c:pt idx="30">
                  <c:v>3.8939999999999997</c:v>
                </c:pt>
                <c:pt idx="31">
                  <c:v>3.9530000000000003</c:v>
                </c:pt>
                <c:pt idx="32">
                  <c:v>4.0039999999999996</c:v>
                </c:pt>
                <c:pt idx="33">
                  <c:v>4.6475</c:v>
                </c:pt>
                <c:pt idx="34">
                  <c:v>4.9380000000000006</c:v>
                </c:pt>
                <c:pt idx="35">
                  <c:v>4.9989999999999997</c:v>
                </c:pt>
                <c:pt idx="36">
                  <c:v>5.1120000000000001</c:v>
                </c:pt>
                <c:pt idx="37">
                  <c:v>5.6199999999999974</c:v>
                </c:pt>
              </c:numCache>
            </c:numRef>
          </c:xVal>
          <c:yVal>
            <c:numRef>
              <c:f>'Wetland Data Sumary'!$U$66:$U$103</c:f>
              <c:numCache>
                <c:formatCode>General</c:formatCode>
                <c:ptCount val="38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E9-47B7-9B8D-2BFF83681999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'Wetland Data Sumary'!$S$66:$S$103</c:f>
              <c:numCache>
                <c:formatCode>General</c:formatCode>
                <c:ptCount val="38"/>
                <c:pt idx="0">
                  <c:v>3.4000000000000002E-2</c:v>
                </c:pt>
                <c:pt idx="1">
                  <c:v>3.7999999999999999E-2</c:v>
                </c:pt>
                <c:pt idx="2">
                  <c:v>4.2000000000000003E-2</c:v>
                </c:pt>
                <c:pt idx="3">
                  <c:v>4.5999999999999999E-2</c:v>
                </c:pt>
                <c:pt idx="4">
                  <c:v>0.05</c:v>
                </c:pt>
                <c:pt idx="5">
                  <c:v>5.3999999999999999E-2</c:v>
                </c:pt>
                <c:pt idx="6">
                  <c:v>5.7999999999999996E-2</c:v>
                </c:pt>
                <c:pt idx="7">
                  <c:v>6.4000000000000001E-2</c:v>
                </c:pt>
                <c:pt idx="8">
                  <c:v>7.1999999999999995E-2</c:v>
                </c:pt>
                <c:pt idx="9">
                  <c:v>0.08</c:v>
                </c:pt>
                <c:pt idx="10">
                  <c:v>0.16800000000000007</c:v>
                </c:pt>
                <c:pt idx="11">
                  <c:v>0.25599999999999995</c:v>
                </c:pt>
                <c:pt idx="12">
                  <c:v>0.30199999999999999</c:v>
                </c:pt>
                <c:pt idx="13">
                  <c:v>0.30599999999999999</c:v>
                </c:pt>
                <c:pt idx="14">
                  <c:v>0.31</c:v>
                </c:pt>
                <c:pt idx="15">
                  <c:v>0.31</c:v>
                </c:pt>
                <c:pt idx="16">
                  <c:v>0.31</c:v>
                </c:pt>
                <c:pt idx="17">
                  <c:v>0.77799999999999825</c:v>
                </c:pt>
                <c:pt idx="18">
                  <c:v>1.7139999999999991</c:v>
                </c:pt>
                <c:pt idx="19">
                  <c:v>0.01</c:v>
                </c:pt>
                <c:pt idx="20">
                  <c:v>0.01</c:v>
                </c:pt>
                <c:pt idx="21">
                  <c:v>1.0999999999999996E-2</c:v>
                </c:pt>
                <c:pt idx="22">
                  <c:v>2.4000000000000004E-2</c:v>
                </c:pt>
                <c:pt idx="23">
                  <c:v>0.60250000000000004</c:v>
                </c:pt>
                <c:pt idx="24">
                  <c:v>2.3569999999999998</c:v>
                </c:pt>
                <c:pt idx="25">
                  <c:v>2.6714999999999995</c:v>
                </c:pt>
                <c:pt idx="26">
                  <c:v>2.73</c:v>
                </c:pt>
                <c:pt idx="27">
                  <c:v>3.2080000000000002</c:v>
                </c:pt>
                <c:pt idx="28">
                  <c:v>3.5350000000000001</c:v>
                </c:pt>
                <c:pt idx="29">
                  <c:v>3.7045000000000003</c:v>
                </c:pt>
                <c:pt idx="30">
                  <c:v>3.8939999999999997</c:v>
                </c:pt>
                <c:pt idx="31">
                  <c:v>3.9530000000000003</c:v>
                </c:pt>
                <c:pt idx="32">
                  <c:v>4.0039999999999996</c:v>
                </c:pt>
                <c:pt idx="33">
                  <c:v>4.6475</c:v>
                </c:pt>
                <c:pt idx="34">
                  <c:v>4.9380000000000006</c:v>
                </c:pt>
                <c:pt idx="35">
                  <c:v>4.9989999999999997</c:v>
                </c:pt>
                <c:pt idx="36">
                  <c:v>5.1120000000000001</c:v>
                </c:pt>
                <c:pt idx="37">
                  <c:v>5.6199999999999974</c:v>
                </c:pt>
              </c:numCache>
            </c:numRef>
          </c:xVal>
          <c:yVal>
            <c:numRef>
              <c:f>'Wetland Data Sumary'!$V$66:$V$103</c:f>
              <c:numCache>
                <c:formatCode>General</c:formatCode>
                <c:ptCount val="38"/>
                <c:pt idx="19">
                  <c:v>0.05</c:v>
                </c:pt>
                <c:pt idx="20">
                  <c:v>0.1</c:v>
                </c:pt>
                <c:pt idx="21">
                  <c:v>0.15</c:v>
                </c:pt>
                <c:pt idx="22">
                  <c:v>0.2</c:v>
                </c:pt>
                <c:pt idx="23">
                  <c:v>0.25</c:v>
                </c:pt>
                <c:pt idx="24">
                  <c:v>0.3</c:v>
                </c:pt>
                <c:pt idx="25">
                  <c:v>0.35</c:v>
                </c:pt>
                <c:pt idx="26">
                  <c:v>0.4</c:v>
                </c:pt>
                <c:pt idx="27">
                  <c:v>0.45</c:v>
                </c:pt>
                <c:pt idx="28">
                  <c:v>0.5</c:v>
                </c:pt>
                <c:pt idx="29">
                  <c:v>0.55000000000000004</c:v>
                </c:pt>
                <c:pt idx="30">
                  <c:v>0.6</c:v>
                </c:pt>
                <c:pt idx="31">
                  <c:v>0.65</c:v>
                </c:pt>
                <c:pt idx="32">
                  <c:v>0.7</c:v>
                </c:pt>
                <c:pt idx="33">
                  <c:v>0.75</c:v>
                </c:pt>
                <c:pt idx="34">
                  <c:v>0.8</c:v>
                </c:pt>
                <c:pt idx="35">
                  <c:v>0.85</c:v>
                </c:pt>
                <c:pt idx="36">
                  <c:v>0.9</c:v>
                </c:pt>
                <c:pt idx="37">
                  <c:v>0.95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E9-47B7-9B8D-2BFF836819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9698000"/>
        <c:axId val="1919694672"/>
      </c:scatterChart>
      <c:valAx>
        <c:axId val="191969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9694672"/>
        <c:crosses val="autoZero"/>
        <c:crossBetween val="midCat"/>
      </c:valAx>
      <c:valAx>
        <c:axId val="1919694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969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'Wetland Data Sumary'!$K$46:$K$65</c:f>
              <c:numCache>
                <c:formatCode>General</c:formatCode>
                <c:ptCount val="20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0.55000000000000004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0.95</c:v>
                </c:pt>
                <c:pt idx="19">
                  <c:v>1</c:v>
                </c:pt>
              </c:numCache>
            </c:numRef>
          </c:xVal>
          <c:yVal>
            <c:numRef>
              <c:f>'Wetland Data Sumary'!$L$46:$L$65</c:f>
              <c:numCache>
                <c:formatCode>General</c:formatCode>
                <c:ptCount val="20"/>
                <c:pt idx="0">
                  <c:v>1.7333333333333332</c:v>
                </c:pt>
                <c:pt idx="1">
                  <c:v>2.0333333333333448</c:v>
                </c:pt>
                <c:pt idx="2">
                  <c:v>2.3122222222222342</c:v>
                </c:pt>
                <c:pt idx="3">
                  <c:v>2.426666666666669</c:v>
                </c:pt>
                <c:pt idx="4">
                  <c:v>2.6111111111110992</c:v>
                </c:pt>
                <c:pt idx="5">
                  <c:v>2.8999999999999582</c:v>
                </c:pt>
                <c:pt idx="6">
                  <c:v>3.5055555555555467</c:v>
                </c:pt>
                <c:pt idx="7">
                  <c:v>4.2111111111111121</c:v>
                </c:pt>
                <c:pt idx="8">
                  <c:v>4.5183333333333291</c:v>
                </c:pt>
                <c:pt idx="9">
                  <c:v>4.8916666666666551</c:v>
                </c:pt>
                <c:pt idx="10">
                  <c:v>5.3624999999999652</c:v>
                </c:pt>
                <c:pt idx="11">
                  <c:v>5.539999999999945</c:v>
                </c:pt>
                <c:pt idx="12">
                  <c:v>5.8566666666666407</c:v>
                </c:pt>
                <c:pt idx="13">
                  <c:v>6.5133333333333621</c:v>
                </c:pt>
                <c:pt idx="14">
                  <c:v>7.1166666666666796</c:v>
                </c:pt>
                <c:pt idx="15">
                  <c:v>7.7333333333333645</c:v>
                </c:pt>
                <c:pt idx="16">
                  <c:v>8.1999999999999691</c:v>
                </c:pt>
                <c:pt idx="17">
                  <c:v>9.9333333333334224</c:v>
                </c:pt>
                <c:pt idx="18">
                  <c:v>15.333333333333405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A7B-456C-B5BA-1341854F8C2D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'Wetland Data Sumary'!$K$46:$K$65</c:f>
              <c:numCache>
                <c:formatCode>General</c:formatCode>
                <c:ptCount val="20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0.55000000000000004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0.95</c:v>
                </c:pt>
                <c:pt idx="19">
                  <c:v>1</c:v>
                </c:pt>
              </c:numCache>
            </c:numRef>
          </c:xVal>
          <c:yVal>
            <c:numRef>
              <c:f>'Wetland Data Sumary'!$M$46:$M$65</c:f>
              <c:numCache>
                <c:formatCode>General</c:formatCode>
                <c:ptCount val="20"/>
                <c:pt idx="0">
                  <c:v>1.873333333333336</c:v>
                </c:pt>
                <c:pt idx="1">
                  <c:v>2.0200000000000515</c:v>
                </c:pt>
                <c:pt idx="2">
                  <c:v>2.3199999999999923</c:v>
                </c:pt>
                <c:pt idx="3">
                  <c:v>3.1333333333332911</c:v>
                </c:pt>
                <c:pt idx="4">
                  <c:v>3.8055555555555469</c:v>
                </c:pt>
                <c:pt idx="5">
                  <c:v>4.3955555555555401</c:v>
                </c:pt>
                <c:pt idx="6">
                  <c:v>5.1325000000000136</c:v>
                </c:pt>
                <c:pt idx="7">
                  <c:v>6.178888888888892</c:v>
                </c:pt>
                <c:pt idx="8">
                  <c:v>6.9022222222222602</c:v>
                </c:pt>
                <c:pt idx="9">
                  <c:v>7.5000000000000213</c:v>
                </c:pt>
                <c:pt idx="10">
                  <c:v>9.3199999999999932</c:v>
                </c:pt>
                <c:pt idx="11">
                  <c:v>10.75999999999998</c:v>
                </c:pt>
                <c:pt idx="12">
                  <c:v>11.866666666666614</c:v>
                </c:pt>
                <c:pt idx="13">
                  <c:v>14.900000000000009</c:v>
                </c:pt>
                <c:pt idx="14">
                  <c:v>16.999999999999968</c:v>
                </c:pt>
                <c:pt idx="15">
                  <c:v>19.466666666666658</c:v>
                </c:pt>
                <c:pt idx="16">
                  <c:v>24.306666666666658</c:v>
                </c:pt>
                <c:pt idx="17">
                  <c:v>29.506666666666703</c:v>
                </c:pt>
                <c:pt idx="18">
                  <c:v>33.800000000000132</c:v>
                </c:pt>
                <c:pt idx="19">
                  <c:v>45.6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A7B-456C-B5BA-1341854F8C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8315200"/>
        <c:axId val="1828299808"/>
      </c:scatterChart>
      <c:valAx>
        <c:axId val="1828315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8299808"/>
        <c:crosses val="autoZero"/>
        <c:crossBetween val="midCat"/>
      </c:valAx>
      <c:valAx>
        <c:axId val="182829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8315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290512</xdr:colOff>
      <xdr:row>66</xdr:row>
      <xdr:rowOff>85725</xdr:rowOff>
    </xdr:from>
    <xdr:to>
      <xdr:col>8</xdr:col>
      <xdr:colOff>528637</xdr:colOff>
      <xdr:row>81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535FE2B-F0DD-BE1C-FFD8-345BFD9470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506412</xdr:colOff>
      <xdr:row>51</xdr:row>
      <xdr:rowOff>114300</xdr:rowOff>
    </xdr:from>
    <xdr:to>
      <xdr:col>28</xdr:col>
      <xdr:colOff>277812</xdr:colOff>
      <xdr:row>66</xdr:row>
      <xdr:rowOff>146050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695696E-D4A0-BB4A-8893-C8BE3681BC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223837</xdr:colOff>
      <xdr:row>47</xdr:row>
      <xdr:rowOff>0</xdr:rowOff>
    </xdr:from>
    <xdr:to>
      <xdr:col>15</xdr:col>
      <xdr:colOff>461962</xdr:colOff>
      <xdr:row>62</xdr:row>
      <xdr:rowOff>28575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E901015-3432-BDA4-95E5-BBC26438B2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62"/>
  <sheetViews>
    <sheetView zoomScale="70" zoomScaleNormal="70" workbookViewId="0">
      <pane xSplit="2" ySplit="3" topLeftCell="V137" activePane="bottomRight" state="frozen"/>
      <selection pane="topRight" activeCell="C1" sqref="C1"/>
      <selection pane="bottomLeft" activeCell="A4" sqref="A4"/>
      <selection pane="bottomRight" activeCell="T163" sqref="T163"/>
    </sheetView>
  </sheetViews>
  <sheetFormatPr defaultRowHeight="14.25" x14ac:dyDescent="0.2"/>
  <cols>
    <col min="1" max="1" width="16.25" customWidth="1"/>
    <col min="2" max="4" width="12.375" customWidth="1"/>
    <col min="10" max="15" width="0" hidden="1" customWidth="1"/>
    <col min="21" max="22" width="12.75" bestFit="1" customWidth="1"/>
    <col min="23" max="23" width="0" hidden="1" customWidth="1"/>
  </cols>
  <sheetData>
    <row r="1" spans="1:37" ht="25.5" customHeight="1" x14ac:dyDescent="0.2">
      <c r="A1" s="11" t="s">
        <v>0</v>
      </c>
      <c r="B1" s="11"/>
      <c r="C1" s="12" t="s">
        <v>1</v>
      </c>
      <c r="D1" s="13" t="s">
        <v>2</v>
      </c>
      <c r="E1" s="13"/>
      <c r="F1" s="11" t="s">
        <v>3</v>
      </c>
      <c r="G1" s="11"/>
      <c r="H1" s="11"/>
      <c r="I1" s="11"/>
      <c r="J1" s="11" t="s">
        <v>4</v>
      </c>
      <c r="K1" s="11"/>
      <c r="L1" s="11"/>
      <c r="M1" s="11"/>
      <c r="N1" s="11"/>
      <c r="O1" t="s">
        <v>5</v>
      </c>
      <c r="P1" s="11" t="s">
        <v>6</v>
      </c>
      <c r="Q1" s="11"/>
      <c r="R1" s="11"/>
      <c r="S1" s="11"/>
      <c r="T1" s="11"/>
      <c r="U1" s="11"/>
      <c r="V1" s="11"/>
      <c r="Z1" s="2"/>
      <c r="AA1" s="2"/>
      <c r="AB1" s="2"/>
      <c r="AC1" s="2"/>
    </row>
    <row r="2" spans="1:37" ht="32.25" customHeight="1" x14ac:dyDescent="0.2">
      <c r="A2" s="11"/>
      <c r="B2" s="11"/>
      <c r="C2" s="12"/>
      <c r="D2" s="13"/>
      <c r="E2" s="13"/>
      <c r="F2" s="12" t="s">
        <v>7</v>
      </c>
      <c r="G2" s="12"/>
      <c r="H2" s="12" t="s">
        <v>8</v>
      </c>
      <c r="I2" s="14" t="s">
        <v>9</v>
      </c>
      <c r="J2" s="12" t="s">
        <v>7</v>
      </c>
      <c r="K2" s="12"/>
      <c r="L2" s="12" t="s">
        <v>8</v>
      </c>
      <c r="M2" s="5"/>
      <c r="N2" s="14" t="s">
        <v>10</v>
      </c>
      <c r="O2" s="14" t="s">
        <v>11</v>
      </c>
      <c r="P2" s="12" t="s">
        <v>12</v>
      </c>
      <c r="Q2" s="12" t="s">
        <v>13</v>
      </c>
      <c r="R2" s="12" t="s">
        <v>14</v>
      </c>
      <c r="S2" s="14" t="s">
        <v>15</v>
      </c>
      <c r="T2" s="12" t="s">
        <v>16</v>
      </c>
      <c r="U2" s="12" t="s">
        <v>17</v>
      </c>
      <c r="V2" s="14" t="s">
        <v>18</v>
      </c>
      <c r="W2" s="3"/>
      <c r="X2" s="3"/>
      <c r="Y2" s="3"/>
      <c r="Z2" s="2"/>
      <c r="AA2" s="15" t="s">
        <v>29</v>
      </c>
      <c r="AB2" s="15"/>
      <c r="AC2" s="15"/>
      <c r="AD2" s="15"/>
      <c r="AE2" s="15"/>
      <c r="AF2" s="15"/>
      <c r="AG2" s="15"/>
      <c r="AH2" s="15"/>
      <c r="AI2" s="15"/>
      <c r="AJ2" s="15"/>
      <c r="AK2" s="15"/>
    </row>
    <row r="3" spans="1:37" ht="33.75" customHeight="1" x14ac:dyDescent="0.25">
      <c r="A3" s="11"/>
      <c r="B3" s="11"/>
      <c r="C3" s="12"/>
      <c r="D3" t="s">
        <v>19</v>
      </c>
      <c r="E3" s="5" t="s">
        <v>20</v>
      </c>
      <c r="F3" s="3" t="s">
        <v>21</v>
      </c>
      <c r="G3" s="3" t="s">
        <v>22</v>
      </c>
      <c r="H3" s="12"/>
      <c r="I3" s="14"/>
      <c r="J3" s="3" t="s">
        <v>21</v>
      </c>
      <c r="K3" s="3" t="s">
        <v>22</v>
      </c>
      <c r="L3" s="12"/>
      <c r="M3" s="5" t="s">
        <v>23</v>
      </c>
      <c r="N3" s="14"/>
      <c r="O3" s="14"/>
      <c r="P3" s="12"/>
      <c r="Q3" s="12"/>
      <c r="R3" s="12"/>
      <c r="S3" s="14"/>
      <c r="T3" s="12"/>
      <c r="U3" s="12"/>
      <c r="V3" s="14"/>
      <c r="W3" s="3"/>
      <c r="X3" s="3"/>
      <c r="Y3" s="3" t="s">
        <v>27</v>
      </c>
      <c r="Z3" s="2"/>
      <c r="AA3" t="s">
        <v>30</v>
      </c>
      <c r="AB3" t="s">
        <v>31</v>
      </c>
      <c r="AC3" t="s">
        <v>32</v>
      </c>
      <c r="AF3" t="s">
        <v>33</v>
      </c>
      <c r="AG3" t="s">
        <v>34</v>
      </c>
      <c r="AK3" s="1" t="s">
        <v>35</v>
      </c>
    </row>
    <row r="4" spans="1:37" ht="15" x14ac:dyDescent="0.25">
      <c r="A4" s="2">
        <v>180220</v>
      </c>
      <c r="B4">
        <v>1</v>
      </c>
      <c r="C4">
        <v>8.3000000000000007</v>
      </c>
      <c r="D4">
        <v>1.53</v>
      </c>
      <c r="E4">
        <v>13.2</v>
      </c>
      <c r="F4">
        <v>3</v>
      </c>
      <c r="G4">
        <v>0</v>
      </c>
      <c r="H4" s="1">
        <v>67</v>
      </c>
      <c r="I4">
        <f>IFERROR(H4*(F4/(F4+G4)),"")</f>
        <v>67</v>
      </c>
      <c r="J4">
        <v>3</v>
      </c>
      <c r="K4">
        <v>0</v>
      </c>
      <c r="L4">
        <v>0</v>
      </c>
      <c r="M4" t="s">
        <v>24</v>
      </c>
      <c r="N4">
        <f>IFERROR(L4*(J4/(J4+K4)),"")</f>
        <v>0</v>
      </c>
      <c r="O4">
        <f>IF((H4-L4)=0,"",H4-L4)</f>
        <v>67</v>
      </c>
      <c r="P4">
        <v>0.1216</v>
      </c>
      <c r="Q4">
        <v>50</v>
      </c>
      <c r="R4" s="1">
        <v>0.1245</v>
      </c>
      <c r="S4" s="1">
        <f>IFERROR((((R4-P4)/Q4)*10^6),"")</f>
        <v>57.999999999999993</v>
      </c>
      <c r="T4">
        <v>0.1221</v>
      </c>
      <c r="U4">
        <f>IF((T4-P4)=0,"",T4-P4)</f>
        <v>5.0000000000000044E-4</v>
      </c>
      <c r="V4" s="1">
        <f>IF(T4&gt;P4,IFERROR((((R4-U4-P4)/Q4)*10^6),""),"")</f>
        <v>47.999999999999986</v>
      </c>
    </row>
    <row r="5" spans="1:37" ht="15" x14ac:dyDescent="0.25">
      <c r="A5" s="2">
        <v>180220</v>
      </c>
      <c r="B5">
        <v>2</v>
      </c>
      <c r="C5">
        <v>8.3000000000000007</v>
      </c>
      <c r="D5">
        <v>1.53</v>
      </c>
      <c r="E5">
        <v>13.2</v>
      </c>
      <c r="F5">
        <v>3</v>
      </c>
      <c r="G5">
        <v>0</v>
      </c>
      <c r="H5" s="1">
        <v>51</v>
      </c>
      <c r="I5">
        <f t="shared" ref="I5:I6" si="0">IFERROR(H5*(F5/(F5+G5)),"")</f>
        <v>51</v>
      </c>
      <c r="J5">
        <v>3</v>
      </c>
      <c r="K5">
        <v>0</v>
      </c>
      <c r="L5">
        <v>0</v>
      </c>
      <c r="M5" t="s">
        <v>24</v>
      </c>
      <c r="N5">
        <f t="shared" ref="N5:N6" si="1">IFERROR(L5*(J5/(J5+K5)),"")</f>
        <v>0</v>
      </c>
      <c r="O5">
        <f>IF((H5-L5)=0,"",H5-L5)</f>
        <v>51</v>
      </c>
      <c r="R5" s="1"/>
      <c r="S5" s="1" t="str">
        <f t="shared" ref="S5:S6" si="2">IFERROR((((R5-P5)/Q5)*10^6),"")</f>
        <v/>
      </c>
      <c r="V5" s="1" t="str">
        <f>IFERROR((((R5-U5-P5)/Q5)*10^6),"")</f>
        <v/>
      </c>
    </row>
    <row r="6" spans="1:37" ht="15" x14ac:dyDescent="0.25">
      <c r="A6" s="2">
        <v>180220</v>
      </c>
      <c r="B6">
        <v>3</v>
      </c>
      <c r="C6">
        <v>8.3000000000000007</v>
      </c>
      <c r="D6">
        <v>1.53</v>
      </c>
      <c r="E6">
        <v>13.2</v>
      </c>
      <c r="F6">
        <v>3</v>
      </c>
      <c r="G6">
        <v>0</v>
      </c>
      <c r="H6" s="1">
        <v>54</v>
      </c>
      <c r="I6">
        <f t="shared" si="0"/>
        <v>54</v>
      </c>
      <c r="J6">
        <v>3</v>
      </c>
      <c r="K6">
        <v>0</v>
      </c>
      <c r="L6">
        <v>0</v>
      </c>
      <c r="M6" t="s">
        <v>24</v>
      </c>
      <c r="N6">
        <f t="shared" si="1"/>
        <v>0</v>
      </c>
      <c r="O6">
        <f>IF((H6-L6)=0,"",H6-L6)</f>
        <v>54</v>
      </c>
      <c r="R6" s="1" t="str">
        <f>IFERROR((((Q6-#REF!)/P6)*10^6),"")</f>
        <v/>
      </c>
      <c r="S6" s="1" t="str">
        <f t="shared" si="2"/>
        <v/>
      </c>
      <c r="V6" s="1" t="str">
        <f>IFERROR((((R6-U6-P6)/Q6)*10^6),"")</f>
        <v/>
      </c>
    </row>
    <row r="7" spans="1:37" s="1" customFormat="1" ht="15" x14ac:dyDescent="0.25">
      <c r="A7" s="4">
        <v>180220</v>
      </c>
      <c r="B7" s="1" t="s">
        <v>25</v>
      </c>
      <c r="C7" s="1">
        <f t="shared" ref="C7:AB7" si="3">IFERROR(AVERAGE(C4:C6),"")</f>
        <v>8.3000000000000007</v>
      </c>
      <c r="D7" s="1">
        <f t="shared" si="3"/>
        <v>1.53</v>
      </c>
      <c r="E7" s="1">
        <f t="shared" si="3"/>
        <v>13.199999999999998</v>
      </c>
      <c r="F7" s="1">
        <f t="shared" si="3"/>
        <v>3</v>
      </c>
      <c r="G7" s="1">
        <f t="shared" si="3"/>
        <v>0</v>
      </c>
      <c r="H7" s="8">
        <f t="shared" si="3"/>
        <v>57.333333333333336</v>
      </c>
      <c r="I7" s="8">
        <f t="shared" si="3"/>
        <v>57.333333333333336</v>
      </c>
      <c r="J7" s="1">
        <f t="shared" si="3"/>
        <v>3</v>
      </c>
      <c r="K7" s="1">
        <f t="shared" si="3"/>
        <v>0</v>
      </c>
      <c r="L7" s="1">
        <f t="shared" si="3"/>
        <v>0</v>
      </c>
      <c r="N7" s="1">
        <f t="shared" si="3"/>
        <v>0</v>
      </c>
      <c r="O7" s="1">
        <f>IFERROR(AVERAGE(O4:O6),"")</f>
        <v>57.333333333333336</v>
      </c>
      <c r="P7" s="1">
        <f t="shared" si="3"/>
        <v>0.1216</v>
      </c>
      <c r="Q7" s="1">
        <f t="shared" si="3"/>
        <v>50</v>
      </c>
      <c r="R7" s="1">
        <f t="shared" si="3"/>
        <v>0.1245</v>
      </c>
      <c r="S7" s="1">
        <f t="shared" si="3"/>
        <v>57.999999999999993</v>
      </c>
      <c r="U7" s="1">
        <f>IFERROR(AVERAGE(U4:U6),"")</f>
        <v>5.0000000000000044E-4</v>
      </c>
      <c r="V7" s="1">
        <f>IFERROR(AVERAGE(V4:V6),"")</f>
        <v>47.999999999999986</v>
      </c>
      <c r="W7" s="1" t="str">
        <f t="shared" si="3"/>
        <v/>
      </c>
      <c r="X7" s="1" t="str">
        <f t="shared" si="3"/>
        <v/>
      </c>
      <c r="Y7" s="1" t="str">
        <f t="shared" si="3"/>
        <v/>
      </c>
      <c r="Z7" s="1" t="str">
        <f t="shared" si="3"/>
        <v/>
      </c>
      <c r="AA7" s="1" t="str">
        <f t="shared" si="3"/>
        <v/>
      </c>
      <c r="AB7" s="1" t="str">
        <f t="shared" si="3"/>
        <v/>
      </c>
    </row>
    <row r="8" spans="1:37" ht="15" x14ac:dyDescent="0.25">
      <c r="H8" s="1"/>
      <c r="R8" s="1"/>
      <c r="U8" s="1"/>
    </row>
    <row r="9" spans="1:37" ht="15" x14ac:dyDescent="0.25">
      <c r="A9" s="2">
        <v>240220</v>
      </c>
      <c r="B9">
        <v>1</v>
      </c>
      <c r="C9">
        <v>10.6</v>
      </c>
      <c r="D9">
        <v>1.43</v>
      </c>
      <c r="E9">
        <v>13.2</v>
      </c>
      <c r="F9">
        <v>3</v>
      </c>
      <c r="G9">
        <v>0</v>
      </c>
      <c r="H9">
        <v>144</v>
      </c>
      <c r="I9" s="1">
        <f>IFERROR(H9*(F9/(F9+G9)),"")</f>
        <v>144</v>
      </c>
      <c r="J9">
        <v>3</v>
      </c>
      <c r="K9">
        <v>0</v>
      </c>
      <c r="L9">
        <v>142</v>
      </c>
      <c r="M9" t="s">
        <v>24</v>
      </c>
      <c r="N9" s="1">
        <f>IFERROR(L9*(J9/(J9+K9)),"")</f>
        <v>142</v>
      </c>
      <c r="O9" s="1">
        <f>IF((H9-L9)=0,"",H9-L9)</f>
        <v>2</v>
      </c>
      <c r="P9">
        <v>0.12740000000000001</v>
      </c>
      <c r="Q9">
        <v>100</v>
      </c>
      <c r="R9">
        <v>0.1358</v>
      </c>
      <c r="S9" s="1">
        <f>IFERROR((((R9-P9)/Q9)*10^6),"")</f>
        <v>83.999999999999915</v>
      </c>
      <c r="U9">
        <f>IF((T9-P9)=0,"",T9-P9)</f>
        <v>-0.12740000000000001</v>
      </c>
      <c r="V9" s="1" t="str">
        <f>IF(T9&gt;P9,IFERROR((((R9-U9-P9)/Q9)*10^6),""),"")</f>
        <v/>
      </c>
      <c r="W9">
        <v>7.16</v>
      </c>
    </row>
    <row r="10" spans="1:37" ht="15" x14ac:dyDescent="0.25">
      <c r="A10" s="2">
        <v>240220</v>
      </c>
      <c r="B10">
        <v>2</v>
      </c>
      <c r="I10" s="1" t="str">
        <f t="shared" ref="I10:I11" si="4">IFERROR(H10*(F10/(F10+G10)),"")</f>
        <v/>
      </c>
      <c r="N10" s="1" t="str">
        <f t="shared" ref="N10:N11" si="5">IFERROR(L10*(J10/(J10+K10)),"")</f>
        <v/>
      </c>
      <c r="O10" s="1" t="str">
        <f>IF((H10-L10)=0,"",H10-L10)</f>
        <v/>
      </c>
      <c r="P10">
        <v>0.12790000000000001</v>
      </c>
      <c r="Q10">
        <v>100</v>
      </c>
      <c r="R10">
        <v>0.1366</v>
      </c>
      <c r="S10" s="1">
        <f t="shared" ref="S10:S11" si="6">IFERROR((((R10-P10)/Q10)*10^6),"")</f>
        <v>86.999999999999858</v>
      </c>
      <c r="U10">
        <f>IF((T10-P10)=0,"",T10-P10)</f>
        <v>-0.12790000000000001</v>
      </c>
      <c r="V10" s="1" t="str">
        <f>IF(T10&gt;P10,IFERROR((((R10-U10-P10)/Q10)*10^6),""),"")</f>
        <v/>
      </c>
    </row>
    <row r="11" spans="1:37" ht="15" x14ac:dyDescent="0.25">
      <c r="A11" s="2">
        <v>240220</v>
      </c>
      <c r="B11">
        <v>3</v>
      </c>
      <c r="I11" s="1" t="str">
        <f t="shared" si="4"/>
        <v/>
      </c>
      <c r="N11" s="1" t="str">
        <f t="shared" si="5"/>
        <v/>
      </c>
      <c r="O11" s="1" t="str">
        <f>IF((H11-L11)=0,"",H11-L11)</f>
        <v/>
      </c>
      <c r="S11" s="1" t="str">
        <f t="shared" si="6"/>
        <v/>
      </c>
      <c r="V11" s="1" t="str">
        <f>IFERROR((((R11-U11-P11)/Q11)*10^6),"")</f>
        <v/>
      </c>
    </row>
    <row r="12" spans="1:37" s="1" customFormat="1" ht="15" x14ac:dyDescent="0.25">
      <c r="A12" s="4">
        <v>240220</v>
      </c>
      <c r="B12" s="1" t="s">
        <v>25</v>
      </c>
      <c r="C12" s="1">
        <f>IFERROR(AVERAGE(C9:C11),"")</f>
        <v>10.6</v>
      </c>
      <c r="D12" s="1">
        <f>IFERROR(AVERAGE(D9:D11),"")</f>
        <v>1.43</v>
      </c>
      <c r="E12" s="1">
        <f>IFERROR(AVERAGE(E9:E11),"")</f>
        <v>13.2</v>
      </c>
      <c r="F12" s="1">
        <f t="shared" ref="F12:AA12" si="7">IFERROR(AVERAGE(F9:F11),"")</f>
        <v>3</v>
      </c>
      <c r="G12" s="1">
        <f t="shared" si="7"/>
        <v>0</v>
      </c>
      <c r="H12" s="1">
        <f t="shared" si="7"/>
        <v>144</v>
      </c>
      <c r="I12" s="1">
        <f t="shared" si="7"/>
        <v>144</v>
      </c>
      <c r="J12" s="1">
        <f t="shared" si="7"/>
        <v>3</v>
      </c>
      <c r="K12" s="1">
        <f t="shared" si="7"/>
        <v>0</v>
      </c>
      <c r="L12" s="1">
        <f t="shared" si="7"/>
        <v>142</v>
      </c>
      <c r="M12" s="1" t="str">
        <f t="shared" si="7"/>
        <v/>
      </c>
      <c r="N12" s="1">
        <f t="shared" si="7"/>
        <v>142</v>
      </c>
      <c r="O12" s="1">
        <f t="shared" si="7"/>
        <v>2</v>
      </c>
      <c r="P12" s="1">
        <f t="shared" si="7"/>
        <v>0.12765000000000001</v>
      </c>
      <c r="Q12" s="1">
        <f t="shared" si="7"/>
        <v>100</v>
      </c>
      <c r="R12" s="1">
        <f t="shared" si="7"/>
        <v>0.13619999999999999</v>
      </c>
      <c r="S12" s="1">
        <f t="shared" si="7"/>
        <v>85.499999999999886</v>
      </c>
      <c r="T12" s="1" t="str">
        <f t="shared" si="7"/>
        <v/>
      </c>
      <c r="U12" s="1">
        <f t="shared" si="7"/>
        <v>-0.12765000000000001</v>
      </c>
      <c r="V12" s="1" t="str">
        <f t="shared" si="7"/>
        <v/>
      </c>
      <c r="W12" s="1">
        <f t="shared" si="7"/>
        <v>7.16</v>
      </c>
      <c r="X12" s="1" t="str">
        <f t="shared" si="7"/>
        <v/>
      </c>
      <c r="Y12" s="1" t="str">
        <f t="shared" si="7"/>
        <v/>
      </c>
      <c r="Z12" s="1" t="str">
        <f t="shared" si="7"/>
        <v/>
      </c>
      <c r="AA12" s="1" t="str">
        <f t="shared" si="7"/>
        <v/>
      </c>
    </row>
    <row r="13" spans="1:37" ht="15" x14ac:dyDescent="0.25">
      <c r="H13" s="1"/>
      <c r="R13" s="1"/>
      <c r="U13" s="1"/>
    </row>
    <row r="14" spans="1:37" ht="15" x14ac:dyDescent="0.25">
      <c r="H14" s="1"/>
      <c r="R14" s="1"/>
      <c r="U14" s="1"/>
    </row>
    <row r="15" spans="1:37" ht="15" x14ac:dyDescent="0.25">
      <c r="A15" s="7">
        <v>44035</v>
      </c>
      <c r="H15" s="1">
        <v>115</v>
      </c>
      <c r="I15" s="1"/>
      <c r="N15" s="1">
        <v>55</v>
      </c>
      <c r="O15" s="1"/>
      <c r="P15">
        <v>0.12470000000000001</v>
      </c>
      <c r="Q15">
        <v>100</v>
      </c>
      <c r="R15" s="1">
        <v>0.12770000000000001</v>
      </c>
      <c r="S15" s="1">
        <f>IFERROR((((R15-P15)/Q15)*10^6),"")</f>
        <v>30.000000000000028</v>
      </c>
      <c r="U15" s="1"/>
      <c r="Y15">
        <v>18.5</v>
      </c>
    </row>
    <row r="16" spans="1:37" ht="15" x14ac:dyDescent="0.25">
      <c r="H16" s="1">
        <v>119</v>
      </c>
      <c r="I16" s="1"/>
      <c r="N16" s="1"/>
      <c r="O16" s="1"/>
      <c r="R16" s="1"/>
      <c r="S16" s="1"/>
      <c r="U16" s="1"/>
    </row>
    <row r="17" spans="1:25" ht="15" x14ac:dyDescent="0.25">
      <c r="H17" s="1"/>
      <c r="I17" s="1"/>
      <c r="N17" s="1"/>
      <c r="O17" s="1"/>
      <c r="R17" s="1"/>
      <c r="S17" s="1"/>
      <c r="U17" s="1"/>
    </row>
    <row r="18" spans="1:25" ht="15" x14ac:dyDescent="0.25">
      <c r="A18" s="7">
        <v>44042</v>
      </c>
      <c r="F18" s="1"/>
      <c r="G18" s="1"/>
      <c r="H18" s="1">
        <v>120</v>
      </c>
      <c r="I18" s="1"/>
      <c r="J18" s="1"/>
      <c r="K18" s="1"/>
      <c r="L18" s="1"/>
      <c r="M18" s="1"/>
      <c r="N18" s="1">
        <v>54</v>
      </c>
      <c r="O18" s="1"/>
      <c r="P18" s="1">
        <v>0.1273</v>
      </c>
      <c r="Q18" s="1">
        <v>100</v>
      </c>
      <c r="R18" s="1">
        <v>0.13070000000000001</v>
      </c>
      <c r="S18" s="1">
        <f>IFERROR((((R18-P18)/Q18)*10^6),"")</f>
        <v>34.000000000000142</v>
      </c>
      <c r="T18" s="1"/>
      <c r="U18" s="1"/>
      <c r="V18" s="1"/>
      <c r="Y18">
        <v>17.7</v>
      </c>
    </row>
    <row r="19" spans="1:25" ht="15" x14ac:dyDescent="0.25">
      <c r="A19" s="7">
        <v>44042</v>
      </c>
      <c r="F19" s="1"/>
      <c r="G19" s="1"/>
      <c r="H19" s="1">
        <v>89</v>
      </c>
      <c r="I19" s="1"/>
      <c r="J19" s="1"/>
      <c r="K19" s="1"/>
      <c r="L19" s="1"/>
      <c r="M19" s="1"/>
      <c r="N19" s="1">
        <v>51</v>
      </c>
      <c r="O19" s="1"/>
      <c r="P19" s="1"/>
      <c r="Q19" s="1"/>
      <c r="R19" s="1"/>
      <c r="S19" s="1"/>
      <c r="T19" s="1"/>
      <c r="U19" s="1"/>
      <c r="V19" s="1"/>
    </row>
    <row r="20" spans="1:25" ht="15" x14ac:dyDescent="0.25"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5" ht="15" x14ac:dyDescent="0.25">
      <c r="A21" s="7">
        <v>44049</v>
      </c>
      <c r="F21" s="1"/>
      <c r="G21" s="1"/>
      <c r="H21" s="1">
        <v>61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5" ht="15" x14ac:dyDescent="0.25">
      <c r="A22" s="7">
        <v>44049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5" ht="15" x14ac:dyDescent="0.25">
      <c r="A23" s="7">
        <v>44049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5" ht="15" x14ac:dyDescent="0.25"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5" ht="15" x14ac:dyDescent="0.25">
      <c r="A25" s="7">
        <v>44081</v>
      </c>
      <c r="F25" s="1"/>
      <c r="G25" s="1"/>
      <c r="H25" s="1">
        <v>48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5" ht="15" x14ac:dyDescent="0.25">
      <c r="A26" s="7">
        <v>44081</v>
      </c>
      <c r="F26" s="1"/>
      <c r="G26" s="1"/>
      <c r="H26" s="1">
        <v>30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5" ht="15" x14ac:dyDescent="0.25">
      <c r="A27" s="7">
        <v>44081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5" ht="15" x14ac:dyDescent="0.25"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5" ht="15" x14ac:dyDescent="0.25">
      <c r="A29" s="7">
        <v>44088</v>
      </c>
      <c r="F29" s="1"/>
      <c r="G29" s="1"/>
      <c r="H29" s="1">
        <v>67</v>
      </c>
      <c r="I29" s="1"/>
      <c r="J29" s="1"/>
      <c r="K29" s="1"/>
      <c r="L29" s="1"/>
      <c r="M29" s="1"/>
      <c r="N29" s="1">
        <v>73</v>
      </c>
      <c r="O29" s="1"/>
      <c r="P29" s="1"/>
      <c r="Q29" s="1"/>
      <c r="R29" s="1"/>
      <c r="S29" s="1"/>
      <c r="T29" s="1"/>
      <c r="U29" s="1"/>
      <c r="V29" s="1"/>
      <c r="Y29">
        <v>15</v>
      </c>
    </row>
    <row r="30" spans="1:25" ht="15" x14ac:dyDescent="0.25">
      <c r="A30" s="7">
        <v>44088</v>
      </c>
      <c r="F30" s="1"/>
      <c r="G30" s="1"/>
      <c r="H30" s="1">
        <v>56</v>
      </c>
      <c r="I30" s="1"/>
      <c r="J30" s="1"/>
      <c r="K30" s="1"/>
      <c r="L30" s="1"/>
      <c r="M30" s="1"/>
      <c r="N30" s="1">
        <v>71</v>
      </c>
      <c r="O30" s="1"/>
      <c r="P30" s="1"/>
      <c r="Q30" s="1"/>
      <c r="R30" s="1"/>
      <c r="S30" s="1"/>
      <c r="T30" s="1"/>
      <c r="U30" s="1"/>
      <c r="V30" s="1"/>
    </row>
    <row r="31" spans="1:25" ht="15" x14ac:dyDescent="0.25">
      <c r="A31" s="7">
        <v>44088</v>
      </c>
      <c r="F31" s="1"/>
      <c r="G31" s="1"/>
      <c r="H31" s="1">
        <v>74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5" ht="15" x14ac:dyDescent="0.25">
      <c r="A32" s="7">
        <v>44088</v>
      </c>
      <c r="B32" s="1" t="s">
        <v>25</v>
      </c>
      <c r="F32" s="1"/>
      <c r="G32" s="1"/>
      <c r="H32" s="1"/>
      <c r="I32" s="1">
        <f>AVERAGE(H29:H31)</f>
        <v>65.666666666666671</v>
      </c>
      <c r="J32" s="1"/>
      <c r="K32" s="1"/>
      <c r="L32" s="1"/>
      <c r="M32" s="1"/>
      <c r="N32" s="1">
        <f>AVERAGE(N29:N31)</f>
        <v>72</v>
      </c>
      <c r="O32" s="1"/>
      <c r="P32" s="1"/>
      <c r="Q32" s="1"/>
      <c r="R32" s="1"/>
      <c r="S32" s="1"/>
      <c r="T32" s="1"/>
      <c r="U32" s="1"/>
      <c r="V32" s="1"/>
    </row>
    <row r="33" spans="1:38" ht="15" x14ac:dyDescent="0.25">
      <c r="H33" s="1"/>
      <c r="I33" s="1"/>
      <c r="N33" s="1"/>
      <c r="O33" s="1"/>
      <c r="R33" s="1"/>
      <c r="S33" s="1"/>
      <c r="U33" s="1"/>
    </row>
    <row r="34" spans="1:38" ht="15" x14ac:dyDescent="0.25">
      <c r="A34" s="7">
        <v>44104</v>
      </c>
      <c r="H34" s="1">
        <v>83</v>
      </c>
      <c r="I34" s="1"/>
      <c r="N34" s="1"/>
      <c r="O34" s="1"/>
      <c r="P34">
        <v>0.13039999999999999</v>
      </c>
      <c r="Q34">
        <v>50</v>
      </c>
      <c r="R34" s="1">
        <v>0.13250000000000001</v>
      </c>
      <c r="S34" s="1">
        <f>IFERROR((((R34-P34)/Q34)*10^6),"")</f>
        <v>42.000000000000369</v>
      </c>
      <c r="U34" s="1"/>
      <c r="Y34">
        <v>23</v>
      </c>
    </row>
    <row r="35" spans="1:38" ht="15" x14ac:dyDescent="0.25">
      <c r="A35" s="7">
        <v>44104</v>
      </c>
      <c r="H35" s="1">
        <v>89</v>
      </c>
      <c r="I35" s="1"/>
      <c r="N35" s="1"/>
      <c r="O35" s="1"/>
      <c r="P35">
        <v>0.1341</v>
      </c>
      <c r="Q35">
        <v>50</v>
      </c>
      <c r="R35" s="1">
        <v>0.13650000000000001</v>
      </c>
      <c r="S35" s="1">
        <f>IFERROR((((R35-P35)/Q35)*10^6),"")</f>
        <v>48.000000000000263</v>
      </c>
      <c r="U35" s="1"/>
    </row>
    <row r="36" spans="1:38" ht="15" x14ac:dyDescent="0.25">
      <c r="A36" s="7">
        <v>44104</v>
      </c>
      <c r="H36" s="1"/>
      <c r="I36" s="1"/>
      <c r="N36" s="1"/>
      <c r="O36" s="1"/>
      <c r="R36" s="1"/>
      <c r="S36" s="1"/>
      <c r="U36" s="1"/>
    </row>
    <row r="37" spans="1:38" ht="15" x14ac:dyDescent="0.25">
      <c r="A37" s="7">
        <v>44104</v>
      </c>
      <c r="B37" s="1" t="s">
        <v>25</v>
      </c>
      <c r="H37" s="1"/>
      <c r="I37" s="1"/>
      <c r="N37" s="1"/>
      <c r="O37" s="1"/>
      <c r="R37" s="1"/>
      <c r="S37" s="1">
        <f>AVERAGE(S7:S35)</f>
        <v>58.56250000000005</v>
      </c>
      <c r="U37" s="1"/>
    </row>
    <row r="38" spans="1:38" ht="15" x14ac:dyDescent="0.25"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38" ht="15" x14ac:dyDescent="0.25">
      <c r="A39" s="7">
        <v>44112</v>
      </c>
      <c r="H39" s="1"/>
      <c r="I39" s="1"/>
      <c r="N39" s="1"/>
      <c r="O39" s="1"/>
      <c r="P39">
        <v>0.1278</v>
      </c>
      <c r="Q39">
        <v>100</v>
      </c>
      <c r="R39" s="1">
        <v>0.1278</v>
      </c>
      <c r="S39" s="1">
        <f>IFERROR((((R39-P39)/Q39)*10^6),"")</f>
        <v>0</v>
      </c>
      <c r="U39" s="1"/>
      <c r="AB39">
        <v>5</v>
      </c>
      <c r="AC39">
        <v>9.5399999999999991</v>
      </c>
      <c r="AD39">
        <v>9.25</v>
      </c>
      <c r="AE39">
        <f t="shared" ref="AE39:AE41" si="8">AC39-AD39</f>
        <v>0.28999999999999915</v>
      </c>
      <c r="AG39">
        <v>9.74</v>
      </c>
      <c r="AH39">
        <v>9.56</v>
      </c>
      <c r="AI39">
        <f>AG39-AH39</f>
        <v>0.17999999999999972</v>
      </c>
      <c r="AK39">
        <v>0</v>
      </c>
      <c r="AL39" s="1">
        <f>AK39*(1000/AB39)</f>
        <v>0</v>
      </c>
    </row>
    <row r="40" spans="1:38" ht="15" x14ac:dyDescent="0.25">
      <c r="A40" s="7">
        <v>44112</v>
      </c>
      <c r="H40" s="1"/>
      <c r="I40" s="1"/>
      <c r="N40" s="1"/>
      <c r="O40" s="1"/>
      <c r="P40">
        <v>0.12859999999999999</v>
      </c>
      <c r="Q40">
        <v>100</v>
      </c>
      <c r="R40" s="1">
        <v>0.12859999999999999</v>
      </c>
      <c r="S40" s="1">
        <f>IFERROR((((R40-P40)/Q40)*10^6),"")</f>
        <v>0</v>
      </c>
      <c r="U40" s="1"/>
      <c r="AB40">
        <v>5</v>
      </c>
      <c r="AC40">
        <v>9.56</v>
      </c>
      <c r="AD40">
        <v>9.32</v>
      </c>
      <c r="AE40">
        <f t="shared" si="8"/>
        <v>0.24000000000000021</v>
      </c>
      <c r="AG40">
        <v>9.7100000000000009</v>
      </c>
      <c r="AH40">
        <v>9.3800000000000008</v>
      </c>
      <c r="AI40">
        <f t="shared" ref="AI40:AI41" si="9">AG40-AH40</f>
        <v>0.33000000000000007</v>
      </c>
      <c r="AK40">
        <f>AE40-AVERAGE(AI39:AI41)</f>
        <v>-4.9999999999999545E-2</v>
      </c>
      <c r="AL40" s="1">
        <f t="shared" ref="AL40:AL41" si="10">AK40*(1000/AB40)</f>
        <v>-9.9999999999999094</v>
      </c>
    </row>
    <row r="41" spans="1:38" ht="15" x14ac:dyDescent="0.25">
      <c r="A41" s="7">
        <v>44112</v>
      </c>
      <c r="H41" s="1"/>
      <c r="I41" s="1"/>
      <c r="N41" s="1"/>
      <c r="O41" s="1"/>
      <c r="P41">
        <v>0.1308</v>
      </c>
      <c r="Q41">
        <v>100</v>
      </c>
      <c r="R41" s="1">
        <v>0.13300000000000001</v>
      </c>
      <c r="S41" s="1">
        <f>IFERROR((((R41-P41)/Q41)*10^6),"")</f>
        <v>22.000000000000075</v>
      </c>
      <c r="U41" s="1"/>
      <c r="AB41">
        <v>5</v>
      </c>
      <c r="AC41">
        <v>9.59</v>
      </c>
      <c r="AD41">
        <v>9.3699999999999992</v>
      </c>
      <c r="AE41">
        <f t="shared" si="8"/>
        <v>0.22000000000000064</v>
      </c>
      <c r="AG41">
        <v>9.6999999999999993</v>
      </c>
      <c r="AH41">
        <v>9.34</v>
      </c>
      <c r="AI41">
        <f t="shared" si="9"/>
        <v>0.35999999999999943</v>
      </c>
      <c r="AK41">
        <f>AE41-AVERAGE(AI39:AI41)</f>
        <v>-6.9999999999999118E-2</v>
      </c>
      <c r="AL41" s="1">
        <f t="shared" si="10"/>
        <v>-13.999999999999824</v>
      </c>
    </row>
    <row r="42" spans="1:38" ht="15" x14ac:dyDescent="0.25">
      <c r="H42" s="1"/>
      <c r="I42" s="1"/>
      <c r="N42" s="1"/>
      <c r="O42" s="1"/>
      <c r="R42" s="1"/>
      <c r="S42" s="1"/>
      <c r="U42" s="1"/>
      <c r="AL42" s="1"/>
    </row>
    <row r="43" spans="1:38" ht="15" x14ac:dyDescent="0.25">
      <c r="A43" s="7">
        <v>44126</v>
      </c>
      <c r="H43" s="1">
        <v>39</v>
      </c>
      <c r="I43" s="1"/>
      <c r="N43" s="1"/>
      <c r="O43" s="1"/>
      <c r="P43">
        <v>0.1255</v>
      </c>
      <c r="Q43">
        <v>50</v>
      </c>
      <c r="R43" s="1">
        <v>0.12809999999999999</v>
      </c>
      <c r="S43" s="1">
        <f>IFERROR((((R43-P43)/Q43)*10^6),"")</f>
        <v>51.999999999999829</v>
      </c>
      <c r="U43" s="1"/>
      <c r="AB43">
        <v>5</v>
      </c>
      <c r="AC43">
        <v>9.6</v>
      </c>
      <c r="AD43">
        <v>9.24</v>
      </c>
      <c r="AE43">
        <f t="shared" ref="AE43:AE45" si="11">AC43-AD43</f>
        <v>0.35999999999999943</v>
      </c>
      <c r="AG43">
        <v>9.67</v>
      </c>
      <c r="AH43">
        <v>9.49</v>
      </c>
      <c r="AI43">
        <f>AG43-AH43</f>
        <v>0.17999999999999972</v>
      </c>
      <c r="AK43">
        <f>AE43-AVERAGE($AI$49:$AI$51)</f>
        <v>-0.13000000000000078</v>
      </c>
      <c r="AL43" s="1">
        <f>AK43*(1000/AB43)</f>
        <v>-26.000000000000156</v>
      </c>
    </row>
    <row r="44" spans="1:38" ht="15" x14ac:dyDescent="0.25">
      <c r="A44" s="7">
        <v>44126</v>
      </c>
      <c r="H44" s="1">
        <v>55</v>
      </c>
      <c r="I44" s="1"/>
      <c r="N44" s="1"/>
      <c r="O44" s="1"/>
      <c r="P44">
        <v>0.12740000000000001</v>
      </c>
      <c r="Q44">
        <v>50</v>
      </c>
      <c r="R44" s="1">
        <v>0.1298</v>
      </c>
      <c r="S44" s="1">
        <f>IFERROR((((R44-P44)/Q44)*10^6),"")</f>
        <v>47.999999999999709</v>
      </c>
      <c r="U44" s="1"/>
      <c r="AB44">
        <v>5</v>
      </c>
      <c r="AC44">
        <v>9.57</v>
      </c>
      <c r="AD44">
        <v>9.23</v>
      </c>
      <c r="AE44">
        <f t="shared" si="11"/>
        <v>0.33999999999999986</v>
      </c>
      <c r="AG44">
        <v>9.6199999999999992</v>
      </c>
      <c r="AH44">
        <v>9.4600000000000009</v>
      </c>
      <c r="AI44">
        <f t="shared" ref="AI44:AI45" si="12">AG44-AH44</f>
        <v>0.15999999999999837</v>
      </c>
      <c r="AK44">
        <f t="shared" ref="AK44:AK45" si="13">AE44-AVERAGE($AI$49:$AI$51)</f>
        <v>-0.15000000000000036</v>
      </c>
      <c r="AL44" s="1">
        <f t="shared" ref="AL44:AL45" si="14">AK44*(1000/AB44)</f>
        <v>-30.000000000000071</v>
      </c>
    </row>
    <row r="45" spans="1:38" ht="15" x14ac:dyDescent="0.25">
      <c r="A45" s="7">
        <v>44126</v>
      </c>
      <c r="H45" s="1">
        <v>35</v>
      </c>
      <c r="I45" s="1"/>
      <c r="N45" s="1"/>
      <c r="O45" s="1"/>
      <c r="P45">
        <v>0.12640000000000001</v>
      </c>
      <c r="Q45">
        <v>50</v>
      </c>
      <c r="R45" s="1">
        <v>0.1288</v>
      </c>
      <c r="S45" s="1">
        <f>IFERROR((((R45-P45)/Q45)*10^6),"")</f>
        <v>47.999999999999709</v>
      </c>
      <c r="U45" s="1"/>
      <c r="AB45">
        <v>5</v>
      </c>
      <c r="AC45">
        <v>9.6199999999999992</v>
      </c>
      <c r="AD45">
        <v>9.15</v>
      </c>
      <c r="AE45">
        <f t="shared" si="11"/>
        <v>0.46999999999999886</v>
      </c>
      <c r="AG45">
        <v>9.6199999999999992</v>
      </c>
      <c r="AH45">
        <v>9.3699999999999992</v>
      </c>
      <c r="AI45">
        <f t="shared" si="12"/>
        <v>0.25</v>
      </c>
      <c r="AK45">
        <f t="shared" si="13"/>
        <v>-2.000000000000135E-2</v>
      </c>
      <c r="AL45" s="1">
        <f t="shared" si="14"/>
        <v>-4.00000000000027</v>
      </c>
    </row>
    <row r="46" spans="1:38" ht="15" x14ac:dyDescent="0.25">
      <c r="H46" s="1"/>
      <c r="I46" s="1"/>
      <c r="N46" s="1"/>
      <c r="O46" s="1"/>
      <c r="R46" s="1"/>
      <c r="S46" s="1"/>
      <c r="U46" s="1"/>
    </row>
    <row r="47" spans="1:38" ht="15" x14ac:dyDescent="0.25">
      <c r="A47" s="7">
        <v>44133</v>
      </c>
      <c r="H47" s="1">
        <v>69</v>
      </c>
      <c r="I47" s="1"/>
      <c r="N47" s="1"/>
      <c r="O47" s="1"/>
      <c r="P47">
        <v>0.12989999999999999</v>
      </c>
      <c r="Q47">
        <v>50</v>
      </c>
      <c r="R47">
        <v>0.13120000000000001</v>
      </c>
      <c r="S47" s="1">
        <f>IFERROR((((R47-P47)/Q47)*10^6),"")</f>
        <v>26.000000000000465</v>
      </c>
      <c r="U47" s="1"/>
      <c r="AB47">
        <v>10</v>
      </c>
      <c r="AC47">
        <v>9.73</v>
      </c>
      <c r="AD47">
        <v>8.61</v>
      </c>
      <c r="AE47">
        <f t="shared" ref="AE47:AE49" si="15">AC47-AD47</f>
        <v>1.120000000000001</v>
      </c>
      <c r="AG47">
        <v>9.85</v>
      </c>
      <c r="AH47">
        <v>9.65</v>
      </c>
      <c r="AI47">
        <f>AG47-AH47</f>
        <v>0.19999999999999929</v>
      </c>
      <c r="AK47">
        <f>AE47-AVERAGE($AI$53:$AI$55)</f>
        <v>0.60000000000000142</v>
      </c>
      <c r="AL47" s="1">
        <f>AK47*(1000/AB47)</f>
        <v>60.000000000000142</v>
      </c>
    </row>
    <row r="48" spans="1:38" ht="15" x14ac:dyDescent="0.25">
      <c r="A48" s="7">
        <v>44133</v>
      </c>
      <c r="H48" s="1">
        <v>48</v>
      </c>
      <c r="I48" s="1"/>
      <c r="N48" s="1"/>
      <c r="O48" s="1"/>
      <c r="P48">
        <v>0.1308</v>
      </c>
      <c r="Q48">
        <v>50</v>
      </c>
      <c r="R48">
        <v>0.13300000000000001</v>
      </c>
      <c r="S48" s="1">
        <f>IFERROR((((R48-P48)/Q48)*10^6),"")</f>
        <v>44.000000000000149</v>
      </c>
      <c r="U48" s="1"/>
      <c r="AB48">
        <v>10</v>
      </c>
      <c r="AC48">
        <v>9.82</v>
      </c>
      <c r="AD48">
        <v>7.78</v>
      </c>
      <c r="AE48">
        <f t="shared" si="15"/>
        <v>2.04</v>
      </c>
      <c r="AG48">
        <v>9.8699999999999992</v>
      </c>
      <c r="AH48">
        <v>9.65</v>
      </c>
      <c r="AI48">
        <f t="shared" ref="AI48:AI49" si="16">AG48-AH48</f>
        <v>0.21999999999999886</v>
      </c>
      <c r="AK48">
        <f>AE48-AVERAGE($AI$53:$AI$55)</f>
        <v>1.5200000000000005</v>
      </c>
      <c r="AL48" s="1">
        <f>AK48*(1000/AB48)</f>
        <v>152.00000000000006</v>
      </c>
    </row>
    <row r="49" spans="1:38" ht="15" x14ac:dyDescent="0.25">
      <c r="A49" s="7">
        <v>44133</v>
      </c>
      <c r="H49" s="1">
        <v>55</v>
      </c>
      <c r="I49" s="1"/>
      <c r="N49" s="1"/>
      <c r="O49" s="1"/>
      <c r="P49">
        <v>0.12920000000000001</v>
      </c>
      <c r="Q49">
        <v>50</v>
      </c>
      <c r="R49">
        <v>0.13170000000000001</v>
      </c>
      <c r="S49" s="1">
        <f>IFERROR((((R49-P49)/Q49)*10^6),"")</f>
        <v>50.000000000000043</v>
      </c>
      <c r="U49" s="1"/>
      <c r="AB49">
        <v>10</v>
      </c>
      <c r="AC49">
        <v>9.81</v>
      </c>
      <c r="AD49">
        <v>7.46</v>
      </c>
      <c r="AE49">
        <f t="shared" si="15"/>
        <v>2.3500000000000005</v>
      </c>
      <c r="AG49">
        <v>9.86</v>
      </c>
      <c r="AH49">
        <v>9.59</v>
      </c>
      <c r="AI49">
        <f t="shared" si="16"/>
        <v>0.26999999999999957</v>
      </c>
      <c r="AK49">
        <f t="shared" ref="AK49" si="17">AE49-AVERAGE($AI$53:$AI$55)</f>
        <v>1.830000000000001</v>
      </c>
      <c r="AL49" s="1">
        <f t="shared" ref="AL49" si="18">AK49*(1000/AB49)</f>
        <v>183.00000000000009</v>
      </c>
    </row>
    <row r="50" spans="1:38" ht="15" x14ac:dyDescent="0.25">
      <c r="H50" s="1"/>
      <c r="I50" s="1"/>
      <c r="N50" s="1"/>
      <c r="O50" s="1"/>
      <c r="R50" s="1"/>
      <c r="S50" s="1" t="str">
        <f>IFERROR((((R50-P50)/Q50)*10^6),"")</f>
        <v/>
      </c>
      <c r="U50" s="1"/>
    </row>
    <row r="51" spans="1:38" ht="15" x14ac:dyDescent="0.25">
      <c r="A51" s="7">
        <v>44140</v>
      </c>
      <c r="H51" s="1">
        <v>42</v>
      </c>
      <c r="I51" s="1"/>
      <c r="N51" s="1"/>
      <c r="O51" s="1"/>
      <c r="R51" s="1"/>
      <c r="S51" s="1"/>
      <c r="U51" s="1"/>
      <c r="AB51">
        <v>10</v>
      </c>
      <c r="AC51">
        <v>9.6199999999999992</v>
      </c>
      <c r="AD51">
        <v>8.56</v>
      </c>
      <c r="AE51">
        <f t="shared" ref="AE51:AE53" si="19">AC51-AD51</f>
        <v>1.0599999999999987</v>
      </c>
      <c r="AG51">
        <v>9.7100000000000009</v>
      </c>
      <c r="AH51">
        <v>9</v>
      </c>
      <c r="AI51">
        <f>AG51-AH51</f>
        <v>0.71000000000000085</v>
      </c>
      <c r="AK51">
        <f>AE51-AVERAGE($AI$51:$AI$53)</f>
        <v>0.44333333333333214</v>
      </c>
      <c r="AL51" s="1">
        <f>AK51*(1000/AB51)</f>
        <v>44.333333333333215</v>
      </c>
    </row>
    <row r="52" spans="1:38" ht="15" x14ac:dyDescent="0.25">
      <c r="A52" s="7">
        <v>44140</v>
      </c>
      <c r="H52" s="1">
        <v>52</v>
      </c>
      <c r="I52" s="1"/>
      <c r="N52" s="1"/>
      <c r="O52" s="1"/>
      <c r="R52" s="1"/>
      <c r="S52" s="1"/>
      <c r="U52" s="1"/>
      <c r="AB52">
        <v>10</v>
      </c>
      <c r="AC52">
        <v>9.6300000000000008</v>
      </c>
      <c r="AD52">
        <v>7.56</v>
      </c>
      <c r="AE52">
        <f t="shared" si="19"/>
        <v>2.0700000000000012</v>
      </c>
      <c r="AG52">
        <v>9.75</v>
      </c>
      <c r="AH52">
        <v>9.1300000000000008</v>
      </c>
      <c r="AI52">
        <f t="shared" ref="AI52:AI53" si="20">AG52-AH52</f>
        <v>0.61999999999999922</v>
      </c>
      <c r="AK52">
        <f t="shared" ref="AK52:AK53" si="21">AE52-AVERAGE($AI$51:$AI$53)</f>
        <v>1.4533333333333345</v>
      </c>
      <c r="AL52" s="1">
        <f>AK52*(1000/AB52)</f>
        <v>145.33333333333346</v>
      </c>
    </row>
    <row r="53" spans="1:38" ht="15" x14ac:dyDescent="0.25">
      <c r="A53" s="7">
        <v>44140</v>
      </c>
      <c r="H53" s="1">
        <v>56</v>
      </c>
      <c r="I53" s="1"/>
      <c r="N53" s="1"/>
      <c r="O53" s="1"/>
      <c r="R53" s="1"/>
      <c r="S53" s="1"/>
      <c r="U53" s="1"/>
      <c r="AB53">
        <v>10</v>
      </c>
      <c r="AC53">
        <v>9.59</v>
      </c>
      <c r="AD53">
        <v>7.11</v>
      </c>
      <c r="AE53">
        <f t="shared" si="19"/>
        <v>2.4799999999999995</v>
      </c>
      <c r="AG53">
        <v>9.73</v>
      </c>
      <c r="AH53">
        <v>9.2100000000000009</v>
      </c>
      <c r="AI53">
        <f t="shared" si="20"/>
        <v>0.51999999999999957</v>
      </c>
      <c r="AK53">
        <f t="shared" si="21"/>
        <v>1.8633333333333328</v>
      </c>
      <c r="AL53" s="1">
        <f>AK53*(1000/AB53)</f>
        <v>186.33333333333329</v>
      </c>
    </row>
    <row r="54" spans="1:38" ht="15" x14ac:dyDescent="0.25">
      <c r="H54" s="1"/>
      <c r="I54" s="1"/>
      <c r="N54" s="1"/>
      <c r="O54" s="1"/>
      <c r="R54" s="1"/>
      <c r="S54" s="1"/>
      <c r="U54" s="1"/>
      <c r="AL54" s="1"/>
    </row>
    <row r="55" spans="1:38" ht="15" x14ac:dyDescent="0.25">
      <c r="A55" s="7">
        <v>44147</v>
      </c>
      <c r="B55" t="s">
        <v>28</v>
      </c>
      <c r="H55" s="1"/>
      <c r="I55" s="1"/>
      <c r="N55" s="1"/>
      <c r="O55" s="1"/>
      <c r="R55" s="1"/>
      <c r="S55" s="1"/>
      <c r="U55" s="1"/>
      <c r="AL55" s="1"/>
    </row>
    <row r="56" spans="1:38" ht="15" x14ac:dyDescent="0.25">
      <c r="H56" s="1"/>
      <c r="I56" s="1"/>
      <c r="N56" s="1"/>
      <c r="O56" s="1"/>
      <c r="R56" s="1"/>
      <c r="S56" s="1"/>
      <c r="U56" s="1"/>
      <c r="AL56" s="1"/>
    </row>
    <row r="57" spans="1:38" ht="15" x14ac:dyDescent="0.25">
      <c r="A57" s="7">
        <v>44152</v>
      </c>
      <c r="H57" s="1"/>
      <c r="I57" s="1"/>
      <c r="N57" s="1"/>
      <c r="O57" s="1"/>
      <c r="R57" s="1"/>
      <c r="S57" s="1"/>
      <c r="U57" s="1"/>
      <c r="AL57" s="1"/>
    </row>
    <row r="58" spans="1:38" ht="15" x14ac:dyDescent="0.25">
      <c r="A58" s="7">
        <v>44152</v>
      </c>
      <c r="H58" s="1"/>
      <c r="I58" s="1"/>
      <c r="N58" s="1"/>
      <c r="O58" s="1"/>
      <c r="R58" s="1"/>
      <c r="S58" s="1"/>
      <c r="U58" s="1"/>
      <c r="AL58" s="1"/>
    </row>
    <row r="59" spans="1:38" ht="15" x14ac:dyDescent="0.25">
      <c r="A59" s="7">
        <v>44152</v>
      </c>
      <c r="H59" s="1"/>
      <c r="I59" s="1"/>
      <c r="N59" s="1"/>
      <c r="O59" s="1"/>
      <c r="R59" s="1"/>
      <c r="S59" s="1"/>
      <c r="U59" s="1"/>
      <c r="AL59" s="1"/>
    </row>
    <row r="60" spans="1:38" ht="15" x14ac:dyDescent="0.25">
      <c r="H60" s="1"/>
      <c r="I60" s="1"/>
      <c r="N60" s="1"/>
      <c r="O60" s="1"/>
      <c r="S60" s="1"/>
      <c r="U60" s="1"/>
      <c r="AL60" s="1"/>
    </row>
    <row r="61" spans="1:38" ht="15" x14ac:dyDescent="0.25">
      <c r="A61" s="7">
        <v>44161</v>
      </c>
      <c r="H61" s="1">
        <v>77</v>
      </c>
      <c r="I61" s="1"/>
      <c r="N61" s="1"/>
      <c r="O61" s="1"/>
      <c r="P61">
        <v>0.12870000000000001</v>
      </c>
      <c r="Q61">
        <v>50</v>
      </c>
      <c r="R61">
        <v>0.13289999999999999</v>
      </c>
      <c r="S61" s="1">
        <f>IFERROR((((R61-P61)/Q61)*10^6),"")</f>
        <v>83.999999999999631</v>
      </c>
      <c r="U61" s="1"/>
      <c r="AB61">
        <v>10</v>
      </c>
      <c r="AC61">
        <v>9.41</v>
      </c>
      <c r="AD61">
        <v>7.05</v>
      </c>
      <c r="AE61">
        <f t="shared" ref="AE61:AE67" si="22">AC61-AD61</f>
        <v>2.3600000000000003</v>
      </c>
      <c r="AG61">
        <v>9.9</v>
      </c>
      <c r="AH61">
        <v>9.52</v>
      </c>
      <c r="AI61">
        <f>AG61-AH61</f>
        <v>0.38000000000000078</v>
      </c>
      <c r="AK61">
        <f>AE61-AVERAGE($AI$61:$AI$63)</f>
        <v>2.0699999999999998</v>
      </c>
      <c r="AL61" s="1">
        <f>AK61*(1000/AB61)</f>
        <v>206.99999999999997</v>
      </c>
    </row>
    <row r="62" spans="1:38" ht="15" x14ac:dyDescent="0.25">
      <c r="A62" s="7">
        <v>44161</v>
      </c>
      <c r="H62" s="1">
        <v>104</v>
      </c>
      <c r="I62" s="1"/>
      <c r="N62" s="1"/>
      <c r="O62" s="1"/>
      <c r="P62">
        <v>0.12959999999999999</v>
      </c>
      <c r="Q62">
        <v>50</v>
      </c>
      <c r="R62">
        <v>0.13489999999999999</v>
      </c>
      <c r="S62" s="1">
        <f>IFERROR((((R62-P62)/Q62)*10^6),"")</f>
        <v>105.99999999999999</v>
      </c>
      <c r="AB62">
        <v>10</v>
      </c>
      <c r="AC62">
        <v>9.4600000000000009</v>
      </c>
      <c r="AD62">
        <v>7.16</v>
      </c>
      <c r="AE62">
        <f t="shared" si="22"/>
        <v>2.3000000000000007</v>
      </c>
      <c r="AG62">
        <v>9.7899999999999991</v>
      </c>
      <c r="AH62">
        <v>9.5299999999999994</v>
      </c>
      <c r="AI62">
        <f t="shared" ref="AI62:AI63" si="23">AG62-AH62</f>
        <v>0.25999999999999979</v>
      </c>
      <c r="AK62">
        <f t="shared" ref="AK62:AK63" si="24">AE62-AVERAGE($AI$61:$AI$63)</f>
        <v>2.0100000000000002</v>
      </c>
      <c r="AL62" s="1">
        <f>AK62*(1000/AB62)</f>
        <v>201.00000000000003</v>
      </c>
    </row>
    <row r="63" spans="1:38" ht="15" x14ac:dyDescent="0.25">
      <c r="A63" s="7">
        <v>44161</v>
      </c>
      <c r="H63" s="1">
        <v>82</v>
      </c>
      <c r="I63" s="1"/>
      <c r="N63" s="1"/>
      <c r="O63" s="1"/>
      <c r="P63">
        <v>0.12570000000000001</v>
      </c>
      <c r="Q63">
        <v>50</v>
      </c>
      <c r="R63">
        <v>0.13</v>
      </c>
      <c r="S63" s="1">
        <f>IFERROR((((R63-P63)/Q63)*10^6),"")</f>
        <v>85.999999999999957</v>
      </c>
      <c r="AB63">
        <v>10</v>
      </c>
      <c r="AC63">
        <v>9.5</v>
      </c>
      <c r="AD63">
        <v>7.19</v>
      </c>
      <c r="AE63">
        <f t="shared" si="22"/>
        <v>2.3099999999999996</v>
      </c>
      <c r="AG63">
        <v>9.82</v>
      </c>
      <c r="AH63">
        <v>9.59</v>
      </c>
      <c r="AI63">
        <f t="shared" si="23"/>
        <v>0.23000000000000043</v>
      </c>
      <c r="AK63">
        <f t="shared" si="24"/>
        <v>2.0199999999999991</v>
      </c>
      <c r="AL63" s="1">
        <f>AK63*(1000/AB63)</f>
        <v>201.99999999999991</v>
      </c>
    </row>
    <row r="64" spans="1:38" ht="15" x14ac:dyDescent="0.25">
      <c r="H64" s="1"/>
      <c r="R64" s="1"/>
      <c r="U64" s="1"/>
    </row>
    <row r="65" spans="1:38" ht="15" x14ac:dyDescent="0.25">
      <c r="A65" s="7">
        <v>44278</v>
      </c>
      <c r="H65" s="1"/>
      <c r="P65">
        <v>0.12520000000000001</v>
      </c>
      <c r="Q65">
        <v>50</v>
      </c>
      <c r="R65">
        <v>0.12809999999999999</v>
      </c>
      <c r="S65" s="1">
        <f>IFERROR((((R65-P65)/Q65)*10^6),"")</f>
        <v>57.999999999999716</v>
      </c>
      <c r="U65" s="1"/>
      <c r="AB65">
        <v>5</v>
      </c>
      <c r="AC65">
        <v>8.5299999999999994</v>
      </c>
      <c r="AD65">
        <v>7.12</v>
      </c>
      <c r="AE65">
        <f t="shared" si="22"/>
        <v>1.4099999999999993</v>
      </c>
      <c r="AG65">
        <v>8.51</v>
      </c>
      <c r="AH65">
        <v>7.94</v>
      </c>
      <c r="AI65">
        <f t="shared" ref="AI65:AI67" si="25">AG65-AH65</f>
        <v>0.5699999999999994</v>
      </c>
      <c r="AJ65">
        <f>AVERAGE(AI65:AI67)</f>
        <v>0.46666666666666651</v>
      </c>
      <c r="AL65">
        <f>(AE65-AJ65)/AB65*1000</f>
        <v>188.66666666666654</v>
      </c>
    </row>
    <row r="66" spans="1:38" ht="15" x14ac:dyDescent="0.25">
      <c r="A66" s="7">
        <v>44278</v>
      </c>
      <c r="H66" s="1"/>
      <c r="P66">
        <v>0.12470000000000001</v>
      </c>
      <c r="Q66">
        <v>50</v>
      </c>
      <c r="R66">
        <v>0.12909999999999999</v>
      </c>
      <c r="S66" s="1">
        <f>IFERROR((((R66-P66)/Q66)*10^6),"")</f>
        <v>87.999999999999744</v>
      </c>
      <c r="U66" s="1"/>
      <c r="AB66">
        <v>10</v>
      </c>
      <c r="AC66">
        <v>8.48</v>
      </c>
      <c r="AD66">
        <v>6.3</v>
      </c>
      <c r="AE66">
        <f t="shared" si="22"/>
        <v>2.1800000000000006</v>
      </c>
      <c r="AG66">
        <v>8.5</v>
      </c>
      <c r="AH66">
        <v>8.1</v>
      </c>
      <c r="AI66">
        <f t="shared" si="25"/>
        <v>0.40000000000000036</v>
      </c>
      <c r="AJ66">
        <f>AVERAGE(AI65:AI67)</f>
        <v>0.46666666666666651</v>
      </c>
      <c r="AL66">
        <f t="shared" ref="AL66:AL67" si="26">(AE66-AJ66)/AB66*1000</f>
        <v>171.3333333333334</v>
      </c>
    </row>
    <row r="67" spans="1:38" ht="15" x14ac:dyDescent="0.25">
      <c r="A67" s="7">
        <v>44278</v>
      </c>
      <c r="H67" s="1"/>
      <c r="P67">
        <v>0.12640000000000001</v>
      </c>
      <c r="Q67">
        <v>50</v>
      </c>
      <c r="R67">
        <v>0.13089999999999999</v>
      </c>
      <c r="S67" s="1">
        <f>IFERROR((((R67-P67)/Q67)*10^6),"")</f>
        <v>89.999999999999531</v>
      </c>
      <c r="U67" s="1"/>
      <c r="AB67">
        <v>25</v>
      </c>
      <c r="AC67">
        <v>8.5399999999999991</v>
      </c>
      <c r="AD67">
        <v>4.12</v>
      </c>
      <c r="AE67">
        <f t="shared" si="22"/>
        <v>4.419999999999999</v>
      </c>
      <c r="AG67">
        <v>8.49</v>
      </c>
      <c r="AH67">
        <v>8.06</v>
      </c>
      <c r="AI67">
        <f t="shared" si="25"/>
        <v>0.42999999999999972</v>
      </c>
      <c r="AJ67">
        <f>AJ66</f>
        <v>0.46666666666666651</v>
      </c>
      <c r="AL67">
        <f t="shared" si="26"/>
        <v>158.13333333333333</v>
      </c>
    </row>
    <row r="68" spans="1:38" ht="15" x14ac:dyDescent="0.25">
      <c r="A68" s="7">
        <v>44278</v>
      </c>
      <c r="H68" s="1"/>
    </row>
    <row r="69" spans="1:38" ht="15" x14ac:dyDescent="0.25">
      <c r="A69" s="7">
        <v>44278</v>
      </c>
      <c r="H69" s="1"/>
    </row>
    <row r="70" spans="1:38" ht="15" x14ac:dyDescent="0.25">
      <c r="A70" s="7">
        <v>44278</v>
      </c>
      <c r="H70" s="1"/>
    </row>
    <row r="71" spans="1:38" ht="15" x14ac:dyDescent="0.25">
      <c r="A71" s="7">
        <v>44278</v>
      </c>
      <c r="H71" s="1"/>
    </row>
    <row r="73" spans="1:38" x14ac:dyDescent="0.2">
      <c r="A73" s="7">
        <v>44287</v>
      </c>
      <c r="H73">
        <v>251</v>
      </c>
      <c r="AB73">
        <v>5</v>
      </c>
      <c r="AC73">
        <v>8.4</v>
      </c>
      <c r="AD73">
        <v>6.23</v>
      </c>
      <c r="AE73">
        <f>AC73-AD73</f>
        <v>2.17</v>
      </c>
      <c r="AG73">
        <v>8.2799999999999994</v>
      </c>
      <c r="AH73">
        <v>7.94</v>
      </c>
      <c r="AI73">
        <f t="shared" ref="AI73:AI75" si="27">AG73-AH73</f>
        <v>0.33999999999999897</v>
      </c>
      <c r="AJ73">
        <f>AVERAGE(AI73:AI75)</f>
        <v>0.22999999999999984</v>
      </c>
      <c r="AL73">
        <f>(AE73-AJ73)/AB73*1000</f>
        <v>388</v>
      </c>
    </row>
    <row r="74" spans="1:38" x14ac:dyDescent="0.2">
      <c r="A74" s="7">
        <v>44287</v>
      </c>
      <c r="H74">
        <v>333</v>
      </c>
      <c r="AB74">
        <v>5</v>
      </c>
      <c r="AC74">
        <v>8.26</v>
      </c>
      <c r="AD74">
        <v>6.47</v>
      </c>
      <c r="AE74">
        <f t="shared" ref="AE74:AE78" si="28">AC74-AD74</f>
        <v>1.79</v>
      </c>
      <c r="AG74">
        <v>8.26</v>
      </c>
      <c r="AH74">
        <v>8.19</v>
      </c>
      <c r="AI74">
        <f t="shared" si="27"/>
        <v>7.0000000000000284E-2</v>
      </c>
      <c r="AJ74">
        <f>AVERAGE(AI73:AI75)</f>
        <v>0.22999999999999984</v>
      </c>
      <c r="AL74">
        <f t="shared" ref="AL74:AL76" si="29">(AE74-AJ74)/AB74*1000</f>
        <v>312.00000000000006</v>
      </c>
    </row>
    <row r="75" spans="1:38" x14ac:dyDescent="0.2">
      <c r="A75" s="7">
        <v>44287</v>
      </c>
      <c r="H75">
        <v>337</v>
      </c>
      <c r="AB75">
        <v>10</v>
      </c>
      <c r="AC75">
        <v>8.19</v>
      </c>
      <c r="AD75">
        <v>4.88</v>
      </c>
      <c r="AE75">
        <f t="shared" si="28"/>
        <v>3.3099999999999996</v>
      </c>
      <c r="AG75">
        <v>8.23</v>
      </c>
      <c r="AH75">
        <v>7.95</v>
      </c>
      <c r="AI75">
        <f t="shared" si="27"/>
        <v>0.28000000000000025</v>
      </c>
      <c r="AJ75">
        <f>AJ74</f>
        <v>0.22999999999999984</v>
      </c>
      <c r="AL75">
        <f t="shared" si="29"/>
        <v>307.99999999999994</v>
      </c>
    </row>
    <row r="76" spans="1:38" x14ac:dyDescent="0.2">
      <c r="A76" s="7">
        <v>44287</v>
      </c>
      <c r="AB76">
        <v>25</v>
      </c>
      <c r="AC76">
        <v>8.0399999999999991</v>
      </c>
      <c r="AD76">
        <v>1.1100000000000001</v>
      </c>
      <c r="AE76">
        <f t="shared" si="28"/>
        <v>6.9299999999999988</v>
      </c>
      <c r="AJ76">
        <f t="shared" ref="AJ76:AJ78" si="30">AJ75</f>
        <v>0.22999999999999984</v>
      </c>
      <c r="AL76">
        <f t="shared" si="29"/>
        <v>267.99999999999994</v>
      </c>
    </row>
    <row r="77" spans="1:38" x14ac:dyDescent="0.2">
      <c r="A77" s="7">
        <v>44287</v>
      </c>
      <c r="AB77">
        <v>50</v>
      </c>
      <c r="AC77">
        <v>7.76</v>
      </c>
      <c r="AD77">
        <v>0.49</v>
      </c>
      <c r="AE77">
        <f t="shared" si="28"/>
        <v>7.27</v>
      </c>
      <c r="AJ77">
        <f t="shared" si="30"/>
        <v>0.22999999999999984</v>
      </c>
    </row>
    <row r="78" spans="1:38" x14ac:dyDescent="0.2">
      <c r="A78" s="7">
        <v>44287</v>
      </c>
      <c r="AB78">
        <v>100</v>
      </c>
      <c r="AC78">
        <v>7.06</v>
      </c>
      <c r="AD78">
        <v>0.49</v>
      </c>
      <c r="AE78">
        <f t="shared" si="28"/>
        <v>6.5699999999999994</v>
      </c>
      <c r="AJ78">
        <f t="shared" si="30"/>
        <v>0.22999999999999984</v>
      </c>
    </row>
    <row r="79" spans="1:38" x14ac:dyDescent="0.2">
      <c r="A79" s="7">
        <v>44287</v>
      </c>
      <c r="AB79">
        <v>100</v>
      </c>
      <c r="AC79">
        <v>6.91</v>
      </c>
    </row>
    <row r="81" spans="1:38" ht="15" x14ac:dyDescent="0.25">
      <c r="A81" s="7">
        <v>44294</v>
      </c>
      <c r="H81">
        <v>91</v>
      </c>
      <c r="I81" s="1">
        <f>H81</f>
        <v>91</v>
      </c>
      <c r="P81">
        <v>0.12609999999999999</v>
      </c>
      <c r="Q81">
        <v>50</v>
      </c>
      <c r="R81">
        <v>0.1298</v>
      </c>
      <c r="S81" s="1">
        <f>IFERROR((((R81-P81)/Q81)*10^6),"")</f>
        <v>74.000000000000171</v>
      </c>
    </row>
    <row r="82" spans="1:38" ht="15" x14ac:dyDescent="0.25">
      <c r="A82" s="7">
        <v>44294</v>
      </c>
      <c r="H82">
        <v>74</v>
      </c>
      <c r="I82" s="1">
        <f t="shared" ref="I82:I83" si="31">H82</f>
        <v>74</v>
      </c>
      <c r="P82">
        <v>0.125</v>
      </c>
      <c r="Q82">
        <v>50</v>
      </c>
      <c r="R82">
        <v>0.12759999999999999</v>
      </c>
      <c r="S82" s="1">
        <f t="shared" ref="S82:S83" si="32">IFERROR((((R82-P82)/Q82)*10^6),"")</f>
        <v>51.999999999999829</v>
      </c>
    </row>
    <row r="83" spans="1:38" ht="15" x14ac:dyDescent="0.25">
      <c r="A83" s="7">
        <v>44294</v>
      </c>
      <c r="H83">
        <v>122</v>
      </c>
      <c r="I83" s="1">
        <f t="shared" si="31"/>
        <v>122</v>
      </c>
      <c r="P83">
        <v>0.12670000000000001</v>
      </c>
      <c r="Q83">
        <v>50</v>
      </c>
      <c r="R83">
        <v>0.13</v>
      </c>
      <c r="S83" s="1">
        <f t="shared" si="32"/>
        <v>65.999999999999957</v>
      </c>
    </row>
    <row r="84" spans="1:38" ht="15" x14ac:dyDescent="0.25">
      <c r="I84" s="1"/>
    </row>
    <row r="85" spans="1:38" ht="15" x14ac:dyDescent="0.25">
      <c r="A85" s="7">
        <v>44301</v>
      </c>
      <c r="F85">
        <v>1</v>
      </c>
      <c r="G85">
        <v>1</v>
      </c>
      <c r="H85">
        <v>83</v>
      </c>
      <c r="I85" s="1">
        <f>H85*2</f>
        <v>166</v>
      </c>
      <c r="P85">
        <v>0.12479999999999999</v>
      </c>
      <c r="Q85">
        <v>50</v>
      </c>
      <c r="R85">
        <v>0.12920000000000001</v>
      </c>
      <c r="S85" s="1">
        <f>IFERROR((((R85-P85)/Q85)*10^6),"")</f>
        <v>88.000000000000298</v>
      </c>
      <c r="AB85">
        <v>5</v>
      </c>
      <c r="AC85">
        <v>8.2200000000000006</v>
      </c>
      <c r="AD85">
        <v>7.03</v>
      </c>
      <c r="AE85">
        <f>AC85-AD85</f>
        <v>1.1900000000000004</v>
      </c>
      <c r="AG85">
        <v>8.26</v>
      </c>
      <c r="AH85">
        <v>7.89</v>
      </c>
      <c r="AI85">
        <f t="shared" ref="AI85:AI87" si="33">AG85-AH85</f>
        <v>0.37000000000000011</v>
      </c>
      <c r="AJ85">
        <f>AVERAGE(AI85:AI87)</f>
        <v>0.39333333333333326</v>
      </c>
      <c r="AL85">
        <f>(AE85-AJ85)/AB85*1000</f>
        <v>159.3333333333334</v>
      </c>
    </row>
    <row r="86" spans="1:38" ht="15" x14ac:dyDescent="0.25">
      <c r="A86" s="7">
        <v>44301</v>
      </c>
      <c r="F86">
        <v>1</v>
      </c>
      <c r="G86">
        <v>1</v>
      </c>
      <c r="H86">
        <v>81</v>
      </c>
      <c r="I86" s="1">
        <f t="shared" ref="I86:I87" si="34">H86*2</f>
        <v>162</v>
      </c>
      <c r="P86">
        <v>0.12529999999999999</v>
      </c>
      <c r="Q86">
        <v>50</v>
      </c>
      <c r="R86">
        <v>0.1288</v>
      </c>
      <c r="S86" s="1">
        <f t="shared" ref="S86:S87" si="35">IFERROR((((R86-P86)/Q86)*10^6),"")</f>
        <v>70.000000000000057</v>
      </c>
      <c r="AB86">
        <v>10</v>
      </c>
      <c r="AC86">
        <v>8.2200000000000006</v>
      </c>
      <c r="AD86">
        <v>6.58</v>
      </c>
      <c r="AE86">
        <f t="shared" ref="AE86:AE89" si="36">AC86-AD86</f>
        <v>1.6400000000000006</v>
      </c>
      <c r="AG86">
        <v>8.26</v>
      </c>
      <c r="AH86">
        <v>7.89</v>
      </c>
      <c r="AI86">
        <f t="shared" si="33"/>
        <v>0.37000000000000011</v>
      </c>
      <c r="AJ86">
        <f>AVERAGE(AI85:AI87)</f>
        <v>0.39333333333333326</v>
      </c>
      <c r="AL86">
        <f t="shared" ref="AL86:AL89" si="37">(AE86-AJ86)/AB86*1000</f>
        <v>124.66666666666673</v>
      </c>
    </row>
    <row r="87" spans="1:38" ht="15" x14ac:dyDescent="0.25">
      <c r="A87" s="7">
        <v>44301</v>
      </c>
      <c r="F87">
        <v>1</v>
      </c>
      <c r="G87">
        <v>1</v>
      </c>
      <c r="H87">
        <v>83</v>
      </c>
      <c r="I87" s="1">
        <f t="shared" si="34"/>
        <v>166</v>
      </c>
      <c r="P87">
        <v>0.12659999999999999</v>
      </c>
      <c r="Q87">
        <v>50</v>
      </c>
      <c r="R87">
        <v>0.1305</v>
      </c>
      <c r="S87" s="1">
        <f t="shared" si="35"/>
        <v>78.000000000000298</v>
      </c>
      <c r="AB87">
        <v>10</v>
      </c>
      <c r="AC87">
        <v>8.23</v>
      </c>
      <c r="AD87">
        <v>6.36</v>
      </c>
      <c r="AE87">
        <f t="shared" si="36"/>
        <v>1.87</v>
      </c>
      <c r="AG87">
        <v>8.2799999999999994</v>
      </c>
      <c r="AH87">
        <v>7.84</v>
      </c>
      <c r="AI87">
        <f t="shared" si="33"/>
        <v>0.4399999999999995</v>
      </c>
      <c r="AJ87">
        <f>AJ86</f>
        <v>0.39333333333333326</v>
      </c>
      <c r="AL87">
        <f t="shared" si="37"/>
        <v>147.66666666666666</v>
      </c>
    </row>
    <row r="88" spans="1:38" x14ac:dyDescent="0.2">
      <c r="A88" s="7">
        <v>44301</v>
      </c>
      <c r="AB88">
        <v>25</v>
      </c>
      <c r="AC88">
        <v>8.2100000000000009</v>
      </c>
      <c r="AD88">
        <v>4.71</v>
      </c>
      <c r="AE88">
        <f t="shared" si="36"/>
        <v>3.5000000000000009</v>
      </c>
      <c r="AJ88">
        <f t="shared" ref="AJ88:AJ89" si="38">AJ87</f>
        <v>0.39333333333333326</v>
      </c>
      <c r="AL88">
        <f t="shared" si="37"/>
        <v>124.26666666666671</v>
      </c>
    </row>
    <row r="89" spans="1:38" x14ac:dyDescent="0.2">
      <c r="A89" s="7">
        <v>44301</v>
      </c>
      <c r="AB89">
        <v>50</v>
      </c>
      <c r="AC89">
        <v>8.15</v>
      </c>
      <c r="AD89">
        <v>1.66</v>
      </c>
      <c r="AE89">
        <f t="shared" si="36"/>
        <v>6.49</v>
      </c>
      <c r="AJ89">
        <f t="shared" si="38"/>
        <v>0.39333333333333326</v>
      </c>
      <c r="AL89">
        <f t="shared" si="37"/>
        <v>121.93333333333334</v>
      </c>
    </row>
    <row r="90" spans="1:38" x14ac:dyDescent="0.2">
      <c r="A90" s="7">
        <v>44301</v>
      </c>
    </row>
    <row r="91" spans="1:38" x14ac:dyDescent="0.2">
      <c r="A91" s="7"/>
    </row>
    <row r="92" spans="1:38" ht="15" x14ac:dyDescent="0.25">
      <c r="A92" s="7">
        <v>44315</v>
      </c>
      <c r="F92">
        <v>1</v>
      </c>
      <c r="G92">
        <v>1</v>
      </c>
      <c r="H92">
        <v>83</v>
      </c>
      <c r="I92" s="1">
        <f>H92*2</f>
        <v>166</v>
      </c>
      <c r="J92">
        <v>1312</v>
      </c>
      <c r="P92">
        <v>1312</v>
      </c>
      <c r="Q92">
        <v>100</v>
      </c>
      <c r="R92">
        <v>1370</v>
      </c>
      <c r="S92" s="1">
        <f>IFERROR((((R92-P92)/Q92)*100),"")</f>
        <v>57.999999999999993</v>
      </c>
      <c r="AB92">
        <v>5</v>
      </c>
      <c r="AC92">
        <v>8.75</v>
      </c>
      <c r="AD92">
        <v>8.2799999999999994</v>
      </c>
      <c r="AE92">
        <f>AC92-AD92</f>
        <v>0.47000000000000064</v>
      </c>
      <c r="AG92">
        <v>8.91</v>
      </c>
      <c r="AH92">
        <v>8.69</v>
      </c>
      <c r="AI92">
        <f t="shared" ref="AI92:AI94" si="39">AG92-AH92</f>
        <v>0.22000000000000064</v>
      </c>
      <c r="AJ92">
        <f>AVERAGE(AI92:AI94)</f>
        <v>0.25999999999999979</v>
      </c>
      <c r="AL92">
        <f>(AE92-AJ92)/AB92*1000</f>
        <v>42.000000000000171</v>
      </c>
    </row>
    <row r="93" spans="1:38" ht="15" x14ac:dyDescent="0.25">
      <c r="A93" s="7">
        <v>44315</v>
      </c>
      <c r="F93">
        <v>1</v>
      </c>
      <c r="G93">
        <v>1</v>
      </c>
      <c r="H93">
        <v>80</v>
      </c>
      <c r="I93" s="1">
        <f>H93*2</f>
        <v>160</v>
      </c>
      <c r="J93">
        <v>1311</v>
      </c>
      <c r="P93">
        <v>1311</v>
      </c>
      <c r="Q93">
        <v>100</v>
      </c>
      <c r="R93">
        <v>1367</v>
      </c>
      <c r="S93" s="1">
        <f>IFERROR((((R93-P93)/Q93)*100),"")</f>
        <v>56.000000000000007</v>
      </c>
      <c r="AB93">
        <v>5</v>
      </c>
      <c r="AC93">
        <v>8.8000000000000007</v>
      </c>
      <c r="AD93">
        <v>8.2200000000000006</v>
      </c>
      <c r="AE93">
        <f t="shared" ref="AE93:AE96" si="40">AC93-AD93</f>
        <v>0.58000000000000007</v>
      </c>
      <c r="AG93">
        <v>8.8800000000000008</v>
      </c>
      <c r="AH93">
        <v>8.7100000000000009</v>
      </c>
      <c r="AI93">
        <f t="shared" si="39"/>
        <v>0.16999999999999993</v>
      </c>
      <c r="AJ93">
        <f>AVERAGE(AI92:AI94)</f>
        <v>0.25999999999999979</v>
      </c>
      <c r="AL93">
        <f t="shared" ref="AL93:AL96" si="41">(AE93-AJ93)/AB93*1000</f>
        <v>64.000000000000057</v>
      </c>
    </row>
    <row r="94" spans="1:38" ht="15" x14ac:dyDescent="0.25">
      <c r="A94" s="7">
        <v>44315</v>
      </c>
      <c r="F94">
        <v>1</v>
      </c>
      <c r="G94">
        <v>1</v>
      </c>
      <c r="H94">
        <v>86</v>
      </c>
      <c r="I94" s="1">
        <f>H94*2</f>
        <v>172</v>
      </c>
      <c r="J94">
        <v>1305</v>
      </c>
      <c r="P94">
        <v>1305</v>
      </c>
      <c r="Q94">
        <v>100</v>
      </c>
      <c r="R94">
        <v>1361</v>
      </c>
      <c r="S94" s="1">
        <f>IFERROR((((R94-P94)/Q94)*100),"")</f>
        <v>56.000000000000007</v>
      </c>
      <c r="AB94">
        <v>10</v>
      </c>
      <c r="AC94">
        <v>8.8000000000000007</v>
      </c>
      <c r="AD94">
        <v>7.64</v>
      </c>
      <c r="AE94">
        <f t="shared" si="40"/>
        <v>1.160000000000001</v>
      </c>
      <c r="AG94">
        <v>8.8699999999999992</v>
      </c>
      <c r="AH94">
        <v>8.48</v>
      </c>
      <c r="AI94">
        <f t="shared" si="39"/>
        <v>0.38999999999999879</v>
      </c>
      <c r="AJ94">
        <f>AJ93</f>
        <v>0.25999999999999979</v>
      </c>
      <c r="AL94">
        <f t="shared" si="41"/>
        <v>90.000000000000128</v>
      </c>
    </row>
    <row r="95" spans="1:38" x14ac:dyDescent="0.2">
      <c r="A95" s="7">
        <v>44315</v>
      </c>
      <c r="AB95">
        <v>25</v>
      </c>
      <c r="AC95">
        <v>8.6999999999999993</v>
      </c>
      <c r="AD95">
        <v>6.22</v>
      </c>
      <c r="AE95">
        <f t="shared" si="40"/>
        <v>2.4799999999999995</v>
      </c>
      <c r="AJ95">
        <f t="shared" ref="AJ95:AJ96" si="42">AJ94</f>
        <v>0.25999999999999979</v>
      </c>
      <c r="AL95">
        <f t="shared" si="41"/>
        <v>88.799999999999983</v>
      </c>
    </row>
    <row r="96" spans="1:38" x14ac:dyDescent="0.2">
      <c r="A96" s="7">
        <v>44315</v>
      </c>
      <c r="AB96">
        <v>50</v>
      </c>
      <c r="AC96">
        <v>8.51</v>
      </c>
      <c r="AD96">
        <v>4.54</v>
      </c>
      <c r="AE96">
        <f t="shared" si="40"/>
        <v>3.9699999999999998</v>
      </c>
      <c r="AJ96">
        <f t="shared" si="42"/>
        <v>0.25999999999999979</v>
      </c>
      <c r="AL96">
        <f t="shared" si="41"/>
        <v>74.2</v>
      </c>
    </row>
    <row r="98" spans="1:38" ht="15" x14ac:dyDescent="0.25">
      <c r="A98" s="7">
        <v>44328</v>
      </c>
      <c r="F98">
        <v>1</v>
      </c>
      <c r="G98">
        <v>1</v>
      </c>
      <c r="H98">
        <v>70</v>
      </c>
      <c r="I98" s="1">
        <f>H98*2</f>
        <v>140</v>
      </c>
      <c r="P98">
        <v>1297</v>
      </c>
      <c r="Q98">
        <v>100</v>
      </c>
      <c r="R98">
        <v>1339</v>
      </c>
      <c r="S98" s="1">
        <f>IFERROR((((R98-P98)/Q98)*100),"")</f>
        <v>42</v>
      </c>
    </row>
    <row r="99" spans="1:38" ht="15" x14ac:dyDescent="0.25">
      <c r="A99" s="7">
        <v>44328</v>
      </c>
      <c r="F99">
        <v>1</v>
      </c>
      <c r="G99">
        <v>1</v>
      </c>
      <c r="H99">
        <v>65</v>
      </c>
      <c r="I99" s="1">
        <f>H99*2</f>
        <v>130</v>
      </c>
      <c r="P99">
        <v>1308</v>
      </c>
      <c r="Q99">
        <v>100</v>
      </c>
      <c r="R99">
        <v>1361</v>
      </c>
      <c r="S99" s="1">
        <f>IFERROR((((R99-P99)/Q99)*100),"")</f>
        <v>53</v>
      </c>
    </row>
    <row r="100" spans="1:38" ht="15" x14ac:dyDescent="0.25">
      <c r="A100" s="7">
        <v>44328</v>
      </c>
      <c r="F100">
        <v>1</v>
      </c>
      <c r="G100">
        <v>1</v>
      </c>
      <c r="H100">
        <v>64</v>
      </c>
      <c r="I100" s="1">
        <f>H100*2</f>
        <v>128</v>
      </c>
      <c r="P100">
        <v>1307</v>
      </c>
      <c r="Q100">
        <v>95</v>
      </c>
      <c r="R100">
        <v>1357</v>
      </c>
      <c r="S100" s="1">
        <f>IFERROR((((R100-P100)/Q100)*100),"")</f>
        <v>52.631578947368418</v>
      </c>
    </row>
    <row r="102" spans="1:38" ht="15" x14ac:dyDescent="0.25">
      <c r="A102" s="7">
        <v>44350</v>
      </c>
      <c r="I102">
        <v>187</v>
      </c>
      <c r="P102">
        <v>1305</v>
      </c>
      <c r="Q102">
        <v>100</v>
      </c>
      <c r="R102">
        <v>1345</v>
      </c>
      <c r="S102" s="1">
        <f>IFERROR((((R102-P102)/Q102)*100),"")</f>
        <v>40</v>
      </c>
      <c r="AB102">
        <v>5</v>
      </c>
      <c r="AC102">
        <v>9.23</v>
      </c>
      <c r="AD102">
        <v>7.89</v>
      </c>
      <c r="AE102">
        <f>AC102-AD102</f>
        <v>1.3400000000000007</v>
      </c>
      <c r="AG102">
        <v>9.27</v>
      </c>
      <c r="AH102">
        <v>7.49</v>
      </c>
      <c r="AI102">
        <f t="shared" ref="AI102:AI104" si="43">AG102-AH102</f>
        <v>1.7799999999999994</v>
      </c>
      <c r="AJ102">
        <f>AVERAGE(AI102:AI104)</f>
        <v>1.57</v>
      </c>
    </row>
    <row r="103" spans="1:38" ht="15" x14ac:dyDescent="0.25">
      <c r="A103" s="7">
        <v>44350</v>
      </c>
      <c r="I103">
        <v>196</v>
      </c>
      <c r="P103">
        <v>1314</v>
      </c>
      <c r="Q103">
        <v>100</v>
      </c>
      <c r="R103">
        <v>1389</v>
      </c>
      <c r="S103" s="1">
        <f>IFERROR((((R103-P103)/Q103)*100),"")</f>
        <v>75</v>
      </c>
      <c r="AB103">
        <v>5</v>
      </c>
      <c r="AC103">
        <v>9.1300000000000008</v>
      </c>
      <c r="AD103">
        <v>7.94</v>
      </c>
      <c r="AE103">
        <f t="shared" ref="AE103:AE106" si="44">AC103-AD103</f>
        <v>1.1900000000000004</v>
      </c>
      <c r="AG103">
        <v>9.2100000000000009</v>
      </c>
      <c r="AH103">
        <v>7.78</v>
      </c>
      <c r="AI103">
        <f t="shared" si="43"/>
        <v>1.4300000000000006</v>
      </c>
      <c r="AJ103">
        <f>AVERAGE(AI102:AI104)</f>
        <v>1.57</v>
      </c>
    </row>
    <row r="104" spans="1:38" ht="15" x14ac:dyDescent="0.25">
      <c r="A104" s="7">
        <v>44350</v>
      </c>
      <c r="I104">
        <v>191</v>
      </c>
      <c r="P104">
        <v>1290</v>
      </c>
      <c r="Q104">
        <v>50</v>
      </c>
      <c r="R104">
        <v>1328</v>
      </c>
      <c r="S104" s="1">
        <f>IFERROR((((R104-P104)/Q104)*100),"")</f>
        <v>76</v>
      </c>
      <c r="AB104">
        <v>10</v>
      </c>
      <c r="AC104">
        <v>9.2100000000000009</v>
      </c>
      <c r="AD104">
        <v>6.84</v>
      </c>
      <c r="AE104">
        <f t="shared" si="44"/>
        <v>2.370000000000001</v>
      </c>
      <c r="AG104">
        <v>9.15</v>
      </c>
      <c r="AH104">
        <v>7.65</v>
      </c>
      <c r="AI104">
        <f t="shared" si="43"/>
        <v>1.5</v>
      </c>
      <c r="AJ104">
        <f>AJ103</f>
        <v>1.57</v>
      </c>
      <c r="AL104">
        <f>(AE104-AJ104)/AB104*1000</f>
        <v>80.000000000000099</v>
      </c>
    </row>
    <row r="105" spans="1:38" x14ac:dyDescent="0.2">
      <c r="A105" s="7">
        <v>44350</v>
      </c>
      <c r="AB105">
        <v>20</v>
      </c>
      <c r="AC105">
        <v>9.09</v>
      </c>
      <c r="AD105">
        <v>4.92</v>
      </c>
      <c r="AE105">
        <f t="shared" si="44"/>
        <v>4.17</v>
      </c>
      <c r="AJ105">
        <f t="shared" ref="AJ105:AJ106" si="45">AJ104</f>
        <v>1.57</v>
      </c>
      <c r="AL105">
        <f>(AE105-AJ105)/AB105*1000</f>
        <v>129.99999999999997</v>
      </c>
    </row>
    <row r="106" spans="1:38" x14ac:dyDescent="0.2">
      <c r="A106" s="7">
        <v>44350</v>
      </c>
      <c r="AB106">
        <v>20</v>
      </c>
      <c r="AC106">
        <v>9.15</v>
      </c>
      <c r="AD106">
        <v>4.46</v>
      </c>
      <c r="AE106">
        <f t="shared" si="44"/>
        <v>4.6900000000000004</v>
      </c>
      <c r="AJ106">
        <f t="shared" si="45"/>
        <v>1.57</v>
      </c>
      <c r="AL106">
        <f>(AE106-AJ106)/AB106*1000</f>
        <v>156</v>
      </c>
    </row>
    <row r="107" spans="1:38" x14ac:dyDescent="0.2">
      <c r="A107" s="7">
        <v>44350</v>
      </c>
      <c r="AB107">
        <v>50</v>
      </c>
      <c r="AC107">
        <v>8.9499999999999993</v>
      </c>
      <c r="AD107">
        <v>0.5</v>
      </c>
    </row>
    <row r="109" spans="1:38" ht="15" x14ac:dyDescent="0.25">
      <c r="A109" s="7">
        <v>44357</v>
      </c>
      <c r="H109">
        <v>242</v>
      </c>
      <c r="P109">
        <v>1307</v>
      </c>
      <c r="Q109">
        <v>50</v>
      </c>
      <c r="R109">
        <v>1348</v>
      </c>
      <c r="S109" s="1">
        <f>IFERROR((((R109-P109)/Q109)*100),"")</f>
        <v>82</v>
      </c>
      <c r="AB109">
        <v>5</v>
      </c>
      <c r="AC109">
        <v>9.39</v>
      </c>
      <c r="AD109">
        <v>8.16</v>
      </c>
      <c r="AE109">
        <f t="shared" ref="AE109:AE112" si="46">AC109-AD109</f>
        <v>1.2300000000000004</v>
      </c>
      <c r="AG109">
        <v>9.4</v>
      </c>
      <c r="AH109">
        <v>8.9700000000000006</v>
      </c>
      <c r="AI109">
        <f>AG109-AH109</f>
        <v>0.42999999999999972</v>
      </c>
      <c r="AJ109">
        <f>AVERAGE(AI109:AI111)</f>
        <v>0.48666666666666636</v>
      </c>
      <c r="AL109">
        <f>(AE109-AJ109)/AB109*1000</f>
        <v>148.6666666666668</v>
      </c>
    </row>
    <row r="110" spans="1:38" ht="15" x14ac:dyDescent="0.25">
      <c r="A110" s="7">
        <v>44357</v>
      </c>
      <c r="H110">
        <v>246</v>
      </c>
      <c r="P110">
        <v>1308</v>
      </c>
      <c r="Q110">
        <v>50</v>
      </c>
      <c r="R110">
        <v>1398</v>
      </c>
      <c r="S110" s="1">
        <f t="shared" ref="S110:S111" si="47">IFERROR((((R110-P110)/Q110)*100),"")</f>
        <v>180</v>
      </c>
      <c r="AB110">
        <v>10</v>
      </c>
      <c r="AC110">
        <v>9.3000000000000007</v>
      </c>
      <c r="AD110">
        <v>7.25</v>
      </c>
      <c r="AE110">
        <f t="shared" si="46"/>
        <v>2.0500000000000007</v>
      </c>
      <c r="AG110">
        <v>9.36</v>
      </c>
      <c r="AH110">
        <v>8.91</v>
      </c>
      <c r="AI110">
        <f>AG110-AH110</f>
        <v>0.44999999999999929</v>
      </c>
      <c r="AJ110">
        <f>AJ109</f>
        <v>0.48666666666666636</v>
      </c>
      <c r="AL110">
        <f t="shared" ref="AL110:AL112" si="48">(AE110-AJ110)/AB110*1000</f>
        <v>156.33333333333343</v>
      </c>
    </row>
    <row r="111" spans="1:38" ht="15" x14ac:dyDescent="0.25">
      <c r="A111" s="7">
        <v>44357</v>
      </c>
      <c r="H111">
        <v>247</v>
      </c>
      <c r="P111">
        <v>1302</v>
      </c>
      <c r="Q111">
        <v>50</v>
      </c>
      <c r="R111">
        <v>1316</v>
      </c>
      <c r="S111" s="1">
        <f t="shared" si="47"/>
        <v>28.000000000000004</v>
      </c>
      <c r="AB111">
        <v>20</v>
      </c>
      <c r="AC111">
        <v>9.18</v>
      </c>
      <c r="AD111">
        <v>4.32</v>
      </c>
      <c r="AE111">
        <f t="shared" si="46"/>
        <v>4.8599999999999994</v>
      </c>
      <c r="AG111">
        <v>9.35</v>
      </c>
      <c r="AH111">
        <v>8.77</v>
      </c>
      <c r="AI111">
        <f t="shared" ref="AI111" si="49">AG111-AH111</f>
        <v>0.58000000000000007</v>
      </c>
      <c r="AJ111">
        <f t="shared" ref="AJ111:AJ112" si="50">AJ110</f>
        <v>0.48666666666666636</v>
      </c>
    </row>
    <row r="112" spans="1:38" x14ac:dyDescent="0.2">
      <c r="A112" s="7">
        <v>44357</v>
      </c>
      <c r="AB112">
        <v>50</v>
      </c>
      <c r="AC112">
        <v>9.02</v>
      </c>
      <c r="AD112">
        <v>0.67</v>
      </c>
      <c r="AE112">
        <f t="shared" si="46"/>
        <v>8.35</v>
      </c>
      <c r="AJ112">
        <f t="shared" si="50"/>
        <v>0.48666666666666636</v>
      </c>
      <c r="AL112">
        <f t="shared" si="48"/>
        <v>157.26666666666665</v>
      </c>
    </row>
    <row r="114" spans="1:38" ht="15" x14ac:dyDescent="0.25">
      <c r="A114" s="7">
        <v>44376</v>
      </c>
      <c r="H114">
        <v>152</v>
      </c>
      <c r="P114">
        <v>1299</v>
      </c>
      <c r="Q114">
        <v>50</v>
      </c>
      <c r="R114">
        <v>1352</v>
      </c>
      <c r="S114" s="1">
        <f>IFERROR((((R114-P114)/Q114)*100),"")</f>
        <v>106</v>
      </c>
    </row>
    <row r="115" spans="1:38" ht="15" x14ac:dyDescent="0.25">
      <c r="A115" s="7">
        <v>44376</v>
      </c>
      <c r="H115">
        <v>84</v>
      </c>
      <c r="P115">
        <v>1285</v>
      </c>
      <c r="Q115">
        <v>50</v>
      </c>
      <c r="R115">
        <v>1336</v>
      </c>
      <c r="S115" s="1">
        <f t="shared" ref="S115:S116" si="51">IFERROR((((R115-P115)/Q115)*100),"")</f>
        <v>102</v>
      </c>
    </row>
    <row r="116" spans="1:38" ht="15" x14ac:dyDescent="0.25">
      <c r="A116" s="7">
        <v>44376</v>
      </c>
      <c r="H116">
        <v>107</v>
      </c>
      <c r="P116">
        <v>1308</v>
      </c>
      <c r="Q116">
        <v>50</v>
      </c>
      <c r="R116">
        <v>1357</v>
      </c>
      <c r="S116" s="1">
        <f t="shared" si="51"/>
        <v>98</v>
      </c>
    </row>
    <row r="118" spans="1:38" x14ac:dyDescent="0.2">
      <c r="A118" s="7">
        <v>44378</v>
      </c>
      <c r="H118">
        <v>84</v>
      </c>
    </row>
    <row r="119" spans="1:38" x14ac:dyDescent="0.2">
      <c r="A119" s="7">
        <v>44378</v>
      </c>
      <c r="H119">
        <v>71</v>
      </c>
    </row>
    <row r="120" spans="1:38" x14ac:dyDescent="0.2">
      <c r="A120" s="7">
        <v>44378</v>
      </c>
      <c r="H120">
        <v>81</v>
      </c>
    </row>
    <row r="122" spans="1:38" x14ac:dyDescent="0.2">
      <c r="A122" s="7">
        <v>44385</v>
      </c>
      <c r="AB122">
        <v>5</v>
      </c>
      <c r="AC122">
        <v>9.39</v>
      </c>
      <c r="AD122">
        <v>8.35</v>
      </c>
      <c r="AE122">
        <f t="shared" ref="AE122:AE126" si="52">AC122-AD122</f>
        <v>1.0400000000000009</v>
      </c>
      <c r="AG122">
        <v>9.23</v>
      </c>
      <c r="AH122">
        <v>9.31</v>
      </c>
      <c r="AI122">
        <f>AG122-AH122</f>
        <v>-8.0000000000000071E-2</v>
      </c>
      <c r="AJ122">
        <f>AVERAGE(AI122:AI124)</f>
        <v>0.14333333333333384</v>
      </c>
      <c r="AL122">
        <f>(AE122-AJ122)/AB122*1000</f>
        <v>179.3333333333334</v>
      </c>
    </row>
    <row r="123" spans="1:38" x14ac:dyDescent="0.2">
      <c r="A123" s="7">
        <v>44385</v>
      </c>
      <c r="AB123">
        <v>5</v>
      </c>
      <c r="AC123">
        <v>9.3000000000000007</v>
      </c>
      <c r="AD123">
        <v>8.3699999999999992</v>
      </c>
      <c r="AE123">
        <f t="shared" si="52"/>
        <v>0.93000000000000149</v>
      </c>
      <c r="AG123">
        <v>9.24</v>
      </c>
      <c r="AH123">
        <v>8.9499999999999993</v>
      </c>
      <c r="AI123">
        <f>AG123-AH123</f>
        <v>0.29000000000000092</v>
      </c>
      <c r="AJ123">
        <f>AJ122</f>
        <v>0.14333333333333384</v>
      </c>
      <c r="AL123">
        <f t="shared" ref="AL123:AL126" si="53">(AE123-AJ123)/AB123*1000</f>
        <v>157.33333333333351</v>
      </c>
    </row>
    <row r="124" spans="1:38" x14ac:dyDescent="0.2">
      <c r="A124" s="7">
        <v>44385</v>
      </c>
      <c r="AB124">
        <v>10</v>
      </c>
      <c r="AC124">
        <v>9.15</v>
      </c>
      <c r="AD124">
        <v>7.92</v>
      </c>
      <c r="AE124">
        <f t="shared" si="52"/>
        <v>1.2300000000000004</v>
      </c>
      <c r="AG124">
        <v>9.23</v>
      </c>
      <c r="AH124">
        <v>9.01</v>
      </c>
      <c r="AI124">
        <f t="shared" ref="AI124" si="54">AG124-AH124</f>
        <v>0.22000000000000064</v>
      </c>
      <c r="AJ124">
        <f t="shared" ref="AJ124:AJ126" si="55">AJ123</f>
        <v>0.14333333333333384</v>
      </c>
      <c r="AL124">
        <f t="shared" si="53"/>
        <v>108.66666666666666</v>
      </c>
    </row>
    <row r="125" spans="1:38" x14ac:dyDescent="0.2">
      <c r="A125" s="7">
        <v>44385</v>
      </c>
      <c r="AB125">
        <v>20</v>
      </c>
      <c r="AC125">
        <v>9.14</v>
      </c>
      <c r="AD125">
        <v>6.74</v>
      </c>
      <c r="AE125">
        <f t="shared" si="52"/>
        <v>2.4000000000000004</v>
      </c>
      <c r="AJ125">
        <f t="shared" si="55"/>
        <v>0.14333333333333384</v>
      </c>
      <c r="AL125">
        <f t="shared" si="53"/>
        <v>112.83333333333331</v>
      </c>
    </row>
    <row r="126" spans="1:38" x14ac:dyDescent="0.2">
      <c r="A126" s="7">
        <v>44385</v>
      </c>
      <c r="AB126">
        <v>50</v>
      </c>
      <c r="AC126">
        <v>8.94</v>
      </c>
      <c r="AD126">
        <v>2.68</v>
      </c>
      <c r="AE126">
        <f t="shared" si="52"/>
        <v>6.26</v>
      </c>
      <c r="AJ126">
        <f t="shared" si="55"/>
        <v>0.14333333333333384</v>
      </c>
      <c r="AL126">
        <f t="shared" si="53"/>
        <v>122.33333333333333</v>
      </c>
    </row>
    <row r="128" spans="1:38" x14ac:dyDescent="0.2">
      <c r="A128" s="7">
        <v>44617</v>
      </c>
      <c r="AB128">
        <v>5</v>
      </c>
      <c r="AC128">
        <v>9.8000000000000007</v>
      </c>
      <c r="AD128">
        <v>6.88</v>
      </c>
      <c r="AE128">
        <f t="shared" ref="AE128:AE129" si="56">AC128-AD128</f>
        <v>2.9200000000000008</v>
      </c>
    </row>
    <row r="129" spans="1:31" x14ac:dyDescent="0.2">
      <c r="A129" s="7">
        <v>44617</v>
      </c>
      <c r="AB129">
        <v>10</v>
      </c>
      <c r="AC129">
        <v>9.86</v>
      </c>
      <c r="AD129">
        <v>3.83</v>
      </c>
      <c r="AE129">
        <f t="shared" si="56"/>
        <v>6.0299999999999994</v>
      </c>
    </row>
    <row r="130" spans="1:31" x14ac:dyDescent="0.2">
      <c r="A130" s="7">
        <v>44617</v>
      </c>
    </row>
    <row r="132" spans="1:31" ht="15" x14ac:dyDescent="0.25">
      <c r="A132" s="7">
        <v>44627</v>
      </c>
      <c r="H132">
        <v>309</v>
      </c>
      <c r="P132">
        <v>887</v>
      </c>
      <c r="Q132">
        <v>50</v>
      </c>
      <c r="R132">
        <v>1013</v>
      </c>
      <c r="S132" s="1">
        <f>IFERROR((((R132-P132)/Q132)*100),"")</f>
        <v>252</v>
      </c>
    </row>
    <row r="133" spans="1:31" ht="15" x14ac:dyDescent="0.25">
      <c r="A133" s="7">
        <v>44627</v>
      </c>
      <c r="H133">
        <v>363</v>
      </c>
      <c r="P133">
        <v>901</v>
      </c>
      <c r="Q133">
        <v>20</v>
      </c>
      <c r="R133">
        <v>1011</v>
      </c>
      <c r="S133" s="1"/>
    </row>
    <row r="134" spans="1:31" ht="15" x14ac:dyDescent="0.25">
      <c r="A134" s="7">
        <v>44627</v>
      </c>
      <c r="H134">
        <v>367</v>
      </c>
      <c r="P134">
        <v>882</v>
      </c>
      <c r="Q134">
        <v>10</v>
      </c>
      <c r="R134">
        <v>913</v>
      </c>
      <c r="S134" s="1">
        <f t="shared" ref="S134" si="57">IFERROR((((R134-P134)/Q134)*100),"")</f>
        <v>310</v>
      </c>
    </row>
    <row r="136" spans="1:31" ht="15" x14ac:dyDescent="0.25">
      <c r="A136" s="7">
        <v>44678</v>
      </c>
      <c r="H136">
        <v>233</v>
      </c>
      <c r="P136">
        <v>888</v>
      </c>
      <c r="Q136">
        <v>50</v>
      </c>
      <c r="R136">
        <v>926</v>
      </c>
      <c r="S136" s="1">
        <f>IFERROR((((R136-P136)/Q136)*100),"")</f>
        <v>76</v>
      </c>
      <c r="Y136">
        <v>33</v>
      </c>
    </row>
    <row r="137" spans="1:31" ht="15" x14ac:dyDescent="0.25">
      <c r="A137" s="7">
        <v>44678</v>
      </c>
      <c r="H137">
        <v>227</v>
      </c>
      <c r="P137">
        <v>897</v>
      </c>
      <c r="Q137">
        <v>50</v>
      </c>
      <c r="R137">
        <v>943</v>
      </c>
      <c r="S137" s="1"/>
      <c r="Y137">
        <v>32.799999999999997</v>
      </c>
    </row>
    <row r="138" spans="1:31" ht="15" x14ac:dyDescent="0.25">
      <c r="A138" s="7">
        <v>44678</v>
      </c>
      <c r="H138">
        <v>231</v>
      </c>
      <c r="P138">
        <v>911</v>
      </c>
      <c r="Q138">
        <v>50</v>
      </c>
      <c r="R138">
        <v>946</v>
      </c>
      <c r="S138" s="1">
        <f t="shared" ref="S138" si="58">IFERROR((((R138-P138)/Q138)*100),"")</f>
        <v>70</v>
      </c>
      <c r="Y138">
        <v>32.1</v>
      </c>
    </row>
    <row r="141" spans="1:31" x14ac:dyDescent="0.2">
      <c r="A141" t="s">
        <v>36</v>
      </c>
      <c r="Y141">
        <v>30.8</v>
      </c>
    </row>
    <row r="142" spans="1:31" x14ac:dyDescent="0.2">
      <c r="Y142">
        <v>30.3</v>
      </c>
    </row>
    <row r="143" spans="1:31" x14ac:dyDescent="0.2">
      <c r="Y143">
        <v>39.4</v>
      </c>
    </row>
    <row r="144" spans="1:31" x14ac:dyDescent="0.2">
      <c r="Y144">
        <v>33.6</v>
      </c>
    </row>
    <row r="145" spans="20:25" x14ac:dyDescent="0.2">
      <c r="Y145">
        <v>32.9</v>
      </c>
    </row>
    <row r="146" spans="20:25" x14ac:dyDescent="0.2">
      <c r="Y146">
        <v>36.200000000000003</v>
      </c>
    </row>
    <row r="147" spans="20:25" x14ac:dyDescent="0.2">
      <c r="Y147">
        <v>34.200000000000003</v>
      </c>
    </row>
    <row r="148" spans="20:25" x14ac:dyDescent="0.2">
      <c r="Y148">
        <v>37.200000000000003</v>
      </c>
    </row>
    <row r="149" spans="20:25" x14ac:dyDescent="0.2">
      <c r="Y149">
        <v>35.200000000000003</v>
      </c>
    </row>
    <row r="150" spans="20:25" x14ac:dyDescent="0.2">
      <c r="Y150">
        <v>35</v>
      </c>
    </row>
    <row r="151" spans="20:25" x14ac:dyDescent="0.2">
      <c r="Y151">
        <v>35.200000000000003</v>
      </c>
    </row>
    <row r="152" spans="20:25" x14ac:dyDescent="0.2">
      <c r="Y152">
        <v>36.200000000000003</v>
      </c>
    </row>
    <row r="157" spans="20:25" x14ac:dyDescent="0.2">
      <c r="T157" s="10">
        <v>44013</v>
      </c>
    </row>
    <row r="158" spans="20:25" x14ac:dyDescent="0.2">
      <c r="T158" s="10">
        <v>44682</v>
      </c>
    </row>
    <row r="161" spans="20:20" x14ac:dyDescent="0.2">
      <c r="T161">
        <f>T158-T157</f>
        <v>669</v>
      </c>
    </row>
    <row r="162" spans="20:20" x14ac:dyDescent="0.2">
      <c r="T162">
        <f>T161/30</f>
        <v>22.3</v>
      </c>
    </row>
  </sheetData>
  <mergeCells count="21">
    <mergeCell ref="AA2:AK2"/>
    <mergeCell ref="V2:V3"/>
    <mergeCell ref="N2:N3"/>
    <mergeCell ref="O2:O3"/>
    <mergeCell ref="P2:P3"/>
    <mergeCell ref="Q2:Q3"/>
    <mergeCell ref="R2:R3"/>
    <mergeCell ref="S2:S3"/>
    <mergeCell ref="T2:T3"/>
    <mergeCell ref="U2:U3"/>
    <mergeCell ref="P1:V1"/>
    <mergeCell ref="A1:B3"/>
    <mergeCell ref="C1:C3"/>
    <mergeCell ref="D1:E2"/>
    <mergeCell ref="F1:I1"/>
    <mergeCell ref="L2:L3"/>
    <mergeCell ref="H2:H3"/>
    <mergeCell ref="F2:G2"/>
    <mergeCell ref="I2:I3"/>
    <mergeCell ref="J2:K2"/>
    <mergeCell ref="J1:N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71"/>
  <sheetViews>
    <sheetView zoomScale="70" zoomScaleNormal="70" workbookViewId="0">
      <pane xSplit="2" ySplit="3" topLeftCell="G4" activePane="bottomRight" state="frozen"/>
      <selection pane="topRight" activeCell="C1" sqref="C1"/>
      <selection pane="bottomLeft" activeCell="A4" sqref="A4"/>
      <selection pane="bottomRight" activeCell="R44" sqref="R44"/>
    </sheetView>
  </sheetViews>
  <sheetFormatPr defaultRowHeight="15" x14ac:dyDescent="0.25"/>
  <cols>
    <col min="2" max="4" width="12.375" customWidth="1"/>
    <col min="9" max="9" width="9" style="1"/>
    <col min="14" max="15" width="9" style="1"/>
    <col min="19" max="19" width="9" style="1"/>
    <col min="21" max="22" width="12.75" bestFit="1" customWidth="1"/>
  </cols>
  <sheetData>
    <row r="1" spans="1:28" ht="25.5" customHeight="1" x14ac:dyDescent="0.25">
      <c r="A1" s="11" t="s">
        <v>0</v>
      </c>
      <c r="B1" s="11"/>
      <c r="C1" s="12" t="s">
        <v>1</v>
      </c>
      <c r="D1" s="13" t="s">
        <v>2</v>
      </c>
      <c r="E1" s="13"/>
      <c r="F1" s="11" t="s">
        <v>3</v>
      </c>
      <c r="G1" s="11"/>
      <c r="H1" s="11"/>
      <c r="I1" s="11"/>
      <c r="J1" s="11" t="s">
        <v>4</v>
      </c>
      <c r="K1" s="11"/>
      <c r="L1" s="11"/>
      <c r="M1" s="11"/>
      <c r="N1" s="11"/>
      <c r="O1" s="1" t="s">
        <v>5</v>
      </c>
      <c r="P1" s="11" t="s">
        <v>6</v>
      </c>
      <c r="Q1" s="11"/>
      <c r="R1" s="11"/>
      <c r="S1" s="11"/>
      <c r="T1" s="11"/>
      <c r="U1" s="11"/>
      <c r="V1" s="11"/>
      <c r="Y1" s="2"/>
      <c r="Z1" s="2"/>
      <c r="AA1" s="2"/>
      <c r="AB1" s="2"/>
    </row>
    <row r="2" spans="1:28" ht="32.25" customHeight="1" x14ac:dyDescent="0.2">
      <c r="A2" s="11"/>
      <c r="B2" s="11"/>
      <c r="C2" s="12"/>
      <c r="D2" s="13"/>
      <c r="E2" s="13"/>
      <c r="F2" s="12" t="s">
        <v>7</v>
      </c>
      <c r="G2" s="12"/>
      <c r="H2" s="12" t="s">
        <v>8</v>
      </c>
      <c r="I2" s="14" t="s">
        <v>9</v>
      </c>
      <c r="J2" s="12" t="s">
        <v>7</v>
      </c>
      <c r="K2" s="12"/>
      <c r="L2" s="12" t="s">
        <v>8</v>
      </c>
      <c r="M2" s="5"/>
      <c r="N2" s="14" t="s">
        <v>10</v>
      </c>
      <c r="O2" s="14" t="s">
        <v>11</v>
      </c>
      <c r="P2" s="12" t="s">
        <v>12</v>
      </c>
      <c r="Q2" s="12" t="s">
        <v>13</v>
      </c>
      <c r="R2" s="12" t="s">
        <v>14</v>
      </c>
      <c r="S2" s="14" t="s">
        <v>15</v>
      </c>
      <c r="T2" s="12" t="s">
        <v>16</v>
      </c>
      <c r="U2" s="12" t="s">
        <v>17</v>
      </c>
      <c r="V2" s="14" t="s">
        <v>18</v>
      </c>
      <c r="W2" s="3"/>
      <c r="X2" s="3"/>
      <c r="Y2" s="2"/>
      <c r="Z2" s="2"/>
      <c r="AA2" s="2"/>
      <c r="AB2" s="2"/>
    </row>
    <row r="3" spans="1:28" ht="33.75" customHeight="1" x14ac:dyDescent="0.2">
      <c r="A3" s="11"/>
      <c r="B3" s="11"/>
      <c r="C3" s="12"/>
      <c r="D3" t="s">
        <v>19</v>
      </c>
      <c r="E3" s="5" t="s">
        <v>20</v>
      </c>
      <c r="F3" s="3" t="s">
        <v>21</v>
      </c>
      <c r="G3" s="3" t="s">
        <v>22</v>
      </c>
      <c r="H3" s="12"/>
      <c r="I3" s="14"/>
      <c r="J3" s="3" t="s">
        <v>21</v>
      </c>
      <c r="K3" s="3" t="s">
        <v>22</v>
      </c>
      <c r="L3" s="12"/>
      <c r="M3" s="5" t="s">
        <v>23</v>
      </c>
      <c r="N3" s="14"/>
      <c r="O3" s="14"/>
      <c r="P3" s="12"/>
      <c r="Q3" s="12"/>
      <c r="R3" s="12"/>
      <c r="S3" s="14"/>
      <c r="T3" s="12"/>
      <c r="U3" s="12"/>
      <c r="V3" s="14"/>
      <c r="W3" s="3"/>
      <c r="X3" s="3"/>
      <c r="Y3" s="2"/>
      <c r="Z3" s="2"/>
      <c r="AA3" s="2"/>
      <c r="AB3" s="2"/>
    </row>
    <row r="4" spans="1:28" x14ac:dyDescent="0.25">
      <c r="A4" s="2">
        <v>180220</v>
      </c>
      <c r="B4">
        <v>1</v>
      </c>
      <c r="C4">
        <v>7</v>
      </c>
      <c r="D4">
        <v>2.3199999999999998</v>
      </c>
      <c r="E4">
        <v>19.3</v>
      </c>
      <c r="F4">
        <v>3</v>
      </c>
      <c r="G4">
        <v>0</v>
      </c>
      <c r="H4">
        <v>0</v>
      </c>
      <c r="I4">
        <f>IFERROR(H4*(F4/(F4+G4)),"")</f>
        <v>0</v>
      </c>
      <c r="J4">
        <v>3</v>
      </c>
      <c r="K4">
        <v>0</v>
      </c>
      <c r="L4">
        <v>0</v>
      </c>
      <c r="M4" t="s">
        <v>24</v>
      </c>
      <c r="N4" s="1">
        <f>IFERROR(L4*(J4/(J4+K4)),"")</f>
        <v>0</v>
      </c>
      <c r="O4" s="1" t="str">
        <f>IF((H4-L4)=0,"",H4-L4)</f>
        <v/>
      </c>
      <c r="P4">
        <v>0.1232</v>
      </c>
      <c r="Q4">
        <v>100</v>
      </c>
      <c r="R4">
        <v>0.12379999999999999</v>
      </c>
      <c r="S4" s="1">
        <f>IFERROR((((R4-P4)/Q4)*10^6),"")</f>
        <v>5.9999999999998943</v>
      </c>
      <c r="T4">
        <v>0.1235</v>
      </c>
      <c r="U4">
        <f>IF((T4-P4)=0,"",T4-P4)</f>
        <v>2.9999999999999472E-4</v>
      </c>
      <c r="V4" s="1">
        <f>IF(T4&gt;P4,IFERROR((((R4-U4-P4)/Q4)*10^6),""),"")</f>
        <v>2.9999999999999472</v>
      </c>
    </row>
    <row r="5" spans="1:28" x14ac:dyDescent="0.25">
      <c r="A5" s="2">
        <v>180220</v>
      </c>
      <c r="B5">
        <v>2</v>
      </c>
      <c r="C5">
        <v>7</v>
      </c>
      <c r="D5">
        <v>2.3199999999999998</v>
      </c>
      <c r="E5">
        <v>19.3</v>
      </c>
      <c r="F5">
        <v>3</v>
      </c>
      <c r="G5">
        <v>0</v>
      </c>
      <c r="H5">
        <v>0</v>
      </c>
      <c r="I5">
        <f t="shared" ref="I5:I6" si="0">IFERROR(H5*(F5/(F5+G5)),"")</f>
        <v>0</v>
      </c>
      <c r="J5">
        <v>3</v>
      </c>
      <c r="K5">
        <v>0</v>
      </c>
      <c r="L5">
        <v>0</v>
      </c>
      <c r="M5" t="s">
        <v>24</v>
      </c>
      <c r="N5" s="1">
        <f t="shared" ref="N5:N6" si="1">IFERROR(L5*(J5/(J5+K5)),"")</f>
        <v>0</v>
      </c>
      <c r="O5" s="1" t="str">
        <f>IF((H5-L5)=0,"",H5-L5)</f>
        <v/>
      </c>
      <c r="P5">
        <v>0.1239</v>
      </c>
      <c r="Q5">
        <v>100</v>
      </c>
      <c r="R5">
        <v>0.12559999999999999</v>
      </c>
      <c r="S5" s="1">
        <f t="shared" ref="S5:S6" si="2">IFERROR((((R5-P5)/Q5)*10^6),"")</f>
        <v>16.999999999999932</v>
      </c>
      <c r="T5">
        <v>0.1246</v>
      </c>
      <c r="U5">
        <f>IF((T5-P5)=0,"",T5-P5)</f>
        <v>7.0000000000000617E-4</v>
      </c>
      <c r="V5" s="1">
        <f>IF(T5&gt;P5,IFERROR((((R5-U5-P5)/Q5)*10^6),""),"")</f>
        <v>9.9999999999998703</v>
      </c>
    </row>
    <row r="6" spans="1:28" x14ac:dyDescent="0.25">
      <c r="A6" s="2">
        <v>180220</v>
      </c>
      <c r="B6">
        <v>3</v>
      </c>
      <c r="C6">
        <v>7</v>
      </c>
      <c r="D6">
        <v>2.3199999999999998</v>
      </c>
      <c r="E6">
        <v>19.3</v>
      </c>
      <c r="F6">
        <v>3</v>
      </c>
      <c r="G6">
        <v>0</v>
      </c>
      <c r="H6">
        <v>0</v>
      </c>
      <c r="I6">
        <f t="shared" si="0"/>
        <v>0</v>
      </c>
      <c r="J6">
        <v>3</v>
      </c>
      <c r="K6">
        <v>0</v>
      </c>
      <c r="L6">
        <v>0</v>
      </c>
      <c r="M6" t="s">
        <v>24</v>
      </c>
      <c r="N6" s="1">
        <f t="shared" si="1"/>
        <v>0</v>
      </c>
      <c r="O6" s="1" t="str">
        <f>IF((H6-L6)=0,"",H6-L6)</f>
        <v/>
      </c>
      <c r="R6" t="str">
        <f>IFERROR((((Q6-#REF!)/P6)*10^6),"")</f>
        <v/>
      </c>
      <c r="S6" s="1" t="str">
        <f t="shared" si="2"/>
        <v/>
      </c>
      <c r="V6" s="1" t="str">
        <f>IFERROR((((R6-U6-P6)/Q6)*10^6),"")</f>
        <v/>
      </c>
    </row>
    <row r="7" spans="1:28" s="1" customFormat="1" x14ac:dyDescent="0.25">
      <c r="A7" s="4">
        <v>180220</v>
      </c>
      <c r="B7" s="1" t="s">
        <v>25</v>
      </c>
      <c r="C7" s="1">
        <f>IFERROR(AVERAGE(C4:C6),"")</f>
        <v>7</v>
      </c>
      <c r="D7" s="1">
        <f t="shared" ref="D7:AA7" si="3">IFERROR(AVERAGE(D4:D6),"")</f>
        <v>2.3199999999999998</v>
      </c>
      <c r="E7" s="1">
        <f t="shared" si="3"/>
        <v>19.3</v>
      </c>
      <c r="F7" s="1">
        <f t="shared" si="3"/>
        <v>3</v>
      </c>
      <c r="G7" s="1">
        <f t="shared" si="3"/>
        <v>0</v>
      </c>
      <c r="H7" s="1">
        <f t="shared" si="3"/>
        <v>0</v>
      </c>
      <c r="I7" s="1">
        <f t="shared" si="3"/>
        <v>0</v>
      </c>
      <c r="J7" s="1">
        <f t="shared" si="3"/>
        <v>3</v>
      </c>
      <c r="K7" s="1">
        <f t="shared" si="3"/>
        <v>0</v>
      </c>
      <c r="L7" s="1">
        <f t="shared" si="3"/>
        <v>0</v>
      </c>
      <c r="N7" s="1">
        <f t="shared" si="3"/>
        <v>0</v>
      </c>
      <c r="O7" s="1" t="str">
        <f>IFERROR(AVERAGE(O4:O6),"")</f>
        <v/>
      </c>
      <c r="P7" s="1">
        <f t="shared" si="3"/>
        <v>0.12354999999999999</v>
      </c>
      <c r="Q7" s="1">
        <f t="shared" si="3"/>
        <v>100</v>
      </c>
      <c r="R7" s="1">
        <f t="shared" si="3"/>
        <v>0.12469999999999999</v>
      </c>
      <c r="S7" s="1">
        <f t="shared" si="3"/>
        <v>11.499999999999913</v>
      </c>
      <c r="U7" s="1">
        <f>IFERROR(AVERAGE(U4:U6),"")</f>
        <v>5.0000000000000044E-4</v>
      </c>
      <c r="V7" s="1">
        <f>IFERROR(AVERAGE(V4:V6),"")</f>
        <v>6.4999999999999085</v>
      </c>
      <c r="W7" s="1" t="str">
        <f t="shared" si="3"/>
        <v/>
      </c>
      <c r="X7" s="1" t="str">
        <f t="shared" si="3"/>
        <v/>
      </c>
      <c r="Y7" s="1" t="str">
        <f t="shared" si="3"/>
        <v/>
      </c>
      <c r="Z7" s="1" t="str">
        <f t="shared" si="3"/>
        <v/>
      </c>
      <c r="AA7" s="1" t="str">
        <f t="shared" si="3"/>
        <v/>
      </c>
    </row>
    <row r="8" spans="1:28" x14ac:dyDescent="0.25">
      <c r="H8" s="1"/>
      <c r="R8" s="1"/>
      <c r="U8" s="1"/>
    </row>
    <row r="9" spans="1:28" x14ac:dyDescent="0.25">
      <c r="A9" s="2">
        <v>240220</v>
      </c>
      <c r="B9">
        <v>1</v>
      </c>
      <c r="C9">
        <v>8.6</v>
      </c>
      <c r="D9">
        <v>1.94</v>
      </c>
      <c r="F9">
        <v>3</v>
      </c>
      <c r="G9">
        <v>0</v>
      </c>
      <c r="H9">
        <v>99</v>
      </c>
      <c r="I9" s="1">
        <f>IFERROR(H9*(F9/(F9+G9)),"")</f>
        <v>99</v>
      </c>
      <c r="J9">
        <v>3</v>
      </c>
      <c r="K9">
        <v>0</v>
      </c>
      <c r="L9">
        <v>101</v>
      </c>
      <c r="M9" t="s">
        <v>24</v>
      </c>
      <c r="N9" s="1">
        <f>IFERROR(L9*(J9/(J9+K9)),"")</f>
        <v>101</v>
      </c>
      <c r="O9" s="1">
        <f>IF((H9-L9)=0,"",H9-L9)</f>
        <v>-2</v>
      </c>
      <c r="P9">
        <v>0.12559999999999999</v>
      </c>
      <c r="Q9">
        <v>100</v>
      </c>
      <c r="R9">
        <v>0.12870000000000001</v>
      </c>
      <c r="S9" s="1">
        <f>IFERROR((((R9-P9)/Q9)*10^6),"")</f>
        <v>31.000000000000192</v>
      </c>
      <c r="U9">
        <f>IF((T9-P9)=0,"",T9-P9)</f>
        <v>-0.12559999999999999</v>
      </c>
      <c r="V9" s="1" t="str">
        <f>IF(T9&gt;P9,IFERROR((((R9-U9-P9)/Q9)*10^6),""),"")</f>
        <v/>
      </c>
    </row>
    <row r="10" spans="1:28" x14ac:dyDescent="0.25">
      <c r="A10" s="2">
        <v>240220</v>
      </c>
      <c r="B10">
        <v>2</v>
      </c>
      <c r="I10" s="1" t="str">
        <f t="shared" ref="I10:I11" si="4">IFERROR(H10*(F10/(F10+G10)),"")</f>
        <v/>
      </c>
      <c r="N10" s="1" t="str">
        <f t="shared" ref="N10:N11" si="5">IFERROR(L10*(J10/(J10+K10)),"")</f>
        <v/>
      </c>
      <c r="O10" s="1" t="str">
        <f>IF((H10-L10)=0,"",H10-L10)</f>
        <v/>
      </c>
      <c r="P10">
        <v>0.1255</v>
      </c>
      <c r="Q10">
        <v>100</v>
      </c>
      <c r="R10">
        <v>0.1288</v>
      </c>
      <c r="S10" s="1">
        <f t="shared" ref="S10:S11" si="6">IFERROR((((R10-P10)/Q10)*10^6),"")</f>
        <v>32.999999999999979</v>
      </c>
      <c r="U10">
        <f>IF((T10-P10)=0,"",T10-P10)</f>
        <v>-0.1255</v>
      </c>
      <c r="V10" s="1" t="str">
        <f>IF(T10&gt;P10,IFERROR((((R10-U10-P10)/Q10)*10^6),""),"")</f>
        <v/>
      </c>
    </row>
    <row r="11" spans="1:28" x14ac:dyDescent="0.25">
      <c r="A11" s="2">
        <v>240220</v>
      </c>
      <c r="B11">
        <v>3</v>
      </c>
      <c r="I11" s="1" t="str">
        <f t="shared" si="4"/>
        <v/>
      </c>
      <c r="N11" s="1" t="str">
        <f t="shared" si="5"/>
        <v/>
      </c>
      <c r="O11" s="1" t="str">
        <f>IF((H11-L11)=0,"",H11-L11)</f>
        <v/>
      </c>
      <c r="S11" s="1" t="str">
        <f t="shared" si="6"/>
        <v/>
      </c>
      <c r="V11" s="1" t="str">
        <f>IFERROR((((R11-U11-P11)/Q11)*10^6),"")</f>
        <v/>
      </c>
    </row>
    <row r="12" spans="1:28" s="1" customFormat="1" x14ac:dyDescent="0.25">
      <c r="A12" s="4">
        <v>240220</v>
      </c>
      <c r="B12" s="1" t="s">
        <v>25</v>
      </c>
      <c r="C12" s="1" t="str">
        <f>IFERROR(AVERAGE(C10:C11),"")</f>
        <v/>
      </c>
      <c r="D12" s="1">
        <f>IFERROR(AVERAGE(D9:D11),"")</f>
        <v>1.94</v>
      </c>
      <c r="E12" s="1" t="str">
        <f>IFERROR(AVERAGE(E9:E11),"")</f>
        <v/>
      </c>
      <c r="F12" s="1">
        <f t="shared" ref="F12:AA12" si="7">IFERROR(AVERAGE(F9:F11),"")</f>
        <v>3</v>
      </c>
      <c r="G12" s="1">
        <f t="shared" si="7"/>
        <v>0</v>
      </c>
      <c r="H12" s="1">
        <f t="shared" si="7"/>
        <v>99</v>
      </c>
      <c r="I12" s="1">
        <f t="shared" si="7"/>
        <v>99</v>
      </c>
      <c r="J12" s="1">
        <f t="shared" si="7"/>
        <v>3</v>
      </c>
      <c r="K12" s="1">
        <f t="shared" si="7"/>
        <v>0</v>
      </c>
      <c r="L12" s="1">
        <f t="shared" si="7"/>
        <v>101</v>
      </c>
      <c r="M12" s="1" t="str">
        <f t="shared" si="7"/>
        <v/>
      </c>
      <c r="N12" s="1">
        <f t="shared" si="7"/>
        <v>101</v>
      </c>
      <c r="O12" s="1">
        <f t="shared" si="7"/>
        <v>-2</v>
      </c>
      <c r="P12" s="1">
        <f t="shared" si="7"/>
        <v>0.12554999999999999</v>
      </c>
      <c r="Q12" s="1">
        <f t="shared" si="7"/>
        <v>100</v>
      </c>
      <c r="R12" s="1">
        <f t="shared" si="7"/>
        <v>0.12875</v>
      </c>
      <c r="S12" s="1">
        <f t="shared" si="7"/>
        <v>32.000000000000085</v>
      </c>
      <c r="T12" s="1" t="str">
        <f t="shared" si="7"/>
        <v/>
      </c>
      <c r="U12" s="1">
        <f t="shared" si="7"/>
        <v>-0.12554999999999999</v>
      </c>
      <c r="V12" s="1" t="str">
        <f t="shared" si="7"/>
        <v/>
      </c>
      <c r="W12" s="1" t="str">
        <f t="shared" si="7"/>
        <v/>
      </c>
      <c r="X12" s="1" t="str">
        <f t="shared" si="7"/>
        <v/>
      </c>
      <c r="Y12" s="1" t="str">
        <f t="shared" si="7"/>
        <v/>
      </c>
      <c r="Z12" s="1" t="str">
        <f t="shared" si="7"/>
        <v/>
      </c>
      <c r="AA12" s="1" t="str">
        <f t="shared" si="7"/>
        <v/>
      </c>
    </row>
    <row r="13" spans="1:28" x14ac:dyDescent="0.25">
      <c r="H13" s="1"/>
      <c r="R13" s="1"/>
      <c r="U13" s="1"/>
    </row>
    <row r="14" spans="1:28" x14ac:dyDescent="0.25">
      <c r="A14">
        <v>30320</v>
      </c>
      <c r="B14">
        <v>1</v>
      </c>
      <c r="F14">
        <v>3</v>
      </c>
      <c r="G14">
        <v>0</v>
      </c>
      <c r="H14" s="1">
        <v>102</v>
      </c>
      <c r="I14" s="1">
        <f>IFERROR(H14*(F14/(F14+G14)),"")</f>
        <v>102</v>
      </c>
      <c r="J14">
        <v>3</v>
      </c>
      <c r="K14">
        <v>0</v>
      </c>
      <c r="L14">
        <v>79</v>
      </c>
      <c r="N14" s="1">
        <f>IFERROR(L14*(J14/(J14+K14)),"")</f>
        <v>79</v>
      </c>
      <c r="O14" s="1">
        <f>IF((H14-L14)=0,"",H14-L14)</f>
        <v>23</v>
      </c>
      <c r="P14">
        <v>0.12590000000000001</v>
      </c>
      <c r="Q14">
        <v>100</v>
      </c>
      <c r="R14" s="1">
        <v>0.12790000000000001</v>
      </c>
      <c r="S14" s="1">
        <f>IFERROR((((R14-P14)/Q14)*10^6),"")</f>
        <v>20.000000000000018</v>
      </c>
      <c r="U14" s="1">
        <f>IF((T14-P14)=0,"",T14-P14)</f>
        <v>-0.12590000000000001</v>
      </c>
      <c r="V14" s="1" t="str">
        <f>IF(T14&gt;P14,IFERROR((((R14-U14-P14)/Q14)*10^6),""),"")</f>
        <v/>
      </c>
    </row>
    <row r="15" spans="1:28" x14ac:dyDescent="0.25">
      <c r="A15">
        <v>30320</v>
      </c>
      <c r="B15">
        <v>2</v>
      </c>
      <c r="H15" s="1"/>
      <c r="I15" s="1" t="str">
        <f t="shared" ref="I15:I16" si="8">IFERROR(H15*(F15/(F15+G15)),"")</f>
        <v/>
      </c>
      <c r="N15" s="1" t="str">
        <f t="shared" ref="N15:N16" si="9">IFERROR(L15*(J15/(J15+K15)),"")</f>
        <v/>
      </c>
      <c r="O15" s="1" t="str">
        <f>IF((H15-L15)=0,"",H15-L15)</f>
        <v/>
      </c>
      <c r="R15" s="1"/>
      <c r="S15" s="1" t="str">
        <f t="shared" ref="S15:S16" si="10">IFERROR((((R15-P15)/Q15)*10^6),"")</f>
        <v/>
      </c>
      <c r="U15" s="1" t="str">
        <f>IF((T15-P15)=0,"",T15-P15)</f>
        <v/>
      </c>
      <c r="V15" t="str">
        <f>IFERROR((((R15-U15-P15)/Q15)*10^6),"")</f>
        <v/>
      </c>
    </row>
    <row r="16" spans="1:28" x14ac:dyDescent="0.25">
      <c r="A16">
        <v>30320</v>
      </c>
      <c r="B16">
        <v>3</v>
      </c>
      <c r="H16" s="1"/>
      <c r="I16" s="1" t="str">
        <f t="shared" si="8"/>
        <v/>
      </c>
      <c r="N16" s="1" t="str">
        <f t="shared" si="9"/>
        <v/>
      </c>
      <c r="O16" s="1" t="str">
        <f>IF((H16-L16)=0,"",H16-L16)</f>
        <v/>
      </c>
      <c r="R16" s="1"/>
      <c r="S16" s="1" t="str">
        <f t="shared" si="10"/>
        <v/>
      </c>
      <c r="U16" s="1"/>
      <c r="V16" t="str">
        <f>IFERROR((((R16-U16-P16)/Q16)*10^6),"")</f>
        <v/>
      </c>
    </row>
    <row r="17" spans="1:22" x14ac:dyDescent="0.25">
      <c r="A17">
        <v>30320</v>
      </c>
      <c r="B17" t="s">
        <v>25</v>
      </c>
      <c r="E17" t="str">
        <f>IFERROR(AVERAGE(E14:E16),"")</f>
        <v/>
      </c>
      <c r="H17" s="1"/>
      <c r="I17" s="1">
        <f t="shared" ref="I17:V17" si="11">IFERROR(AVERAGE(I14:I16),"")</f>
        <v>102</v>
      </c>
      <c r="M17" t="str">
        <f t="shared" si="11"/>
        <v/>
      </c>
      <c r="N17" s="1">
        <f t="shared" si="11"/>
        <v>79</v>
      </c>
      <c r="O17" s="1">
        <f t="shared" si="11"/>
        <v>23</v>
      </c>
      <c r="R17" s="1"/>
      <c r="S17" s="1">
        <f t="shared" si="11"/>
        <v>20.000000000000018</v>
      </c>
      <c r="T17" t="str">
        <f t="shared" si="11"/>
        <v/>
      </c>
      <c r="U17" s="1">
        <f t="shared" si="11"/>
        <v>-0.12590000000000001</v>
      </c>
      <c r="V17" t="str">
        <f t="shared" si="11"/>
        <v/>
      </c>
    </row>
    <row r="18" spans="1:22" x14ac:dyDescent="0.25">
      <c r="H18" s="1"/>
      <c r="R18" s="1"/>
      <c r="U18" s="1"/>
    </row>
    <row r="19" spans="1:22" x14ac:dyDescent="0.25">
      <c r="H19" s="1"/>
      <c r="R19" s="1"/>
      <c r="U19" s="1"/>
    </row>
    <row r="20" spans="1:22" x14ac:dyDescent="0.25">
      <c r="H20" s="1"/>
      <c r="R20" s="1"/>
      <c r="U20" s="1"/>
    </row>
    <row r="21" spans="1:22" x14ac:dyDescent="0.25">
      <c r="H21" s="1"/>
      <c r="R21" s="1"/>
      <c r="U21" s="1"/>
    </row>
    <row r="22" spans="1:22" x14ac:dyDescent="0.25">
      <c r="H22" s="1"/>
      <c r="R22" s="1"/>
      <c r="U22" s="1"/>
    </row>
    <row r="23" spans="1:22" x14ac:dyDescent="0.25">
      <c r="H23" s="1"/>
      <c r="R23" s="1"/>
      <c r="U23" s="1"/>
    </row>
    <row r="24" spans="1:22" x14ac:dyDescent="0.25">
      <c r="F24" s="1"/>
      <c r="G24" s="1"/>
      <c r="H24" s="1"/>
      <c r="J24" s="1"/>
      <c r="K24" s="1"/>
      <c r="L24" s="1"/>
      <c r="M24" s="1"/>
      <c r="P24" s="1"/>
      <c r="Q24" s="1"/>
      <c r="R24" s="1"/>
      <c r="T24" s="1"/>
      <c r="U24" s="1"/>
      <c r="V24" s="1"/>
    </row>
    <row r="25" spans="1:22" x14ac:dyDescent="0.25">
      <c r="F25" s="1"/>
      <c r="G25" s="1"/>
      <c r="H25" s="1"/>
      <c r="J25" s="1"/>
      <c r="K25" s="1"/>
      <c r="L25" s="1"/>
      <c r="M25" s="1"/>
      <c r="P25" s="1"/>
      <c r="Q25" s="1"/>
      <c r="R25" s="1"/>
      <c r="T25" s="1"/>
      <c r="U25" s="1"/>
      <c r="V25" s="1"/>
    </row>
    <row r="26" spans="1:22" x14ac:dyDescent="0.25">
      <c r="F26" s="1"/>
      <c r="G26" s="1"/>
      <c r="H26" s="1"/>
      <c r="J26" s="1"/>
      <c r="K26" s="1"/>
      <c r="L26" s="1"/>
      <c r="M26" s="1"/>
      <c r="P26" s="1"/>
      <c r="Q26" s="1"/>
      <c r="R26" s="1"/>
      <c r="T26" s="1"/>
      <c r="U26" s="1"/>
      <c r="V26" s="1"/>
    </row>
    <row r="27" spans="1:22" x14ac:dyDescent="0.25">
      <c r="F27" s="1"/>
      <c r="G27" s="1"/>
      <c r="H27" s="1"/>
      <c r="J27" s="1"/>
      <c r="K27" s="1"/>
      <c r="L27" s="1"/>
      <c r="M27" s="1"/>
      <c r="P27" s="1"/>
      <c r="Q27" s="1"/>
      <c r="R27" s="1"/>
      <c r="T27" s="1"/>
      <c r="U27" s="1"/>
      <c r="V27" s="1"/>
    </row>
    <row r="28" spans="1:22" x14ac:dyDescent="0.25">
      <c r="F28" s="1"/>
      <c r="G28" s="1"/>
      <c r="H28" s="1"/>
      <c r="J28" s="1"/>
      <c r="K28" s="1"/>
      <c r="L28" s="1"/>
      <c r="M28" s="1"/>
      <c r="P28" s="1"/>
      <c r="Q28" s="1"/>
      <c r="R28" s="1"/>
      <c r="T28" s="1"/>
      <c r="U28" s="1"/>
      <c r="V28" s="1"/>
    </row>
    <row r="29" spans="1:22" x14ac:dyDescent="0.25">
      <c r="F29" s="1"/>
      <c r="G29" s="1"/>
      <c r="H29" s="1"/>
      <c r="J29" s="1"/>
      <c r="K29" s="1"/>
      <c r="L29" s="1"/>
      <c r="M29" s="1"/>
      <c r="P29" s="1"/>
      <c r="Q29" s="1"/>
      <c r="R29" s="1"/>
      <c r="T29" s="1"/>
      <c r="U29" s="1"/>
      <c r="V29" s="1"/>
    </row>
    <row r="30" spans="1:22" x14ac:dyDescent="0.25">
      <c r="F30" s="1"/>
      <c r="G30" s="1"/>
      <c r="H30" s="1"/>
      <c r="J30" s="1"/>
      <c r="K30" s="1"/>
      <c r="L30" s="1"/>
      <c r="M30" s="1"/>
      <c r="P30" s="1"/>
      <c r="Q30" s="1"/>
      <c r="R30" s="1"/>
      <c r="T30" s="1"/>
      <c r="U30" s="1"/>
      <c r="V30" s="1"/>
    </row>
    <row r="31" spans="1:22" x14ac:dyDescent="0.25">
      <c r="F31" s="1"/>
      <c r="G31" s="1"/>
      <c r="H31" s="1"/>
      <c r="J31" s="1"/>
      <c r="K31" s="1"/>
      <c r="L31" s="1"/>
      <c r="M31" s="1"/>
      <c r="P31" s="1"/>
      <c r="Q31" s="1"/>
      <c r="R31" s="1"/>
      <c r="T31" s="1"/>
      <c r="U31" s="1"/>
      <c r="V31" s="1"/>
    </row>
    <row r="32" spans="1:22" x14ac:dyDescent="0.25">
      <c r="F32" s="1"/>
      <c r="G32" s="1"/>
      <c r="H32" s="1"/>
      <c r="J32" s="1"/>
      <c r="K32" s="1"/>
      <c r="L32" s="1"/>
      <c r="M32" s="1"/>
      <c r="P32" s="1"/>
      <c r="Q32" s="1"/>
      <c r="R32" s="1"/>
      <c r="T32" s="1"/>
      <c r="U32" s="1"/>
      <c r="V32" s="1"/>
    </row>
    <row r="33" spans="6:22" x14ac:dyDescent="0.25">
      <c r="F33" s="1"/>
      <c r="G33" s="1"/>
      <c r="H33" s="1"/>
      <c r="J33" s="1"/>
      <c r="K33" s="1"/>
      <c r="L33" s="1"/>
      <c r="M33" s="1"/>
      <c r="P33" s="1"/>
      <c r="Q33" s="1"/>
      <c r="R33" s="1"/>
      <c r="T33" s="1"/>
      <c r="U33" s="1"/>
      <c r="V33" s="1"/>
    </row>
    <row r="34" spans="6:22" x14ac:dyDescent="0.25">
      <c r="F34" s="1"/>
      <c r="G34" s="1"/>
      <c r="H34" s="1"/>
      <c r="J34" s="1"/>
      <c r="K34" s="1"/>
      <c r="L34" s="1"/>
      <c r="M34" s="1"/>
      <c r="P34" s="1"/>
      <c r="Q34" s="1"/>
      <c r="R34" s="1"/>
      <c r="T34" s="1"/>
      <c r="U34" s="1"/>
      <c r="V34" s="1"/>
    </row>
    <row r="35" spans="6:22" x14ac:dyDescent="0.25">
      <c r="F35" s="1"/>
      <c r="G35" s="1"/>
      <c r="H35" s="1"/>
      <c r="J35" s="1"/>
      <c r="K35" s="1"/>
      <c r="L35" s="1"/>
      <c r="M35" s="1"/>
      <c r="P35" s="1"/>
      <c r="Q35" s="1"/>
      <c r="R35" s="1"/>
      <c r="T35" s="1"/>
      <c r="U35" s="1"/>
      <c r="V35" s="1"/>
    </row>
    <row r="36" spans="6:22" x14ac:dyDescent="0.25">
      <c r="F36" s="1"/>
      <c r="G36" s="1"/>
      <c r="H36" s="1"/>
      <c r="J36" s="1"/>
      <c r="K36" s="1"/>
      <c r="L36" s="1"/>
      <c r="M36" s="1"/>
      <c r="P36" s="1"/>
      <c r="Q36" s="1"/>
      <c r="R36" s="1"/>
      <c r="T36" s="1"/>
      <c r="U36" s="1"/>
      <c r="V36" s="1"/>
    </row>
    <row r="37" spans="6:22" x14ac:dyDescent="0.25">
      <c r="F37" s="1"/>
      <c r="G37" s="1"/>
      <c r="H37" s="1"/>
      <c r="J37" s="1"/>
      <c r="K37" s="1"/>
      <c r="L37" s="1"/>
      <c r="M37" s="1"/>
      <c r="P37" s="1"/>
      <c r="Q37" s="1"/>
      <c r="R37" s="1"/>
      <c r="T37" s="1"/>
      <c r="U37" s="1"/>
      <c r="V37" s="1"/>
    </row>
    <row r="38" spans="6:22" x14ac:dyDescent="0.25">
      <c r="F38" s="1"/>
      <c r="G38" s="1"/>
      <c r="H38" s="1"/>
      <c r="J38" s="1"/>
      <c r="K38" s="1"/>
      <c r="L38" s="1"/>
      <c r="M38" s="1"/>
      <c r="P38" s="1"/>
      <c r="Q38" s="1"/>
      <c r="R38" s="1"/>
      <c r="T38" s="1"/>
      <c r="U38" s="1"/>
      <c r="V38" s="1"/>
    </row>
    <row r="39" spans="6:22" x14ac:dyDescent="0.25">
      <c r="H39" s="1"/>
      <c r="R39" s="1"/>
      <c r="U39" s="1"/>
    </row>
    <row r="40" spans="6:22" x14ac:dyDescent="0.25">
      <c r="H40" s="1"/>
      <c r="R40" s="1"/>
      <c r="U40" s="1"/>
    </row>
    <row r="41" spans="6:22" x14ac:dyDescent="0.25">
      <c r="H41" s="1"/>
      <c r="R41" s="1"/>
      <c r="U41" s="1"/>
    </row>
    <row r="42" spans="6:22" x14ac:dyDescent="0.25">
      <c r="H42" s="1"/>
      <c r="R42" s="1"/>
      <c r="U42" s="1"/>
    </row>
    <row r="43" spans="6:22" x14ac:dyDescent="0.25">
      <c r="H43" s="1"/>
      <c r="R43" s="1"/>
      <c r="U43" s="1"/>
    </row>
    <row r="44" spans="6:22" x14ac:dyDescent="0.25">
      <c r="H44" s="1"/>
      <c r="R44" s="1"/>
      <c r="U44" s="1"/>
    </row>
    <row r="45" spans="6:22" x14ac:dyDescent="0.25">
      <c r="H45" s="1"/>
      <c r="R45" s="1"/>
      <c r="U45" s="1"/>
    </row>
    <row r="46" spans="6:22" x14ac:dyDescent="0.25">
      <c r="H46" s="1"/>
      <c r="R46" s="1"/>
      <c r="U46" s="1"/>
    </row>
    <row r="47" spans="6:22" x14ac:dyDescent="0.25">
      <c r="H47" s="1"/>
      <c r="R47" s="1"/>
      <c r="U47" s="1"/>
    </row>
    <row r="48" spans="6:22" x14ac:dyDescent="0.25">
      <c r="H48" s="1"/>
      <c r="R48" s="1"/>
      <c r="U48" s="1"/>
    </row>
    <row r="49" spans="8:21" x14ac:dyDescent="0.25">
      <c r="H49" s="1"/>
      <c r="R49" s="1"/>
      <c r="U49" s="1"/>
    </row>
    <row r="50" spans="8:21" x14ac:dyDescent="0.25">
      <c r="H50" s="1"/>
      <c r="R50" s="1"/>
      <c r="U50" s="1"/>
    </row>
    <row r="51" spans="8:21" x14ac:dyDescent="0.25">
      <c r="H51" s="1"/>
      <c r="R51" s="1"/>
      <c r="U51" s="1"/>
    </row>
    <row r="52" spans="8:21" x14ac:dyDescent="0.25">
      <c r="H52" s="1"/>
      <c r="R52" s="1"/>
      <c r="U52" s="1"/>
    </row>
    <row r="53" spans="8:21" x14ac:dyDescent="0.25">
      <c r="H53" s="1"/>
      <c r="R53" s="1"/>
      <c r="U53" s="1"/>
    </row>
    <row r="54" spans="8:21" x14ac:dyDescent="0.25">
      <c r="H54" s="1"/>
      <c r="R54" s="1"/>
      <c r="U54" s="1"/>
    </row>
    <row r="55" spans="8:21" x14ac:dyDescent="0.25">
      <c r="H55" s="1"/>
      <c r="R55" s="1"/>
      <c r="U55" s="1"/>
    </row>
    <row r="56" spans="8:21" x14ac:dyDescent="0.25">
      <c r="H56" s="1"/>
      <c r="R56" s="1"/>
      <c r="U56" s="1"/>
    </row>
    <row r="57" spans="8:21" x14ac:dyDescent="0.25">
      <c r="H57" s="1"/>
      <c r="R57" s="1"/>
      <c r="U57" s="1"/>
    </row>
    <row r="58" spans="8:21" x14ac:dyDescent="0.25">
      <c r="H58" s="1"/>
      <c r="R58" s="1"/>
      <c r="U58" s="1"/>
    </row>
    <row r="59" spans="8:21" x14ac:dyDescent="0.25">
      <c r="H59" s="1"/>
      <c r="R59" s="1"/>
      <c r="U59" s="1"/>
    </row>
    <row r="60" spans="8:21" x14ac:dyDescent="0.25">
      <c r="H60" s="1"/>
      <c r="R60" s="1"/>
      <c r="U60" s="1"/>
    </row>
    <row r="61" spans="8:21" x14ac:dyDescent="0.25">
      <c r="H61" s="1"/>
      <c r="R61" s="1"/>
      <c r="U61" s="1"/>
    </row>
    <row r="62" spans="8:21" x14ac:dyDescent="0.25">
      <c r="H62" s="1"/>
      <c r="R62" s="1"/>
      <c r="U62" s="1"/>
    </row>
    <row r="63" spans="8:21" x14ac:dyDescent="0.25">
      <c r="H63" s="1"/>
      <c r="R63" s="1"/>
      <c r="U63" s="1"/>
    </row>
    <row r="64" spans="8:21" x14ac:dyDescent="0.25">
      <c r="H64" s="1"/>
      <c r="R64" s="1"/>
      <c r="U64" s="1"/>
    </row>
    <row r="65" spans="8:21" x14ac:dyDescent="0.25">
      <c r="H65" s="1"/>
      <c r="R65" s="1"/>
      <c r="U65" s="1"/>
    </row>
    <row r="66" spans="8:21" x14ac:dyDescent="0.25">
      <c r="H66" s="1"/>
      <c r="U66" s="1"/>
    </row>
    <row r="67" spans="8:21" x14ac:dyDescent="0.25">
      <c r="H67" s="1"/>
      <c r="U67" s="1"/>
    </row>
    <row r="68" spans="8:21" x14ac:dyDescent="0.25">
      <c r="H68" s="1"/>
    </row>
    <row r="69" spans="8:21" x14ac:dyDescent="0.25">
      <c r="H69" s="1"/>
    </row>
    <row r="70" spans="8:21" x14ac:dyDescent="0.25">
      <c r="H70" s="1"/>
    </row>
    <row r="71" spans="8:21" x14ac:dyDescent="0.25">
      <c r="H71" s="1"/>
    </row>
  </sheetData>
  <mergeCells count="20">
    <mergeCell ref="A1:B3"/>
    <mergeCell ref="C1:C3"/>
    <mergeCell ref="D1:E2"/>
    <mergeCell ref="F1:I1"/>
    <mergeCell ref="F2:G2"/>
    <mergeCell ref="I2:I3"/>
    <mergeCell ref="H2:H3"/>
    <mergeCell ref="J1:N1"/>
    <mergeCell ref="P1:V1"/>
    <mergeCell ref="V2:V3"/>
    <mergeCell ref="L2:L3"/>
    <mergeCell ref="N2:N3"/>
    <mergeCell ref="O2:O3"/>
    <mergeCell ref="J2:K2"/>
    <mergeCell ref="U2:U3"/>
    <mergeCell ref="P2:P3"/>
    <mergeCell ref="Q2:Q3"/>
    <mergeCell ref="R2:R3"/>
    <mergeCell ref="S2:S3"/>
    <mergeCell ref="T2:T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71"/>
  <sheetViews>
    <sheetView zoomScale="70" zoomScaleNormal="70" workbookViewId="0">
      <pane xSplit="2" ySplit="3" topLeftCell="E4" activePane="bottomRight" state="frozen"/>
      <selection pane="topRight" activeCell="C1" sqref="C1"/>
      <selection pane="bottomLeft" activeCell="A4" sqref="A4"/>
      <selection pane="bottomRight" activeCell="R42" sqref="R42"/>
    </sheetView>
  </sheetViews>
  <sheetFormatPr defaultRowHeight="15" x14ac:dyDescent="0.25"/>
  <cols>
    <col min="2" max="4" width="12.375" customWidth="1"/>
    <col min="9" max="9" width="9" style="1"/>
    <col min="14" max="15" width="9" style="1"/>
    <col min="19" max="19" width="9" style="1"/>
    <col min="21" max="22" width="12.75" bestFit="1" customWidth="1"/>
  </cols>
  <sheetData>
    <row r="1" spans="1:28" ht="25.5" customHeight="1" x14ac:dyDescent="0.25">
      <c r="A1" s="11" t="s">
        <v>0</v>
      </c>
      <c r="B1" s="11"/>
      <c r="C1" s="12" t="s">
        <v>1</v>
      </c>
      <c r="D1" s="13" t="s">
        <v>2</v>
      </c>
      <c r="E1" s="13"/>
      <c r="F1" s="11" t="s">
        <v>3</v>
      </c>
      <c r="G1" s="11"/>
      <c r="H1" s="11"/>
      <c r="I1" s="11"/>
      <c r="J1" s="11" t="s">
        <v>4</v>
      </c>
      <c r="K1" s="11"/>
      <c r="L1" s="11"/>
      <c r="M1" s="11"/>
      <c r="N1" s="11"/>
      <c r="O1" s="1" t="s">
        <v>5</v>
      </c>
      <c r="P1" s="11" t="s">
        <v>6</v>
      </c>
      <c r="Q1" s="11"/>
      <c r="R1" s="11"/>
      <c r="S1" s="11"/>
      <c r="T1" s="11"/>
      <c r="U1" s="11"/>
      <c r="V1" s="11"/>
      <c r="Y1" s="2"/>
      <c r="Z1" s="2"/>
      <c r="AA1" s="2"/>
      <c r="AB1" s="2"/>
    </row>
    <row r="2" spans="1:28" ht="32.25" customHeight="1" x14ac:dyDescent="0.2">
      <c r="A2" s="11"/>
      <c r="B2" s="11"/>
      <c r="C2" s="12"/>
      <c r="D2" s="13"/>
      <c r="E2" s="13"/>
      <c r="F2" s="12" t="s">
        <v>7</v>
      </c>
      <c r="G2" s="12"/>
      <c r="H2" s="12" t="s">
        <v>8</v>
      </c>
      <c r="I2" s="14" t="s">
        <v>9</v>
      </c>
      <c r="J2" s="12" t="s">
        <v>7</v>
      </c>
      <c r="K2" s="12"/>
      <c r="L2" s="12" t="s">
        <v>8</v>
      </c>
      <c r="M2" s="5"/>
      <c r="N2" s="14" t="s">
        <v>10</v>
      </c>
      <c r="O2" s="14" t="s">
        <v>11</v>
      </c>
      <c r="P2" s="12" t="s">
        <v>12</v>
      </c>
      <c r="Q2" s="12" t="s">
        <v>13</v>
      </c>
      <c r="R2" s="12" t="s">
        <v>14</v>
      </c>
      <c r="S2" s="14" t="s">
        <v>15</v>
      </c>
      <c r="T2" s="12" t="s">
        <v>16</v>
      </c>
      <c r="U2" s="12" t="s">
        <v>17</v>
      </c>
      <c r="V2" s="14" t="s">
        <v>18</v>
      </c>
      <c r="W2" s="3"/>
      <c r="X2" s="3"/>
      <c r="Y2" s="2"/>
      <c r="Z2" s="2"/>
      <c r="AA2" s="2"/>
      <c r="AB2" s="2"/>
    </row>
    <row r="3" spans="1:28" ht="33.75" customHeight="1" x14ac:dyDescent="0.2">
      <c r="A3" s="11"/>
      <c r="B3" s="11"/>
      <c r="C3" s="12"/>
      <c r="D3" t="s">
        <v>19</v>
      </c>
      <c r="E3" s="5" t="s">
        <v>20</v>
      </c>
      <c r="F3" s="3" t="s">
        <v>21</v>
      </c>
      <c r="G3" s="3" t="s">
        <v>22</v>
      </c>
      <c r="H3" s="12"/>
      <c r="I3" s="14"/>
      <c r="J3" s="3" t="s">
        <v>21</v>
      </c>
      <c r="K3" s="3" t="s">
        <v>22</v>
      </c>
      <c r="L3" s="12"/>
      <c r="M3" s="5" t="s">
        <v>23</v>
      </c>
      <c r="N3" s="14"/>
      <c r="O3" s="14"/>
      <c r="P3" s="12"/>
      <c r="Q3" s="12"/>
      <c r="R3" s="12"/>
      <c r="S3" s="14"/>
      <c r="T3" s="12"/>
      <c r="U3" s="12"/>
      <c r="V3" s="14"/>
      <c r="W3" s="3"/>
      <c r="X3" s="3"/>
      <c r="Y3" s="2"/>
      <c r="Z3" s="2"/>
      <c r="AA3" s="2"/>
      <c r="AB3" s="2"/>
    </row>
    <row r="4" spans="1:28" x14ac:dyDescent="0.25">
      <c r="A4" s="2">
        <v>180220</v>
      </c>
      <c r="B4">
        <v>1</v>
      </c>
      <c r="C4">
        <v>6.5</v>
      </c>
      <c r="D4">
        <v>10.7</v>
      </c>
      <c r="E4">
        <v>88.4</v>
      </c>
      <c r="F4">
        <v>3</v>
      </c>
      <c r="G4">
        <v>0</v>
      </c>
      <c r="H4">
        <v>0</v>
      </c>
      <c r="I4" s="1">
        <f>IFERROR(H4*(F4/(F4+G4)),"")</f>
        <v>0</v>
      </c>
      <c r="J4">
        <v>3</v>
      </c>
      <c r="K4">
        <v>0</v>
      </c>
      <c r="L4">
        <v>0</v>
      </c>
      <c r="M4" t="s">
        <v>24</v>
      </c>
      <c r="N4" s="1">
        <f>IFERROR(L4*(J4/(J4+K4)),"")</f>
        <v>0</v>
      </c>
      <c r="O4" s="1" t="str">
        <f>IF((H4-L4)=0,"",H4-L4)</f>
        <v/>
      </c>
      <c r="P4">
        <v>0.1229</v>
      </c>
      <c r="Q4">
        <v>100</v>
      </c>
      <c r="R4">
        <v>0.1234</v>
      </c>
      <c r="S4" s="1">
        <f>IFERROR((((R4-P4)/Q4)*10^6),"")</f>
        <v>5.0000000000000044</v>
      </c>
      <c r="T4" s="6">
        <v>0.12379999999999999</v>
      </c>
      <c r="U4">
        <f>IF((T4-P4)=0,"",T4-P4)</f>
        <v>8.9999999999999802E-4</v>
      </c>
      <c r="V4" s="1">
        <f>IF(T4&gt;P4,IFERROR((((R4-U4-P4)/Q4)*10^6),""),"")</f>
        <v>-3.999999999999976</v>
      </c>
    </row>
    <row r="5" spans="1:28" x14ac:dyDescent="0.25">
      <c r="A5" s="2">
        <v>180220</v>
      </c>
      <c r="B5">
        <v>2</v>
      </c>
      <c r="C5">
        <v>6.5</v>
      </c>
      <c r="D5">
        <v>10.7</v>
      </c>
      <c r="E5">
        <v>88.4</v>
      </c>
      <c r="F5">
        <v>3</v>
      </c>
      <c r="G5">
        <v>0</v>
      </c>
      <c r="H5">
        <v>0</v>
      </c>
      <c r="I5" s="1">
        <f t="shared" ref="I5:I6" si="0">IFERROR(H5*(F5/(F5+G5)),"")</f>
        <v>0</v>
      </c>
      <c r="J5">
        <v>3</v>
      </c>
      <c r="K5">
        <v>0</v>
      </c>
      <c r="L5">
        <v>25</v>
      </c>
      <c r="M5" t="s">
        <v>26</v>
      </c>
      <c r="N5" s="1">
        <f t="shared" ref="N5:N6" si="1">IFERROR(L5*(J5/(J5+K5)),"")</f>
        <v>25</v>
      </c>
      <c r="O5" s="1">
        <f>IF((H5-L5)=0,"",H5-L5)</f>
        <v>-25</v>
      </c>
      <c r="P5">
        <v>0.1242</v>
      </c>
      <c r="Q5">
        <v>100</v>
      </c>
      <c r="R5">
        <v>0.12470000000000001</v>
      </c>
      <c r="S5" s="1">
        <f t="shared" ref="S5:S6" si="2">IFERROR((((R5-P5)/Q5)*10^6),"")</f>
        <v>5.0000000000000044</v>
      </c>
      <c r="T5">
        <v>0.12470000000000001</v>
      </c>
      <c r="U5">
        <f>IF((T5-P5)=0,"",T5-P5)</f>
        <v>5.0000000000000044E-4</v>
      </c>
      <c r="V5" s="1">
        <f>IF(T5&gt;P5,IFERROR((((R5-U5-P5)/Q5)*10^6),""),"")</f>
        <v>0</v>
      </c>
    </row>
    <row r="6" spans="1:28" x14ac:dyDescent="0.25">
      <c r="A6" s="2">
        <v>180220</v>
      </c>
      <c r="B6">
        <v>3</v>
      </c>
      <c r="C6">
        <v>6.5</v>
      </c>
      <c r="D6">
        <v>10.7</v>
      </c>
      <c r="E6">
        <v>88.4</v>
      </c>
      <c r="F6">
        <v>3</v>
      </c>
      <c r="G6">
        <v>0</v>
      </c>
      <c r="H6">
        <v>0</v>
      </c>
      <c r="I6" s="1">
        <f t="shared" si="0"/>
        <v>0</v>
      </c>
      <c r="J6">
        <v>3</v>
      </c>
      <c r="K6">
        <v>0</v>
      </c>
      <c r="L6">
        <v>24</v>
      </c>
      <c r="M6" t="s">
        <v>26</v>
      </c>
      <c r="N6" s="1">
        <f t="shared" si="1"/>
        <v>24</v>
      </c>
      <c r="O6" s="1">
        <f>IF((H6-L6)=0,"",H6-L6)</f>
        <v>-24</v>
      </c>
      <c r="R6" t="str">
        <f>IFERROR((((Q6-#REF!)/P6)*10^6),"")</f>
        <v/>
      </c>
      <c r="S6" s="1" t="str">
        <f t="shared" si="2"/>
        <v/>
      </c>
      <c r="V6" s="1" t="str">
        <f>IFERROR((((R6-U6-P6)/Q6)*10^6),"")</f>
        <v/>
      </c>
    </row>
    <row r="7" spans="1:28" x14ac:dyDescent="0.25">
      <c r="A7" s="2">
        <v>180220</v>
      </c>
      <c r="B7" t="s">
        <v>25</v>
      </c>
      <c r="C7">
        <f>IFERROR(AVERAGE(C4:C6),"")</f>
        <v>6.5</v>
      </c>
      <c r="D7">
        <f t="shared" ref="D7:AA7" si="3">IFERROR(AVERAGE(D4:D6),"")</f>
        <v>10.699999999999998</v>
      </c>
      <c r="E7">
        <f t="shared" si="3"/>
        <v>88.40000000000002</v>
      </c>
      <c r="F7">
        <f t="shared" si="3"/>
        <v>3</v>
      </c>
      <c r="G7">
        <f t="shared" si="3"/>
        <v>0</v>
      </c>
      <c r="H7">
        <f t="shared" si="3"/>
        <v>0</v>
      </c>
      <c r="I7" s="1">
        <f t="shared" si="3"/>
        <v>0</v>
      </c>
      <c r="J7">
        <f t="shared" si="3"/>
        <v>3</v>
      </c>
      <c r="K7">
        <f t="shared" si="3"/>
        <v>0</v>
      </c>
      <c r="L7">
        <f t="shared" si="3"/>
        <v>16.333333333333332</v>
      </c>
      <c r="N7" s="1">
        <f t="shared" si="3"/>
        <v>16.333333333333332</v>
      </c>
      <c r="O7" s="1">
        <f>IFERROR(AVERAGE(O4:O6),"")</f>
        <v>-24.5</v>
      </c>
      <c r="P7">
        <f t="shared" si="3"/>
        <v>0.12354999999999999</v>
      </c>
      <c r="Q7">
        <f t="shared" si="3"/>
        <v>100</v>
      </c>
      <c r="R7">
        <f t="shared" si="3"/>
        <v>0.12404999999999999</v>
      </c>
      <c r="S7" s="1">
        <f t="shared" si="3"/>
        <v>5.0000000000000044</v>
      </c>
      <c r="U7">
        <f>IFERROR(AVERAGE(U4:U6),"")</f>
        <v>6.9999999999999923E-4</v>
      </c>
      <c r="V7">
        <f>IFERROR(AVERAGE(V4:V6),"")</f>
        <v>-1.999999999999988</v>
      </c>
      <c r="W7" t="str">
        <f t="shared" si="3"/>
        <v/>
      </c>
      <c r="X7" t="str">
        <f t="shared" si="3"/>
        <v/>
      </c>
      <c r="Y7" t="str">
        <f t="shared" si="3"/>
        <v/>
      </c>
      <c r="Z7" t="str">
        <f t="shared" si="3"/>
        <v/>
      </c>
      <c r="AA7" t="str">
        <f t="shared" si="3"/>
        <v/>
      </c>
    </row>
    <row r="8" spans="1:28" x14ac:dyDescent="0.25">
      <c r="H8" s="1"/>
      <c r="R8" s="1"/>
      <c r="U8" s="1"/>
    </row>
    <row r="9" spans="1:28" x14ac:dyDescent="0.25">
      <c r="A9" s="2">
        <v>240220</v>
      </c>
      <c r="B9">
        <v>1</v>
      </c>
      <c r="C9">
        <v>8.4</v>
      </c>
      <c r="D9">
        <v>2.77</v>
      </c>
      <c r="F9">
        <v>3</v>
      </c>
      <c r="G9">
        <v>0</v>
      </c>
      <c r="H9">
        <v>48</v>
      </c>
      <c r="I9" s="1">
        <f>IFERROR(H9*(F9/(F9+G9)),"")</f>
        <v>48</v>
      </c>
      <c r="J9">
        <v>3</v>
      </c>
      <c r="K9">
        <v>0</v>
      </c>
      <c r="L9">
        <v>72</v>
      </c>
      <c r="N9" s="1">
        <f>IFERROR(L9*(J9/(J9+K9)),"")</f>
        <v>72</v>
      </c>
      <c r="O9" s="1">
        <f>IF((H9-L9)=0,"",H9-L9)</f>
        <v>-24</v>
      </c>
      <c r="P9">
        <v>0.127</v>
      </c>
      <c r="Q9">
        <v>200</v>
      </c>
      <c r="R9">
        <v>0.12970000000000001</v>
      </c>
      <c r="S9" s="1">
        <f>IFERROR((((R9-P9)/Q9)*10^6),"")</f>
        <v>13.500000000000041</v>
      </c>
      <c r="U9">
        <f>IF((T9-P9)=0,"",T9-P9)</f>
        <v>-0.127</v>
      </c>
      <c r="V9" s="1" t="str">
        <f>IF(T9&gt;P9,IFERROR((((R9-U9-P9)/Q9)*10^6),""),"")</f>
        <v/>
      </c>
    </row>
    <row r="10" spans="1:28" x14ac:dyDescent="0.25">
      <c r="A10" s="2">
        <v>240220</v>
      </c>
      <c r="B10">
        <v>2</v>
      </c>
      <c r="I10" s="1" t="str">
        <f t="shared" ref="I10:I11" si="4">IFERROR(H10*(F10/(F10+G10)),"")</f>
        <v/>
      </c>
      <c r="N10" s="1" t="str">
        <f t="shared" ref="N10:N11" si="5">IFERROR(L10*(J10/(J10+K10)),"")</f>
        <v/>
      </c>
      <c r="O10" s="1" t="str">
        <f>IF((H10-L10)=0,"",H10-L10)</f>
        <v/>
      </c>
      <c r="P10">
        <v>0.1258</v>
      </c>
      <c r="Q10">
        <v>200</v>
      </c>
      <c r="R10">
        <v>0.12820000000000001</v>
      </c>
      <c r="S10" s="1">
        <f t="shared" ref="S10:S11" si="6">IFERROR((((R10-P10)/Q10)*10^6),"")</f>
        <v>12.000000000000066</v>
      </c>
      <c r="U10">
        <f>IF((T10-P10)=0,"",T10-P10)</f>
        <v>-0.1258</v>
      </c>
      <c r="V10" s="1" t="str">
        <f>IF(T10&gt;P10,IFERROR((((R10-U10-P10)/Q10)*10^6),""),"")</f>
        <v/>
      </c>
    </row>
    <row r="11" spans="1:28" x14ac:dyDescent="0.25">
      <c r="A11" s="2">
        <v>240220</v>
      </c>
      <c r="B11">
        <v>3</v>
      </c>
      <c r="I11" s="1" t="str">
        <f t="shared" si="4"/>
        <v/>
      </c>
      <c r="N11" s="1" t="str">
        <f t="shared" si="5"/>
        <v/>
      </c>
      <c r="O11" s="1" t="str">
        <f>IF((H11-L11)=0,"",H11-L11)</f>
        <v/>
      </c>
      <c r="S11" s="1" t="str">
        <f t="shared" si="6"/>
        <v/>
      </c>
      <c r="V11" s="1" t="str">
        <f>IFERROR((((R11-U11-P11)/Q11)*10^6),"")</f>
        <v/>
      </c>
    </row>
    <row r="12" spans="1:28" s="1" customFormat="1" x14ac:dyDescent="0.25">
      <c r="A12" s="4">
        <v>240220</v>
      </c>
      <c r="B12" s="1" t="s">
        <v>25</v>
      </c>
      <c r="C12" s="1">
        <f>IFERROR(AVERAGE(C9:C11),"")</f>
        <v>8.4</v>
      </c>
      <c r="D12" s="1">
        <f>IFERROR(AVERAGE(D9:D11),"")</f>
        <v>2.77</v>
      </c>
      <c r="E12" s="1" t="str">
        <f>IFERROR(AVERAGE(E9:E11),"")</f>
        <v/>
      </c>
      <c r="F12" s="1">
        <f t="shared" ref="F12:AA12" si="7">IFERROR(AVERAGE(F9:F11),"")</f>
        <v>3</v>
      </c>
      <c r="G12" s="1">
        <f t="shared" si="7"/>
        <v>0</v>
      </c>
      <c r="H12" s="1">
        <f t="shared" si="7"/>
        <v>48</v>
      </c>
      <c r="I12" s="1">
        <f t="shared" si="7"/>
        <v>48</v>
      </c>
      <c r="J12" s="1">
        <f t="shared" si="7"/>
        <v>3</v>
      </c>
      <c r="K12" s="1">
        <f t="shared" si="7"/>
        <v>0</v>
      </c>
      <c r="L12" s="1">
        <f t="shared" si="7"/>
        <v>72</v>
      </c>
      <c r="M12" s="1" t="str">
        <f t="shared" si="7"/>
        <v/>
      </c>
      <c r="N12" s="1">
        <f t="shared" si="7"/>
        <v>72</v>
      </c>
      <c r="O12" s="1">
        <f t="shared" si="7"/>
        <v>-24</v>
      </c>
      <c r="P12" s="1">
        <f t="shared" si="7"/>
        <v>0.12640000000000001</v>
      </c>
      <c r="Q12" s="1">
        <f t="shared" si="7"/>
        <v>200</v>
      </c>
      <c r="R12" s="1">
        <f t="shared" si="7"/>
        <v>0.12895000000000001</v>
      </c>
      <c r="S12" s="1">
        <f t="shared" si="7"/>
        <v>12.750000000000053</v>
      </c>
      <c r="T12" s="1" t="str">
        <f t="shared" si="7"/>
        <v/>
      </c>
      <c r="U12" s="1">
        <f t="shared" si="7"/>
        <v>-0.12640000000000001</v>
      </c>
      <c r="V12" s="1" t="str">
        <f t="shared" si="7"/>
        <v/>
      </c>
      <c r="W12" s="1" t="str">
        <f t="shared" si="7"/>
        <v/>
      </c>
      <c r="X12" s="1" t="str">
        <f t="shared" si="7"/>
        <v/>
      </c>
      <c r="Y12" s="1" t="str">
        <f t="shared" si="7"/>
        <v/>
      </c>
      <c r="Z12" s="1" t="str">
        <f t="shared" si="7"/>
        <v/>
      </c>
      <c r="AA12" s="1" t="str">
        <f t="shared" si="7"/>
        <v/>
      </c>
    </row>
    <row r="13" spans="1:28" x14ac:dyDescent="0.25">
      <c r="H13" s="1"/>
      <c r="R13" s="1"/>
      <c r="U13" s="1"/>
    </row>
    <row r="14" spans="1:28" x14ac:dyDescent="0.25">
      <c r="A14" s="2">
        <v>30320</v>
      </c>
      <c r="B14">
        <v>1</v>
      </c>
      <c r="F14">
        <v>3</v>
      </c>
      <c r="G14">
        <v>0</v>
      </c>
      <c r="H14">
        <v>10</v>
      </c>
      <c r="I14" s="1">
        <f>IFERROR(H14*(F14/(F14+G14)),"")</f>
        <v>10</v>
      </c>
      <c r="J14">
        <v>3</v>
      </c>
      <c r="K14">
        <v>0</v>
      </c>
      <c r="L14">
        <v>72</v>
      </c>
      <c r="N14" s="1">
        <f>IFERROR(L14*(J14/(J14+K14)),"")</f>
        <v>72</v>
      </c>
      <c r="O14" s="1">
        <f>IF((H14-L14)=0,"",H14-L14)</f>
        <v>-62</v>
      </c>
      <c r="P14">
        <v>0.12570000000000001</v>
      </c>
      <c r="Q14">
        <v>200</v>
      </c>
      <c r="R14">
        <v>0.1275</v>
      </c>
      <c r="S14" s="1">
        <f>IFERROR((((R14-P14)/Q14)*10^6),"")</f>
        <v>8.9999999999999805</v>
      </c>
      <c r="U14">
        <f>IF((T14-P14)=0,"",T14-P14)</f>
        <v>-0.12570000000000001</v>
      </c>
      <c r="V14" s="1" t="str">
        <f>IF(T14&gt;P14,IFERROR((((R14-U14-P14)/Q14)*10^6),""),"")</f>
        <v/>
      </c>
    </row>
    <row r="15" spans="1:28" x14ac:dyDescent="0.25">
      <c r="A15" s="2">
        <v>30320</v>
      </c>
      <c r="B15">
        <v>2</v>
      </c>
      <c r="I15" s="1" t="str">
        <f t="shared" ref="I15:I16" si="8">IFERROR(H15*(F15/(F15+G15)),"")</f>
        <v/>
      </c>
      <c r="N15" s="1" t="str">
        <f t="shared" ref="N15:N16" si="9">IFERROR(L15*(J15/(J15+K15)),"")</f>
        <v/>
      </c>
      <c r="O15" s="1" t="str">
        <f>IF((H15-L15)=0,"",H15-L15)</f>
        <v/>
      </c>
      <c r="S15" s="1" t="str">
        <f t="shared" ref="S15:S16" si="10">IFERROR((((R15-P15)/Q15)*10^6),"")</f>
        <v/>
      </c>
      <c r="U15" t="str">
        <f>IF((T15-P15)=0,"",T15-P15)</f>
        <v/>
      </c>
      <c r="V15" s="1" t="str">
        <f>IFERROR((((R15-U15-P15)/Q15)*10^6),"")</f>
        <v/>
      </c>
    </row>
    <row r="16" spans="1:28" x14ac:dyDescent="0.25">
      <c r="A16" s="2">
        <v>30320</v>
      </c>
      <c r="B16">
        <v>3</v>
      </c>
      <c r="I16" s="1" t="str">
        <f t="shared" si="8"/>
        <v/>
      </c>
      <c r="N16" s="1" t="str">
        <f t="shared" si="9"/>
        <v/>
      </c>
      <c r="O16" s="1" t="str">
        <f>IF((H16-L16)=0,"",H16-L16)</f>
        <v/>
      </c>
      <c r="S16" s="1" t="str">
        <f t="shared" si="10"/>
        <v/>
      </c>
      <c r="V16" s="1" t="str">
        <f>IFERROR((((R16-U16-P16)/Q16)*10^6),"")</f>
        <v/>
      </c>
    </row>
    <row r="17" spans="1:22" x14ac:dyDescent="0.25">
      <c r="A17" s="4">
        <v>30320</v>
      </c>
      <c r="B17" s="1" t="s">
        <v>25</v>
      </c>
      <c r="C17" s="1"/>
      <c r="D17" s="1"/>
      <c r="E17" s="1" t="str">
        <f>IFERROR(AVERAGE(E14:E16),"")</f>
        <v/>
      </c>
      <c r="F17" s="1"/>
      <c r="G17" s="1"/>
      <c r="H17" s="1"/>
      <c r="I17" s="1">
        <f t="shared" ref="I17:V17" si="11">IFERROR(AVERAGE(I14:I16),"")</f>
        <v>10</v>
      </c>
      <c r="J17" s="1"/>
      <c r="K17" s="1"/>
      <c r="L17" s="1"/>
      <c r="M17" s="1" t="str">
        <f t="shared" si="11"/>
        <v/>
      </c>
      <c r="N17" s="1">
        <f t="shared" si="11"/>
        <v>72</v>
      </c>
      <c r="O17" s="1">
        <f t="shared" si="11"/>
        <v>-62</v>
      </c>
      <c r="P17" s="1"/>
      <c r="Q17" s="1"/>
      <c r="R17" s="1"/>
      <c r="S17" s="1">
        <f t="shared" si="11"/>
        <v>8.9999999999999805</v>
      </c>
      <c r="T17" s="1" t="str">
        <f t="shared" si="11"/>
        <v/>
      </c>
      <c r="U17" s="1">
        <f t="shared" si="11"/>
        <v>-0.12570000000000001</v>
      </c>
      <c r="V17" s="1" t="str">
        <f t="shared" si="11"/>
        <v/>
      </c>
    </row>
    <row r="18" spans="1:22" x14ac:dyDescent="0.25">
      <c r="H18" s="1"/>
      <c r="R18" s="1"/>
      <c r="U18" s="1"/>
    </row>
    <row r="19" spans="1:22" x14ac:dyDescent="0.25">
      <c r="H19" s="1"/>
      <c r="R19" s="1"/>
      <c r="U19" s="1"/>
    </row>
    <row r="20" spans="1:22" x14ac:dyDescent="0.25">
      <c r="H20" s="1"/>
      <c r="R20" s="1"/>
      <c r="U20" s="1"/>
    </row>
    <row r="21" spans="1:22" x14ac:dyDescent="0.25">
      <c r="H21" s="1"/>
      <c r="R21" s="1"/>
      <c r="U21" s="1"/>
    </row>
    <row r="22" spans="1:22" x14ac:dyDescent="0.25">
      <c r="H22" s="1"/>
      <c r="R22" s="1"/>
      <c r="U22" s="1"/>
    </row>
    <row r="23" spans="1:22" x14ac:dyDescent="0.25">
      <c r="H23" s="1"/>
      <c r="R23" s="1"/>
      <c r="U23" s="1"/>
    </row>
    <row r="24" spans="1:22" x14ac:dyDescent="0.25">
      <c r="F24" s="1"/>
      <c r="G24" s="1"/>
      <c r="H24" s="1"/>
      <c r="J24" s="1"/>
      <c r="K24" s="1"/>
      <c r="L24" s="1"/>
      <c r="M24" s="1"/>
      <c r="P24" s="1"/>
      <c r="Q24" s="1"/>
      <c r="R24" s="1"/>
      <c r="T24" s="1"/>
      <c r="U24" s="1"/>
      <c r="V24" s="1"/>
    </row>
    <row r="25" spans="1:22" x14ac:dyDescent="0.25">
      <c r="F25" s="1"/>
      <c r="G25" s="1"/>
      <c r="H25" s="1"/>
      <c r="J25" s="1"/>
      <c r="K25" s="1"/>
      <c r="L25" s="1"/>
      <c r="M25" s="1"/>
      <c r="P25" s="1"/>
      <c r="Q25" s="1"/>
      <c r="R25" s="1"/>
      <c r="T25" s="1"/>
      <c r="U25" s="1"/>
      <c r="V25" s="1"/>
    </row>
    <row r="26" spans="1:22" x14ac:dyDescent="0.25">
      <c r="F26" s="1"/>
      <c r="G26" s="1"/>
      <c r="H26" s="1"/>
      <c r="J26" s="1"/>
      <c r="K26" s="1"/>
      <c r="L26" s="1"/>
      <c r="M26" s="1"/>
      <c r="P26" s="1"/>
      <c r="Q26" s="1"/>
      <c r="R26" s="1"/>
      <c r="T26" s="1"/>
      <c r="U26" s="1"/>
      <c r="V26" s="1"/>
    </row>
    <row r="27" spans="1:22" x14ac:dyDescent="0.25">
      <c r="F27" s="1"/>
      <c r="G27" s="1"/>
      <c r="H27" s="1"/>
      <c r="J27" s="1"/>
      <c r="K27" s="1"/>
      <c r="L27" s="1"/>
      <c r="M27" s="1"/>
      <c r="P27" s="1"/>
      <c r="Q27" s="1"/>
      <c r="R27" s="1"/>
      <c r="T27" s="1"/>
      <c r="U27" s="1"/>
      <c r="V27" s="1"/>
    </row>
    <row r="28" spans="1:22" x14ac:dyDescent="0.25">
      <c r="F28" s="1"/>
      <c r="G28" s="1"/>
      <c r="H28" s="1"/>
      <c r="J28" s="1"/>
      <c r="K28" s="1"/>
      <c r="L28" s="1"/>
      <c r="M28" s="1"/>
      <c r="P28" s="1"/>
      <c r="Q28" s="1"/>
      <c r="R28" s="1"/>
      <c r="T28" s="1"/>
      <c r="U28" s="1"/>
      <c r="V28" s="1"/>
    </row>
    <row r="29" spans="1:22" x14ac:dyDescent="0.25">
      <c r="F29" s="1"/>
      <c r="G29" s="1"/>
      <c r="H29" s="1"/>
      <c r="J29" s="1"/>
      <c r="K29" s="1"/>
      <c r="L29" s="1"/>
      <c r="M29" s="1"/>
      <c r="P29" s="1"/>
      <c r="Q29" s="1"/>
      <c r="R29" s="1"/>
      <c r="T29" s="1"/>
      <c r="U29" s="1"/>
      <c r="V29" s="1"/>
    </row>
    <row r="30" spans="1:22" x14ac:dyDescent="0.25">
      <c r="F30" s="1"/>
      <c r="G30" s="1"/>
      <c r="H30" s="1"/>
      <c r="J30" s="1"/>
      <c r="K30" s="1"/>
      <c r="L30" s="1"/>
      <c r="M30" s="1"/>
      <c r="P30" s="1"/>
      <c r="Q30" s="1"/>
      <c r="R30" s="1"/>
      <c r="T30" s="1"/>
      <c r="U30" s="1"/>
      <c r="V30" s="1"/>
    </row>
    <row r="31" spans="1:22" x14ac:dyDescent="0.25">
      <c r="F31" s="1"/>
      <c r="G31" s="1"/>
      <c r="H31" s="1"/>
      <c r="J31" s="1"/>
      <c r="K31" s="1"/>
      <c r="L31" s="1"/>
      <c r="M31" s="1"/>
      <c r="P31" s="1"/>
      <c r="Q31" s="1"/>
      <c r="R31" s="1"/>
      <c r="T31" s="1"/>
      <c r="U31" s="1"/>
      <c r="V31" s="1"/>
    </row>
    <row r="32" spans="1:22" x14ac:dyDescent="0.25">
      <c r="F32" s="1"/>
      <c r="G32" s="1"/>
      <c r="H32" s="1"/>
      <c r="J32" s="1"/>
      <c r="K32" s="1"/>
      <c r="L32" s="1"/>
      <c r="M32" s="1"/>
      <c r="P32" s="1"/>
      <c r="Q32" s="1"/>
      <c r="R32" s="1"/>
      <c r="T32" s="1"/>
      <c r="U32" s="1"/>
      <c r="V32" s="1"/>
    </row>
    <row r="33" spans="6:22" x14ac:dyDescent="0.25">
      <c r="F33" s="1"/>
      <c r="G33" s="1"/>
      <c r="H33" s="1"/>
      <c r="J33" s="1"/>
      <c r="K33" s="1"/>
      <c r="L33" s="1"/>
      <c r="M33" s="1"/>
      <c r="P33" s="1"/>
      <c r="Q33" s="1"/>
      <c r="R33" s="1"/>
      <c r="T33" s="1"/>
      <c r="U33" s="1"/>
      <c r="V33" s="1"/>
    </row>
    <row r="34" spans="6:22" x14ac:dyDescent="0.25">
      <c r="F34" s="1"/>
      <c r="G34" s="1"/>
      <c r="H34" s="1"/>
      <c r="J34" s="1"/>
      <c r="K34" s="1"/>
      <c r="L34" s="1"/>
      <c r="M34" s="1"/>
      <c r="P34" s="1"/>
      <c r="Q34" s="1"/>
      <c r="R34" s="1"/>
      <c r="T34" s="1"/>
      <c r="U34" s="1"/>
      <c r="V34" s="1"/>
    </row>
    <row r="35" spans="6:22" x14ac:dyDescent="0.25">
      <c r="F35" s="1"/>
      <c r="G35" s="1"/>
      <c r="H35" s="1"/>
      <c r="J35" s="1"/>
      <c r="K35" s="1"/>
      <c r="L35" s="1"/>
      <c r="M35" s="1"/>
      <c r="P35" s="1"/>
      <c r="Q35" s="1"/>
      <c r="R35" s="1"/>
      <c r="T35" s="1"/>
      <c r="U35" s="1"/>
      <c r="V35" s="1"/>
    </row>
    <row r="36" spans="6:22" x14ac:dyDescent="0.25">
      <c r="F36" s="1"/>
      <c r="G36" s="1"/>
      <c r="H36" s="1"/>
      <c r="J36" s="1"/>
      <c r="K36" s="1"/>
      <c r="L36" s="1"/>
      <c r="M36" s="1"/>
      <c r="P36" s="1"/>
      <c r="Q36" s="1"/>
      <c r="R36" s="1"/>
      <c r="T36" s="1"/>
      <c r="U36" s="1"/>
      <c r="V36" s="1"/>
    </row>
    <row r="37" spans="6:22" x14ac:dyDescent="0.25">
      <c r="F37" s="1"/>
      <c r="G37" s="1"/>
      <c r="H37" s="1"/>
      <c r="J37" s="1"/>
      <c r="K37" s="1"/>
      <c r="L37" s="1"/>
      <c r="M37" s="1"/>
      <c r="P37" s="1"/>
      <c r="Q37" s="1"/>
      <c r="R37" s="1"/>
      <c r="T37" s="1"/>
      <c r="U37" s="1"/>
      <c r="V37" s="1"/>
    </row>
    <row r="38" spans="6:22" x14ac:dyDescent="0.25">
      <c r="F38" s="1"/>
      <c r="G38" s="1"/>
      <c r="H38" s="1"/>
      <c r="J38" s="1"/>
      <c r="K38" s="1"/>
      <c r="L38" s="1"/>
      <c r="M38" s="1"/>
      <c r="P38" s="1"/>
      <c r="Q38" s="1"/>
      <c r="R38" s="1"/>
      <c r="T38" s="1"/>
      <c r="U38" s="1"/>
      <c r="V38" s="1"/>
    </row>
    <row r="39" spans="6:22" x14ac:dyDescent="0.25">
      <c r="H39" s="1"/>
      <c r="R39" s="1"/>
      <c r="U39" s="1"/>
    </row>
    <row r="40" spans="6:22" x14ac:dyDescent="0.25">
      <c r="H40" s="1"/>
      <c r="R40" s="1"/>
      <c r="U40" s="1"/>
    </row>
    <row r="41" spans="6:22" x14ac:dyDescent="0.25">
      <c r="H41" s="1"/>
      <c r="R41" s="1"/>
      <c r="U41" s="1"/>
    </row>
    <row r="42" spans="6:22" x14ac:dyDescent="0.25">
      <c r="H42" s="1"/>
      <c r="R42" s="1"/>
      <c r="U42" s="1"/>
    </row>
    <row r="43" spans="6:22" x14ac:dyDescent="0.25">
      <c r="H43" s="1"/>
      <c r="R43" s="1"/>
      <c r="U43" s="1"/>
    </row>
    <row r="44" spans="6:22" x14ac:dyDescent="0.25">
      <c r="H44" s="1"/>
      <c r="R44" s="1"/>
      <c r="U44" s="1"/>
    </row>
    <row r="45" spans="6:22" x14ac:dyDescent="0.25">
      <c r="H45" s="1"/>
      <c r="R45" s="1"/>
      <c r="U45" s="1"/>
    </row>
    <row r="46" spans="6:22" x14ac:dyDescent="0.25">
      <c r="H46" s="1"/>
      <c r="R46" s="1"/>
      <c r="U46" s="1"/>
    </row>
    <row r="47" spans="6:22" x14ac:dyDescent="0.25">
      <c r="H47" s="1"/>
      <c r="R47" s="1"/>
      <c r="U47" s="1"/>
    </row>
    <row r="48" spans="6:22" x14ac:dyDescent="0.25">
      <c r="H48" s="1"/>
      <c r="R48" s="1"/>
      <c r="U48" s="1"/>
    </row>
    <row r="49" spans="8:21" x14ac:dyDescent="0.25">
      <c r="H49" s="1"/>
      <c r="R49" s="1"/>
      <c r="U49" s="1"/>
    </row>
    <row r="50" spans="8:21" x14ac:dyDescent="0.25">
      <c r="H50" s="1"/>
      <c r="R50" s="1"/>
      <c r="U50" s="1"/>
    </row>
    <row r="51" spans="8:21" x14ac:dyDescent="0.25">
      <c r="H51" s="1"/>
      <c r="R51" s="1"/>
      <c r="U51" s="1"/>
    </row>
    <row r="52" spans="8:21" x14ac:dyDescent="0.25">
      <c r="H52" s="1"/>
      <c r="R52" s="1"/>
      <c r="U52" s="1"/>
    </row>
    <row r="53" spans="8:21" x14ac:dyDescent="0.25">
      <c r="H53" s="1"/>
      <c r="R53" s="1"/>
      <c r="U53" s="1"/>
    </row>
    <row r="54" spans="8:21" x14ac:dyDescent="0.25">
      <c r="H54" s="1"/>
      <c r="R54" s="1"/>
      <c r="U54" s="1"/>
    </row>
    <row r="55" spans="8:21" x14ac:dyDescent="0.25">
      <c r="H55" s="1"/>
      <c r="R55" s="1"/>
      <c r="U55" s="1"/>
    </row>
    <row r="56" spans="8:21" x14ac:dyDescent="0.25">
      <c r="H56" s="1"/>
      <c r="R56" s="1"/>
      <c r="U56" s="1"/>
    </row>
    <row r="57" spans="8:21" x14ac:dyDescent="0.25">
      <c r="H57" s="1"/>
      <c r="R57" s="1"/>
      <c r="U57" s="1"/>
    </row>
    <row r="58" spans="8:21" x14ac:dyDescent="0.25">
      <c r="H58" s="1"/>
      <c r="R58" s="1"/>
      <c r="U58" s="1"/>
    </row>
    <row r="59" spans="8:21" x14ac:dyDescent="0.25">
      <c r="H59" s="1"/>
      <c r="R59" s="1"/>
      <c r="U59" s="1"/>
    </row>
    <row r="60" spans="8:21" x14ac:dyDescent="0.25">
      <c r="H60" s="1"/>
      <c r="R60" s="1"/>
      <c r="U60" s="1"/>
    </row>
    <row r="61" spans="8:21" x14ac:dyDescent="0.25">
      <c r="H61" s="1"/>
      <c r="R61" s="1"/>
      <c r="U61" s="1"/>
    </row>
    <row r="62" spans="8:21" x14ac:dyDescent="0.25">
      <c r="H62" s="1"/>
      <c r="R62" s="1"/>
      <c r="U62" s="1"/>
    </row>
    <row r="63" spans="8:21" x14ac:dyDescent="0.25">
      <c r="H63" s="1"/>
      <c r="R63" s="1"/>
      <c r="U63" s="1"/>
    </row>
    <row r="64" spans="8:21" x14ac:dyDescent="0.25">
      <c r="H64" s="1"/>
      <c r="R64" s="1"/>
      <c r="U64" s="1"/>
    </row>
    <row r="65" spans="8:21" x14ac:dyDescent="0.25">
      <c r="H65" s="1"/>
      <c r="R65" s="1"/>
      <c r="U65" s="1"/>
    </row>
    <row r="66" spans="8:21" x14ac:dyDescent="0.25">
      <c r="H66" s="1"/>
      <c r="U66" s="1"/>
    </row>
    <row r="67" spans="8:21" x14ac:dyDescent="0.25">
      <c r="H67" s="1"/>
      <c r="U67" s="1"/>
    </row>
    <row r="68" spans="8:21" x14ac:dyDescent="0.25">
      <c r="H68" s="1"/>
    </row>
    <row r="69" spans="8:21" x14ac:dyDescent="0.25">
      <c r="H69" s="1"/>
    </row>
    <row r="70" spans="8:21" x14ac:dyDescent="0.25">
      <c r="H70" s="1"/>
    </row>
    <row r="71" spans="8:21" x14ac:dyDescent="0.25">
      <c r="H71" s="1"/>
    </row>
  </sheetData>
  <mergeCells count="20">
    <mergeCell ref="A1:B3"/>
    <mergeCell ref="C1:C3"/>
    <mergeCell ref="D1:E2"/>
    <mergeCell ref="F1:I1"/>
    <mergeCell ref="F2:G2"/>
    <mergeCell ref="I2:I3"/>
    <mergeCell ref="H2:H3"/>
    <mergeCell ref="J1:N1"/>
    <mergeCell ref="P1:V1"/>
    <mergeCell ref="V2:V3"/>
    <mergeCell ref="L2:L3"/>
    <mergeCell ref="N2:N3"/>
    <mergeCell ref="O2:O3"/>
    <mergeCell ref="J2:K2"/>
    <mergeCell ref="U2:U3"/>
    <mergeCell ref="P2:P3"/>
    <mergeCell ref="Q2:Q3"/>
    <mergeCell ref="R2:R3"/>
    <mergeCell ref="S2:S3"/>
    <mergeCell ref="T2:T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149"/>
  <sheetViews>
    <sheetView zoomScale="55" zoomScaleNormal="55" workbookViewId="0">
      <pane xSplit="2" ySplit="3" topLeftCell="F97" activePane="bottomRight" state="frozen"/>
      <selection pane="topRight" activeCell="C1" sqref="C1"/>
      <selection pane="bottomLeft" activeCell="A4" sqref="A4"/>
      <selection pane="bottomRight" activeCell="AK135" activeCellId="11" sqref="AK54 AK58 AK62 AK66 AK76 AK84 AK90 AK100 AK108 AK118 AK123 AK135"/>
    </sheetView>
  </sheetViews>
  <sheetFormatPr defaultRowHeight="15" x14ac:dyDescent="0.25"/>
  <cols>
    <col min="1" max="1" width="11" bestFit="1" customWidth="1"/>
    <col min="2" max="4" width="12.375" customWidth="1"/>
    <col min="5" max="5" width="10.625" customWidth="1"/>
    <col min="9" max="9" width="11.875" style="1" bestFit="1" customWidth="1"/>
    <col min="10" max="13" width="0" hidden="1" customWidth="1"/>
    <col min="14" max="15" width="0" style="1" hidden="1" customWidth="1"/>
    <col min="19" max="19" width="9" style="1"/>
    <col min="21" max="22" width="12.75" bestFit="1" customWidth="1"/>
  </cols>
  <sheetData>
    <row r="1" spans="1:36" ht="25.5" customHeight="1" x14ac:dyDescent="0.25">
      <c r="A1" s="11" t="s">
        <v>0</v>
      </c>
      <c r="B1" s="11"/>
      <c r="C1" s="12" t="s">
        <v>1</v>
      </c>
      <c r="D1" s="13" t="s">
        <v>2</v>
      </c>
      <c r="E1" s="13"/>
      <c r="F1" s="11" t="s">
        <v>3</v>
      </c>
      <c r="G1" s="11"/>
      <c r="H1" s="11"/>
      <c r="I1" s="11"/>
      <c r="J1" s="11" t="s">
        <v>4</v>
      </c>
      <c r="K1" s="11"/>
      <c r="L1" s="11"/>
      <c r="M1" s="11"/>
      <c r="N1" s="11"/>
      <c r="O1" s="1" t="s">
        <v>5</v>
      </c>
      <c r="P1" s="11" t="s">
        <v>6</v>
      </c>
      <c r="Q1" s="11"/>
      <c r="R1" s="11"/>
      <c r="S1" s="11"/>
      <c r="T1" s="11"/>
      <c r="U1" s="11"/>
      <c r="V1" s="11"/>
      <c r="Y1" s="2"/>
      <c r="Z1" s="2"/>
      <c r="AA1" s="2"/>
      <c r="AB1" s="2"/>
    </row>
    <row r="2" spans="1:36" ht="32.25" customHeight="1" x14ac:dyDescent="0.2">
      <c r="A2" s="11"/>
      <c r="B2" s="11"/>
      <c r="C2" s="12"/>
      <c r="D2" s="13"/>
      <c r="E2" s="13"/>
      <c r="F2" s="12" t="s">
        <v>7</v>
      </c>
      <c r="G2" s="12"/>
      <c r="H2" s="12" t="s">
        <v>8</v>
      </c>
      <c r="I2" s="14" t="s">
        <v>9</v>
      </c>
      <c r="J2" s="12" t="s">
        <v>7</v>
      </c>
      <c r="K2" s="12"/>
      <c r="L2" s="12" t="s">
        <v>8</v>
      </c>
      <c r="M2" s="5"/>
      <c r="N2" s="14" t="s">
        <v>10</v>
      </c>
      <c r="O2" s="14" t="s">
        <v>11</v>
      </c>
      <c r="P2" s="12" t="s">
        <v>12</v>
      </c>
      <c r="Q2" s="12" t="s">
        <v>13</v>
      </c>
      <c r="R2" s="12" t="s">
        <v>14</v>
      </c>
      <c r="S2" s="14" t="s">
        <v>15</v>
      </c>
      <c r="T2" s="12" t="s">
        <v>16</v>
      </c>
      <c r="U2" s="12" t="s">
        <v>17</v>
      </c>
      <c r="V2" s="14" t="s">
        <v>18</v>
      </c>
      <c r="W2" s="3"/>
      <c r="X2" s="3"/>
      <c r="Y2" s="2"/>
      <c r="Z2" s="15" t="s">
        <v>29</v>
      </c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3.75" customHeight="1" x14ac:dyDescent="0.25">
      <c r="A3" s="11"/>
      <c r="B3" s="11"/>
      <c r="C3" s="12"/>
      <c r="D3" t="s">
        <v>19</v>
      </c>
      <c r="E3" s="5" t="s">
        <v>20</v>
      </c>
      <c r="F3" s="3" t="s">
        <v>21</v>
      </c>
      <c r="G3" s="3" t="s">
        <v>22</v>
      </c>
      <c r="H3" s="12"/>
      <c r="I3" s="14"/>
      <c r="J3" s="3" t="s">
        <v>21</v>
      </c>
      <c r="K3" s="3" t="s">
        <v>22</v>
      </c>
      <c r="L3" s="12"/>
      <c r="M3" s="5" t="s">
        <v>23</v>
      </c>
      <c r="N3" s="14"/>
      <c r="O3" s="14"/>
      <c r="P3" s="12"/>
      <c r="Q3" s="12"/>
      <c r="R3" s="12"/>
      <c r="S3" s="14"/>
      <c r="T3" s="12"/>
      <c r="U3" s="12"/>
      <c r="V3" s="14"/>
      <c r="W3" s="3"/>
      <c r="X3" s="2" t="s">
        <v>27</v>
      </c>
      <c r="Y3" s="2"/>
      <c r="Z3" t="s">
        <v>30</v>
      </c>
      <c r="AA3" t="s">
        <v>31</v>
      </c>
      <c r="AB3" t="s">
        <v>32</v>
      </c>
      <c r="AE3" t="s">
        <v>33</v>
      </c>
      <c r="AF3" t="s">
        <v>34</v>
      </c>
      <c r="AJ3" s="1" t="s">
        <v>35</v>
      </c>
    </row>
    <row r="4" spans="1:36" x14ac:dyDescent="0.25">
      <c r="A4" s="2">
        <v>180220</v>
      </c>
      <c r="B4">
        <v>1</v>
      </c>
      <c r="C4">
        <v>6.3</v>
      </c>
      <c r="D4">
        <v>3.24</v>
      </c>
      <c r="E4">
        <v>22.6</v>
      </c>
      <c r="F4">
        <v>3</v>
      </c>
      <c r="G4">
        <v>0</v>
      </c>
      <c r="H4">
        <v>0</v>
      </c>
      <c r="I4" s="1">
        <f>IFERROR(H4*(F4/(F4+G4)),"")</f>
        <v>0</v>
      </c>
      <c r="J4">
        <v>3</v>
      </c>
      <c r="K4">
        <v>0</v>
      </c>
      <c r="L4">
        <v>0</v>
      </c>
      <c r="M4" t="s">
        <v>24</v>
      </c>
      <c r="N4" s="1">
        <f>IFERROR(L4*(J4/(J4+K4)),"")</f>
        <v>0</v>
      </c>
      <c r="O4" s="1" t="str">
        <f>IF((H4-L4)=0,"",H4-L4)</f>
        <v/>
      </c>
      <c r="P4">
        <v>0.1227</v>
      </c>
      <c r="Q4">
        <v>100</v>
      </c>
      <c r="R4">
        <v>0.1236</v>
      </c>
      <c r="S4" s="1">
        <f>IFERROR((((R4-P4)/Q4)*10^6),"")</f>
        <v>8.9999999999999805</v>
      </c>
      <c r="T4">
        <v>0.12330000000000001</v>
      </c>
      <c r="U4">
        <f>IF((T4-P4)=0,"",T4-P4)</f>
        <v>6.0000000000000331E-4</v>
      </c>
      <c r="V4" s="1">
        <f>IFERROR((((R4-U4-P4)/Q4)*10^6),"")</f>
        <v>2.9999999999999472</v>
      </c>
    </row>
    <row r="5" spans="1:36" x14ac:dyDescent="0.25">
      <c r="A5" s="2">
        <v>180220</v>
      </c>
      <c r="B5">
        <v>2</v>
      </c>
      <c r="C5">
        <v>6.3</v>
      </c>
      <c r="D5">
        <v>3.24</v>
      </c>
      <c r="E5">
        <v>22.6</v>
      </c>
      <c r="F5">
        <v>3</v>
      </c>
      <c r="G5">
        <v>0</v>
      </c>
      <c r="H5">
        <v>0</v>
      </c>
      <c r="I5" s="1">
        <f t="shared" ref="I5:I6" si="0">IFERROR(H5*(F5/(F5+G5)),"")</f>
        <v>0</v>
      </c>
      <c r="J5">
        <v>3</v>
      </c>
      <c r="K5">
        <v>0</v>
      </c>
      <c r="L5">
        <v>0</v>
      </c>
      <c r="M5" t="s">
        <v>24</v>
      </c>
      <c r="N5" s="1">
        <f t="shared" ref="N5:N6" si="1">IFERROR(L5*(J5/(J5+K5)),"")</f>
        <v>0</v>
      </c>
      <c r="O5" s="1" t="str">
        <f>IF((H5-L5)=0,"",H5-L5)</f>
        <v/>
      </c>
      <c r="P5">
        <v>0.1232</v>
      </c>
      <c r="Q5">
        <v>100</v>
      </c>
      <c r="R5">
        <v>0.1245</v>
      </c>
      <c r="S5" s="1">
        <f t="shared" ref="S5:S6" si="2">IFERROR((((R5-P5)/Q5)*10^6),"")</f>
        <v>12.999999999999957</v>
      </c>
      <c r="T5">
        <v>0.124</v>
      </c>
      <c r="V5" s="1">
        <f>IFERROR((((R5-U5-P5)/Q5)*10^6),"")</f>
        <v>12.999999999999957</v>
      </c>
    </row>
    <row r="6" spans="1:36" x14ac:dyDescent="0.25">
      <c r="A6" s="2">
        <v>180220</v>
      </c>
      <c r="B6">
        <v>3</v>
      </c>
      <c r="C6">
        <v>6.3</v>
      </c>
      <c r="D6">
        <v>3.24</v>
      </c>
      <c r="E6">
        <v>22.6</v>
      </c>
      <c r="F6">
        <v>3</v>
      </c>
      <c r="G6">
        <v>0</v>
      </c>
      <c r="H6">
        <v>0</v>
      </c>
      <c r="I6" s="1">
        <f t="shared" si="0"/>
        <v>0</v>
      </c>
      <c r="J6">
        <v>3</v>
      </c>
      <c r="K6">
        <v>0</v>
      </c>
      <c r="L6">
        <v>0</v>
      </c>
      <c r="M6" t="s">
        <v>24</v>
      </c>
      <c r="N6" s="1">
        <f t="shared" si="1"/>
        <v>0</v>
      </c>
      <c r="O6" s="1" t="str">
        <f>IF((H6-L6)=0,"",H6-L6)</f>
        <v/>
      </c>
      <c r="R6" t="str">
        <f>IFERROR((((Q6-#REF!)/P6)*10^6),"")</f>
        <v/>
      </c>
      <c r="S6" s="1" t="str">
        <f t="shared" si="2"/>
        <v/>
      </c>
      <c r="V6" s="1" t="str">
        <f>IFERROR((((R6-U6-P6)/Q6)*10^6),"")</f>
        <v/>
      </c>
    </row>
    <row r="7" spans="1:36" x14ac:dyDescent="0.25">
      <c r="A7" s="2">
        <v>180220</v>
      </c>
      <c r="B7" t="s">
        <v>25</v>
      </c>
      <c r="C7">
        <f>IFERROR(AVERAGE(C4:C6),"")</f>
        <v>6.3</v>
      </c>
      <c r="D7">
        <f t="shared" ref="D7:AA7" si="3">IFERROR(AVERAGE(D4:D6),"")</f>
        <v>3.24</v>
      </c>
      <c r="E7">
        <f t="shared" si="3"/>
        <v>22.600000000000005</v>
      </c>
      <c r="F7">
        <f t="shared" si="3"/>
        <v>3</v>
      </c>
      <c r="G7">
        <f t="shared" si="3"/>
        <v>0</v>
      </c>
      <c r="H7">
        <f t="shared" si="3"/>
        <v>0</v>
      </c>
      <c r="I7" s="1">
        <f t="shared" si="3"/>
        <v>0</v>
      </c>
      <c r="J7">
        <f t="shared" si="3"/>
        <v>3</v>
      </c>
      <c r="K7">
        <f t="shared" si="3"/>
        <v>0</v>
      </c>
      <c r="L7">
        <f t="shared" si="3"/>
        <v>0</v>
      </c>
      <c r="N7" s="1">
        <f t="shared" si="3"/>
        <v>0</v>
      </c>
      <c r="O7" s="1" t="str">
        <f>IFERROR(AVERAGE(O4:O6),"")</f>
        <v/>
      </c>
      <c r="P7">
        <f t="shared" si="3"/>
        <v>0.12295</v>
      </c>
      <c r="Q7">
        <f t="shared" si="3"/>
        <v>100</v>
      </c>
      <c r="R7">
        <f t="shared" si="3"/>
        <v>0.12404999999999999</v>
      </c>
      <c r="S7" s="1">
        <f t="shared" si="3"/>
        <v>10.999999999999968</v>
      </c>
      <c r="U7">
        <f>IFERROR(AVERAGE(U4:U6),"")</f>
        <v>6.0000000000000331E-4</v>
      </c>
      <c r="V7">
        <f>IFERROR(AVERAGE(V4:V6),"")</f>
        <v>7.999999999999952</v>
      </c>
      <c r="W7" t="str">
        <f t="shared" si="3"/>
        <v/>
      </c>
      <c r="X7" s="1" t="str">
        <f t="shared" si="3"/>
        <v/>
      </c>
      <c r="Y7" t="str">
        <f t="shared" si="3"/>
        <v/>
      </c>
      <c r="Z7" t="str">
        <f t="shared" si="3"/>
        <v/>
      </c>
      <c r="AA7" t="str">
        <f t="shared" si="3"/>
        <v/>
      </c>
    </row>
    <row r="8" spans="1:36" x14ac:dyDescent="0.25">
      <c r="H8" s="1"/>
      <c r="R8" s="1"/>
      <c r="U8" s="1"/>
    </row>
    <row r="9" spans="1:36" x14ac:dyDescent="0.25">
      <c r="A9" s="2">
        <v>240220</v>
      </c>
      <c r="B9">
        <v>1</v>
      </c>
      <c r="C9">
        <v>8.9</v>
      </c>
      <c r="D9">
        <v>2.89</v>
      </c>
      <c r="F9">
        <v>3</v>
      </c>
      <c r="G9">
        <v>0</v>
      </c>
      <c r="H9">
        <v>81</v>
      </c>
      <c r="I9" s="1">
        <f>IFERROR(H9*(F9/(F9+G9)),"")</f>
        <v>81</v>
      </c>
      <c r="J9">
        <v>3</v>
      </c>
      <c r="K9">
        <v>0</v>
      </c>
      <c r="L9">
        <v>84</v>
      </c>
      <c r="N9" s="1">
        <f>IFERROR(L9*(J9/(J9+K9)),"")</f>
        <v>84</v>
      </c>
      <c r="O9" s="1">
        <f>IF((H9-L9)=0,"",H9-L9)</f>
        <v>-3</v>
      </c>
      <c r="P9">
        <v>0.12529999999999999</v>
      </c>
      <c r="Q9">
        <v>100</v>
      </c>
      <c r="R9">
        <v>0.1283</v>
      </c>
      <c r="S9" s="1">
        <f>IFERROR((((R9-P9)/Q9)*10^6),"")</f>
        <v>30.000000000000028</v>
      </c>
      <c r="U9">
        <f>IF((T9-P9)=0,"",T9-P9)</f>
        <v>-0.12529999999999999</v>
      </c>
      <c r="V9" s="1">
        <f>IFERROR((((R9-U9-P9)/Q9)*10^6),"")</f>
        <v>1283</v>
      </c>
    </row>
    <row r="10" spans="1:36" x14ac:dyDescent="0.25">
      <c r="A10" s="2">
        <v>240220</v>
      </c>
      <c r="B10">
        <v>2</v>
      </c>
      <c r="I10" s="1" t="str">
        <f t="shared" ref="I10:I11" si="4">IFERROR(H10*(F10/(F10+G10)),"")</f>
        <v/>
      </c>
      <c r="N10" s="1" t="str">
        <f t="shared" ref="N10:N11" si="5">IFERROR(L10*(J10/(J10+K10)),"")</f>
        <v/>
      </c>
      <c r="O10" s="1" t="str">
        <f>IF((H10-L10)=0,"",H10-L10)</f>
        <v/>
      </c>
      <c r="S10" s="1" t="str">
        <f t="shared" ref="S10:S11" si="6">IFERROR((((R10-P10)/Q10)*10^6),"")</f>
        <v/>
      </c>
      <c r="U10" t="str">
        <f>IF((T10-P10)=0,"",T10-P10)</f>
        <v/>
      </c>
      <c r="V10" s="1" t="str">
        <f>IFERROR((((R10-U10-P10)/Q10)*10^6),"")</f>
        <v/>
      </c>
    </row>
    <row r="11" spans="1:36" x14ac:dyDescent="0.25">
      <c r="A11" s="2">
        <v>240220</v>
      </c>
      <c r="B11">
        <v>3</v>
      </c>
      <c r="I11" s="1" t="str">
        <f t="shared" si="4"/>
        <v/>
      </c>
      <c r="N11" s="1" t="str">
        <f t="shared" si="5"/>
        <v/>
      </c>
      <c r="O11" s="1" t="str">
        <f>IF((H11-L11)=0,"",H11-L11)</f>
        <v/>
      </c>
      <c r="S11" s="1" t="str">
        <f t="shared" si="6"/>
        <v/>
      </c>
      <c r="V11" s="1" t="str">
        <f>IFERROR((((R11-U11-P11)/Q11)*10^6),"")</f>
        <v/>
      </c>
    </row>
    <row r="12" spans="1:36" s="1" customFormat="1" x14ac:dyDescent="0.25">
      <c r="A12" s="4">
        <v>240220</v>
      </c>
      <c r="B12" s="1" t="s">
        <v>25</v>
      </c>
      <c r="C12" s="1">
        <f>IFERROR(AVERAGE(C9:C11),"")</f>
        <v>8.9</v>
      </c>
      <c r="D12" s="1">
        <f>IFERROR(AVERAGE(D9:D11),"")</f>
        <v>2.89</v>
      </c>
      <c r="E12" s="1" t="str">
        <f>IFERROR(AVERAGE(E9:E11),"")</f>
        <v/>
      </c>
      <c r="F12" s="1">
        <f t="shared" ref="F12:AA12" si="7">IFERROR(AVERAGE(F9:F11),"")</f>
        <v>3</v>
      </c>
      <c r="G12" s="1">
        <f t="shared" si="7"/>
        <v>0</v>
      </c>
      <c r="H12" s="1">
        <f t="shared" si="7"/>
        <v>81</v>
      </c>
      <c r="I12" s="1">
        <f t="shared" si="7"/>
        <v>81</v>
      </c>
      <c r="J12" s="1">
        <f t="shared" si="7"/>
        <v>3</v>
      </c>
      <c r="K12" s="1">
        <f t="shared" si="7"/>
        <v>0</v>
      </c>
      <c r="L12" s="1">
        <f t="shared" si="7"/>
        <v>84</v>
      </c>
      <c r="M12" s="1" t="str">
        <f t="shared" si="7"/>
        <v/>
      </c>
      <c r="N12" s="1">
        <f t="shared" si="7"/>
        <v>84</v>
      </c>
      <c r="O12" s="1">
        <f t="shared" si="7"/>
        <v>-3</v>
      </c>
      <c r="P12" s="1">
        <f t="shared" si="7"/>
        <v>0.12529999999999999</v>
      </c>
      <c r="Q12" s="1">
        <f t="shared" si="7"/>
        <v>100</v>
      </c>
      <c r="R12" s="1">
        <f t="shared" si="7"/>
        <v>0.1283</v>
      </c>
      <c r="S12" s="1">
        <f t="shared" si="7"/>
        <v>30.000000000000028</v>
      </c>
      <c r="T12" s="1" t="str">
        <f t="shared" si="7"/>
        <v/>
      </c>
      <c r="U12" s="1">
        <f t="shared" si="7"/>
        <v>-0.12529999999999999</v>
      </c>
      <c r="V12" s="1">
        <f t="shared" si="7"/>
        <v>1283</v>
      </c>
      <c r="W12" s="1" t="str">
        <f t="shared" si="7"/>
        <v/>
      </c>
      <c r="X12" s="1" t="str">
        <f t="shared" si="7"/>
        <v/>
      </c>
      <c r="Y12" s="1" t="str">
        <f t="shared" si="7"/>
        <v/>
      </c>
      <c r="Z12" s="1" t="str">
        <f t="shared" si="7"/>
        <v/>
      </c>
      <c r="AA12" s="1" t="str">
        <f t="shared" si="7"/>
        <v/>
      </c>
    </row>
    <row r="13" spans="1:36" x14ac:dyDescent="0.25">
      <c r="H13" s="1"/>
      <c r="R13" s="1"/>
      <c r="U13" s="1"/>
    </row>
    <row r="14" spans="1:36" x14ac:dyDescent="0.25">
      <c r="H14" s="1"/>
      <c r="R14" s="1"/>
      <c r="U14" s="1"/>
    </row>
    <row r="15" spans="1:36" x14ac:dyDescent="0.25">
      <c r="H15" s="1"/>
      <c r="R15" s="1"/>
      <c r="S15" s="1">
        <f>AVERAGE(S7,S12)</f>
        <v>20.5</v>
      </c>
      <c r="U15" s="1"/>
    </row>
    <row r="16" spans="1:36" x14ac:dyDescent="0.25">
      <c r="A16" s="2">
        <v>30320</v>
      </c>
      <c r="B16">
        <v>1</v>
      </c>
      <c r="F16" s="6">
        <v>3</v>
      </c>
      <c r="G16" s="6">
        <v>0</v>
      </c>
      <c r="H16" s="6">
        <v>147</v>
      </c>
      <c r="I16" s="9">
        <f>IFERROR(H16*(F16/(F16+G16)),"")</f>
        <v>147</v>
      </c>
      <c r="J16">
        <v>3</v>
      </c>
      <c r="K16">
        <v>0</v>
      </c>
      <c r="L16">
        <v>84</v>
      </c>
      <c r="N16" s="1">
        <f>IFERROR(L16*(J16/(J16+K16)),"")</f>
        <v>84</v>
      </c>
      <c r="O16" s="1">
        <f>IF((H16-L16)=0,"",H16-L16)</f>
        <v>63</v>
      </c>
      <c r="P16">
        <v>0.1258</v>
      </c>
      <c r="Q16">
        <v>100</v>
      </c>
      <c r="R16">
        <v>0.12920000000000001</v>
      </c>
      <c r="S16" s="1">
        <f>IFERROR((((R16-P16)/Q16)*10^6),"")</f>
        <v>34.000000000000142</v>
      </c>
      <c r="U16">
        <f>IF((T16-P16)=0,"",T16-P16)</f>
        <v>-0.1258</v>
      </c>
      <c r="V16" s="1">
        <f>IFERROR((((R16-U16-P16)/Q16)*10^6),"")</f>
        <v>1292.0000000000002</v>
      </c>
    </row>
    <row r="17" spans="1:24" x14ac:dyDescent="0.25">
      <c r="A17" s="2">
        <v>30320</v>
      </c>
      <c r="B17">
        <v>2</v>
      </c>
      <c r="F17" s="6"/>
      <c r="G17" s="6"/>
      <c r="H17" s="6"/>
      <c r="I17" s="9" t="str">
        <f t="shared" ref="I17:I18" si="8">IFERROR(H17*(F17/(F17+G17)),"")</f>
        <v/>
      </c>
      <c r="N17" s="1" t="str">
        <f t="shared" ref="N17:N18" si="9">IFERROR(L17*(J17/(J17+K17)),"")</f>
        <v/>
      </c>
      <c r="O17" s="1" t="str">
        <f>IF((H17-L17)=0,"",H17-L17)</f>
        <v/>
      </c>
      <c r="S17" s="1" t="str">
        <f t="shared" ref="S17:S18" si="10">IFERROR((((R17-P17)/Q17)*10^6),"")</f>
        <v/>
      </c>
      <c r="U17" t="str">
        <f>IF((T17-P17)=0,"",T17-P17)</f>
        <v/>
      </c>
      <c r="V17" s="1" t="str">
        <f>IFERROR((((R17-U17-P17)/Q17)*10^6),"")</f>
        <v/>
      </c>
      <c r="X17" s="1" t="str">
        <f t="shared" ref="X17" si="11">IFERROR(AVERAGE(X14:X16),"")</f>
        <v/>
      </c>
    </row>
    <row r="18" spans="1:24" x14ac:dyDescent="0.25">
      <c r="A18" s="2">
        <v>30320</v>
      </c>
      <c r="B18">
        <v>3</v>
      </c>
      <c r="F18" s="6"/>
      <c r="G18" s="6"/>
      <c r="H18" s="6"/>
      <c r="I18" s="9" t="str">
        <f t="shared" si="8"/>
        <v/>
      </c>
      <c r="N18" s="1" t="str">
        <f t="shared" si="9"/>
        <v/>
      </c>
      <c r="O18" s="1" t="str">
        <f>IF((H18-L18)=0,"",H18-L18)</f>
        <v/>
      </c>
      <c r="S18" s="1" t="str">
        <f t="shared" si="10"/>
        <v/>
      </c>
      <c r="V18" s="1" t="str">
        <f>IFERROR((((R18-U18-P18)/Q18)*10^6),"")</f>
        <v/>
      </c>
    </row>
    <row r="19" spans="1:24" x14ac:dyDescent="0.25">
      <c r="A19" s="4">
        <v>30320</v>
      </c>
      <c r="B19" s="1" t="s">
        <v>25</v>
      </c>
      <c r="C19" s="1"/>
      <c r="D19" s="1"/>
      <c r="E19" s="1" t="str">
        <f>IFERROR(AVERAGE(E16:E18),"")</f>
        <v/>
      </c>
      <c r="F19" s="9"/>
      <c r="G19" s="9"/>
      <c r="H19" s="9"/>
      <c r="I19" s="9">
        <f t="shared" ref="I19:V19" si="12">IFERROR(AVERAGE(I16:I18),"")</f>
        <v>147</v>
      </c>
      <c r="J19" s="1"/>
      <c r="K19" s="1"/>
      <c r="L19" s="1"/>
      <c r="M19" s="1" t="str">
        <f t="shared" si="12"/>
        <v/>
      </c>
      <c r="N19" s="1">
        <f t="shared" si="12"/>
        <v>84</v>
      </c>
      <c r="O19" s="1">
        <f t="shared" si="12"/>
        <v>63</v>
      </c>
      <c r="P19" s="1"/>
      <c r="Q19" s="1"/>
      <c r="R19" s="1"/>
      <c r="S19" s="1">
        <f t="shared" si="12"/>
        <v>34.000000000000142</v>
      </c>
      <c r="T19" s="1" t="str">
        <f t="shared" si="12"/>
        <v/>
      </c>
      <c r="U19" s="1">
        <f t="shared" si="12"/>
        <v>-0.1258</v>
      </c>
      <c r="V19" s="1">
        <f t="shared" si="12"/>
        <v>1292.0000000000002</v>
      </c>
    </row>
    <row r="20" spans="1:24" x14ac:dyDescent="0.25">
      <c r="H20" s="1"/>
      <c r="R20" s="1"/>
      <c r="U20" s="1"/>
    </row>
    <row r="21" spans="1:24" x14ac:dyDescent="0.25">
      <c r="A21" s="7">
        <v>44035</v>
      </c>
      <c r="B21">
        <v>1</v>
      </c>
      <c r="H21" s="1">
        <v>50</v>
      </c>
      <c r="N21" s="1">
        <v>28</v>
      </c>
      <c r="P21">
        <v>0.12839999999999999</v>
      </c>
      <c r="Q21">
        <v>200</v>
      </c>
      <c r="R21" s="1">
        <v>0.13159999999999999</v>
      </c>
      <c r="S21" s="1">
        <f>IFERROR((((R21-P21)/Q21)*10^6),"")</f>
        <v>16.000000000000043</v>
      </c>
      <c r="U21" s="1"/>
      <c r="X21">
        <v>7.15</v>
      </c>
    </row>
    <row r="22" spans="1:24" x14ac:dyDescent="0.25">
      <c r="A22" s="7">
        <v>44035</v>
      </c>
      <c r="B22">
        <v>2</v>
      </c>
      <c r="H22" s="1">
        <v>52</v>
      </c>
      <c r="R22" s="1"/>
      <c r="U22" s="1"/>
    </row>
    <row r="23" spans="1:24" x14ac:dyDescent="0.25">
      <c r="A23" s="7">
        <v>44035</v>
      </c>
      <c r="B23" s="1" t="s">
        <v>25</v>
      </c>
      <c r="H23" s="1"/>
      <c r="I23" s="1">
        <f>AVERAGE(H21:H22)</f>
        <v>51</v>
      </c>
      <c r="R23" s="1"/>
      <c r="U23" s="1"/>
    </row>
    <row r="24" spans="1:24" x14ac:dyDescent="0.25">
      <c r="F24" s="1"/>
      <c r="G24" s="1"/>
      <c r="H24" s="1"/>
      <c r="J24" s="1"/>
      <c r="K24" s="1"/>
      <c r="L24" s="1"/>
      <c r="M24" s="1"/>
      <c r="P24" s="1"/>
      <c r="Q24" s="1"/>
      <c r="R24" s="1"/>
      <c r="T24" s="1"/>
      <c r="U24" s="1"/>
      <c r="V24" s="1"/>
      <c r="X24">
        <v>0.03</v>
      </c>
    </row>
    <row r="25" spans="1:24" x14ac:dyDescent="0.25">
      <c r="A25" s="7">
        <v>44042</v>
      </c>
      <c r="B25">
        <v>1</v>
      </c>
      <c r="F25" s="1"/>
      <c r="G25" s="1"/>
      <c r="H25" s="1">
        <v>16</v>
      </c>
      <c r="J25" s="1"/>
      <c r="K25" s="1"/>
      <c r="L25" s="1"/>
      <c r="M25" s="1"/>
      <c r="N25" s="1">
        <v>24</v>
      </c>
      <c r="P25" s="1">
        <v>0.1275</v>
      </c>
      <c r="Q25" s="1">
        <v>250</v>
      </c>
      <c r="R25" s="1">
        <v>0.12870000000000001</v>
      </c>
      <c r="S25" s="1">
        <f>IFERROR((((R25-P25)/Q25)*10^6),"")</f>
        <v>4.8000000000000265</v>
      </c>
      <c r="T25" s="1"/>
      <c r="U25" s="1"/>
      <c r="V25" s="1"/>
    </row>
    <row r="26" spans="1:24" x14ac:dyDescent="0.25">
      <c r="A26" s="7">
        <v>44042</v>
      </c>
      <c r="B26">
        <v>2</v>
      </c>
      <c r="F26" s="1"/>
      <c r="G26" s="1"/>
      <c r="H26" s="1">
        <v>13</v>
      </c>
      <c r="J26" s="1"/>
      <c r="K26" s="1"/>
      <c r="L26" s="1"/>
      <c r="M26" s="1"/>
      <c r="N26" s="1">
        <v>19</v>
      </c>
      <c r="P26" s="1"/>
      <c r="Q26" s="1"/>
      <c r="R26" s="1"/>
      <c r="T26" s="1"/>
      <c r="U26" s="1"/>
      <c r="V26" s="1"/>
    </row>
    <row r="27" spans="1:24" x14ac:dyDescent="0.25">
      <c r="A27" s="7">
        <v>44042</v>
      </c>
      <c r="B27">
        <v>3</v>
      </c>
      <c r="F27" s="1"/>
      <c r="G27" s="1"/>
      <c r="H27" s="1"/>
      <c r="J27" s="1"/>
      <c r="K27" s="1"/>
      <c r="L27" s="1"/>
      <c r="M27" s="1"/>
      <c r="P27" s="1"/>
      <c r="Q27" s="1"/>
      <c r="R27" s="1"/>
      <c r="T27" s="1"/>
      <c r="U27" s="1"/>
      <c r="V27" s="1"/>
    </row>
    <row r="28" spans="1:24" x14ac:dyDescent="0.25">
      <c r="A28" s="7">
        <v>44042</v>
      </c>
      <c r="B28" s="1" t="s">
        <v>25</v>
      </c>
      <c r="F28" s="1"/>
      <c r="G28" s="1"/>
      <c r="H28" s="1"/>
      <c r="I28" s="1">
        <f>AVERAGE(H26:H27)</f>
        <v>13</v>
      </c>
      <c r="J28" s="1"/>
      <c r="K28" s="1"/>
      <c r="L28" s="1"/>
      <c r="M28" s="1"/>
      <c r="P28" s="1"/>
      <c r="Q28" s="1"/>
      <c r="R28" s="1"/>
      <c r="T28" s="1"/>
      <c r="U28" s="1"/>
      <c r="V28" s="1"/>
    </row>
    <row r="29" spans="1:24" x14ac:dyDescent="0.25">
      <c r="F29" s="1"/>
      <c r="G29" s="1"/>
      <c r="H29" s="1"/>
      <c r="J29" s="1"/>
      <c r="K29" s="1"/>
      <c r="L29" s="1"/>
      <c r="M29" s="1"/>
      <c r="P29" s="1"/>
      <c r="Q29" s="1"/>
      <c r="R29" s="1"/>
      <c r="T29" s="1"/>
      <c r="U29" s="1"/>
      <c r="V29" s="1"/>
    </row>
    <row r="30" spans="1:24" x14ac:dyDescent="0.25">
      <c r="A30" s="7">
        <v>44049</v>
      </c>
      <c r="F30" s="1"/>
      <c r="G30" s="1"/>
      <c r="H30" s="1"/>
      <c r="J30" s="1"/>
      <c r="K30" s="1"/>
      <c r="L30" s="1"/>
      <c r="M30" s="1"/>
      <c r="N30" s="1">
        <v>17</v>
      </c>
      <c r="P30" s="1">
        <v>0.12620000000000001</v>
      </c>
      <c r="Q30" s="1">
        <v>150</v>
      </c>
      <c r="R30" s="1">
        <v>0.1265</v>
      </c>
      <c r="S30" s="1">
        <f>IFERROR((((R30-P30)/Q30)*10^6),"")</f>
        <v>1.9999999999999647</v>
      </c>
      <c r="T30" s="1"/>
      <c r="U30" s="1"/>
      <c r="V30" s="1"/>
    </row>
    <row r="31" spans="1:24" x14ac:dyDescent="0.25">
      <c r="A31" s="7">
        <v>44049</v>
      </c>
      <c r="F31" s="1"/>
      <c r="G31" s="1"/>
      <c r="H31" s="1">
        <v>5</v>
      </c>
      <c r="J31" s="1"/>
      <c r="K31" s="1"/>
      <c r="L31" s="1"/>
      <c r="M31" s="1"/>
      <c r="N31" s="1">
        <v>15</v>
      </c>
      <c r="P31" s="1">
        <v>0.1278</v>
      </c>
      <c r="Q31" s="1">
        <v>150</v>
      </c>
      <c r="R31" s="1">
        <v>0.1285</v>
      </c>
      <c r="S31" s="1">
        <f>IFERROR((((R31-P31)/Q31)*10^6),"")</f>
        <v>4.6666666666667078</v>
      </c>
      <c r="T31" s="1"/>
      <c r="U31" s="1"/>
      <c r="V31" s="1"/>
    </row>
    <row r="32" spans="1:24" x14ac:dyDescent="0.25">
      <c r="A32" s="7">
        <v>44049</v>
      </c>
      <c r="F32" s="1"/>
      <c r="G32" s="1"/>
      <c r="H32" s="1">
        <v>8</v>
      </c>
      <c r="J32" s="1"/>
      <c r="K32" s="1"/>
      <c r="L32" s="1"/>
      <c r="M32" s="1"/>
      <c r="N32" s="1">
        <v>16</v>
      </c>
      <c r="P32" s="1">
        <v>0.12570000000000001</v>
      </c>
      <c r="Q32" s="1">
        <v>150</v>
      </c>
      <c r="R32" s="1">
        <v>0.12659999999999999</v>
      </c>
      <c r="S32" s="1">
        <f>IFERROR((((R32-P32)/Q32)*10^6),"")</f>
        <v>5.9999999999998943</v>
      </c>
      <c r="T32" s="1"/>
      <c r="U32" s="1"/>
      <c r="V32" s="1"/>
    </row>
    <row r="33" spans="1:24" x14ac:dyDescent="0.25">
      <c r="F33" s="1"/>
      <c r="G33" s="1"/>
      <c r="H33" s="1"/>
      <c r="I33" s="1">
        <f>AVERAGE(H31:H32)</f>
        <v>6.5</v>
      </c>
      <c r="J33" s="1"/>
      <c r="K33" s="1"/>
      <c r="L33" s="1"/>
      <c r="M33" s="1"/>
      <c r="P33" s="1"/>
      <c r="Q33" s="1"/>
      <c r="R33" s="1"/>
      <c r="S33" s="1">
        <f>AVERAGE(S30:S32)</f>
        <v>4.2222222222221886</v>
      </c>
      <c r="T33" s="1"/>
      <c r="U33" s="1"/>
      <c r="V33" s="1"/>
    </row>
    <row r="34" spans="1:24" x14ac:dyDescent="0.25">
      <c r="A34" s="7">
        <v>44070</v>
      </c>
      <c r="F34" s="1"/>
      <c r="G34" s="1"/>
      <c r="H34" s="1">
        <v>7</v>
      </c>
      <c r="J34" s="1"/>
      <c r="K34" s="1"/>
      <c r="L34" s="1"/>
      <c r="M34" s="1"/>
      <c r="N34" s="1">
        <v>7</v>
      </c>
      <c r="P34" s="1">
        <v>0.1275</v>
      </c>
      <c r="Q34" s="1">
        <v>400</v>
      </c>
      <c r="R34" s="1">
        <v>0.1298</v>
      </c>
      <c r="S34" s="1">
        <f>IFERROR((((R34-P34)/Q34)*10^6),"")</f>
        <v>5.7499999999999911</v>
      </c>
      <c r="T34" s="1"/>
      <c r="U34" s="1"/>
      <c r="V34" s="1"/>
      <c r="X34">
        <v>0</v>
      </c>
    </row>
    <row r="35" spans="1:24" x14ac:dyDescent="0.25">
      <c r="A35" s="7">
        <v>44070</v>
      </c>
      <c r="F35" s="1"/>
      <c r="G35" s="1"/>
      <c r="H35" s="1">
        <v>12</v>
      </c>
      <c r="J35" s="1"/>
      <c r="K35" s="1"/>
      <c r="L35" s="1"/>
      <c r="M35" s="1"/>
      <c r="N35" s="1">
        <v>7</v>
      </c>
      <c r="P35" s="1"/>
      <c r="Q35" s="1"/>
      <c r="R35" s="1"/>
      <c r="T35" s="1"/>
      <c r="U35" s="1"/>
      <c r="V35" s="1"/>
      <c r="X35">
        <v>0.02</v>
      </c>
    </row>
    <row r="36" spans="1:24" x14ac:dyDescent="0.25">
      <c r="A36" s="7">
        <v>44070</v>
      </c>
      <c r="F36" s="1"/>
      <c r="G36" s="1"/>
      <c r="H36" s="1">
        <v>5</v>
      </c>
      <c r="J36" s="1"/>
      <c r="K36" s="1"/>
      <c r="L36" s="1"/>
      <c r="M36" s="1"/>
      <c r="P36" s="1"/>
      <c r="Q36" s="1"/>
      <c r="R36" s="1"/>
      <c r="T36" s="1"/>
      <c r="U36" s="1"/>
      <c r="V36" s="1"/>
    </row>
    <row r="37" spans="1:24" x14ac:dyDescent="0.25">
      <c r="F37" s="1"/>
      <c r="G37" s="1"/>
      <c r="H37" s="1"/>
      <c r="I37" s="1">
        <f>AVERAGE(H34:H36)</f>
        <v>8</v>
      </c>
      <c r="J37" s="1"/>
      <c r="K37" s="1"/>
      <c r="L37" s="1"/>
      <c r="M37" s="1"/>
      <c r="P37" s="1"/>
      <c r="Q37" s="1"/>
      <c r="R37" s="1"/>
      <c r="S37" s="1">
        <f>AVERAGE(S34:S36)</f>
        <v>5.7499999999999911</v>
      </c>
      <c r="T37" s="1"/>
      <c r="U37" s="1"/>
      <c r="V37" s="1"/>
    </row>
    <row r="38" spans="1:24" x14ac:dyDescent="0.25">
      <c r="A38" s="7">
        <v>44081</v>
      </c>
      <c r="F38" s="1"/>
      <c r="G38" s="1"/>
      <c r="H38" s="1">
        <v>11</v>
      </c>
      <c r="J38" s="1"/>
      <c r="K38" s="1"/>
      <c r="L38" s="1"/>
      <c r="M38" s="1"/>
      <c r="P38" s="1"/>
      <c r="Q38" s="1"/>
      <c r="R38" s="1"/>
      <c r="T38" s="1"/>
      <c r="U38" s="1"/>
      <c r="V38" s="1"/>
    </row>
    <row r="39" spans="1:24" x14ac:dyDescent="0.25">
      <c r="A39" s="7">
        <v>44081</v>
      </c>
      <c r="F39" s="1"/>
      <c r="G39" s="1"/>
      <c r="H39" s="1">
        <v>9</v>
      </c>
      <c r="J39" s="1"/>
      <c r="K39" s="1"/>
      <c r="L39" s="1"/>
      <c r="M39" s="1"/>
      <c r="P39" s="1"/>
      <c r="Q39" s="1"/>
      <c r="R39" s="1"/>
      <c r="T39" s="1"/>
      <c r="U39" s="1"/>
      <c r="V39" s="1"/>
    </row>
    <row r="40" spans="1:24" x14ac:dyDescent="0.25">
      <c r="H40" s="1"/>
      <c r="I40" s="1">
        <f>AVERAGE(H38:H39)</f>
        <v>10</v>
      </c>
      <c r="R40" s="1"/>
      <c r="U40" s="1"/>
    </row>
    <row r="41" spans="1:24" x14ac:dyDescent="0.25">
      <c r="A41" s="7">
        <v>44088</v>
      </c>
      <c r="H41" s="1">
        <v>12</v>
      </c>
      <c r="N41" s="1">
        <v>20</v>
      </c>
      <c r="R41" s="1"/>
      <c r="U41" s="1"/>
    </row>
    <row r="42" spans="1:24" x14ac:dyDescent="0.25">
      <c r="A42" s="7">
        <v>44088</v>
      </c>
      <c r="H42" s="1">
        <v>7</v>
      </c>
      <c r="N42" s="1">
        <v>18</v>
      </c>
      <c r="R42" s="1"/>
      <c r="U42" s="1"/>
    </row>
    <row r="43" spans="1:24" x14ac:dyDescent="0.25">
      <c r="A43" s="7">
        <v>44088</v>
      </c>
      <c r="H43" s="1">
        <v>6</v>
      </c>
      <c r="R43" s="1"/>
      <c r="U43" s="1"/>
    </row>
    <row r="44" spans="1:24" x14ac:dyDescent="0.25">
      <c r="A44" s="7">
        <v>44088</v>
      </c>
      <c r="B44" s="1" t="s">
        <v>25</v>
      </c>
      <c r="H44" s="1"/>
      <c r="I44" s="1">
        <f>AVERAGE(H41:H43)</f>
        <v>8.3333333333333339</v>
      </c>
      <c r="R44" s="1"/>
      <c r="U44" s="1"/>
    </row>
    <row r="45" spans="1:24" x14ac:dyDescent="0.25">
      <c r="H45" s="1"/>
      <c r="R45" s="1"/>
      <c r="U45" s="1"/>
    </row>
    <row r="46" spans="1:24" x14ac:dyDescent="0.25">
      <c r="A46" s="7">
        <v>44104</v>
      </c>
      <c r="H46" s="1">
        <v>10</v>
      </c>
      <c r="P46">
        <v>0.1313</v>
      </c>
      <c r="Q46">
        <v>100</v>
      </c>
      <c r="R46" s="1">
        <v>0.13139999999999999</v>
      </c>
      <c r="S46" s="1">
        <f>IFERROR((((R46-P46)/Q46)*10^6),"")</f>
        <v>0.99999999999988987</v>
      </c>
      <c r="U46" s="1"/>
      <c r="X46">
        <v>0</v>
      </c>
    </row>
    <row r="47" spans="1:24" x14ac:dyDescent="0.25">
      <c r="A47" s="7">
        <v>44104</v>
      </c>
      <c r="H47" s="1">
        <v>15</v>
      </c>
      <c r="P47">
        <v>0.13289999999999999</v>
      </c>
      <c r="Q47">
        <v>100</v>
      </c>
      <c r="R47" s="1">
        <v>0.13339999999999999</v>
      </c>
      <c r="S47" s="1">
        <f>IFERROR((((R47-P47)/Q47)*10^6),"")</f>
        <v>5.0000000000000044</v>
      </c>
      <c r="U47" s="1"/>
      <c r="X47">
        <v>0</v>
      </c>
    </row>
    <row r="48" spans="1:24" x14ac:dyDescent="0.25">
      <c r="A48" s="7">
        <v>44104</v>
      </c>
      <c r="H48" s="1"/>
      <c r="I48" s="1">
        <f>AVERAGE(H45:H47)</f>
        <v>12.5</v>
      </c>
      <c r="R48" s="1"/>
      <c r="U48" s="1"/>
    </row>
    <row r="49" spans="1:37" x14ac:dyDescent="0.25">
      <c r="A49" s="7">
        <v>44104</v>
      </c>
      <c r="B49" s="1" t="s">
        <v>25</v>
      </c>
      <c r="H49" s="1"/>
      <c r="R49" s="1"/>
      <c r="S49" s="1">
        <f>AVERAGE(S46:S48)</f>
        <v>2.9999999999999472</v>
      </c>
      <c r="U49" s="1"/>
    </row>
    <row r="50" spans="1:37" x14ac:dyDescent="0.25">
      <c r="H50" s="1"/>
      <c r="R50" s="1"/>
      <c r="U50" s="1"/>
    </row>
    <row r="51" spans="1:37" x14ac:dyDescent="0.25">
      <c r="A51" s="7">
        <v>44112</v>
      </c>
      <c r="H51" s="1"/>
      <c r="P51">
        <v>0.12989999999999999</v>
      </c>
      <c r="Q51">
        <v>100</v>
      </c>
      <c r="R51" s="1">
        <v>0.13009999999999999</v>
      </c>
      <c r="S51" s="1">
        <f>IFERROR((((R51-P51)/Q51)*10^6),"")</f>
        <v>2.0000000000000573</v>
      </c>
      <c r="U51" s="1"/>
      <c r="Z51">
        <v>5</v>
      </c>
      <c r="AA51">
        <v>9.76</v>
      </c>
      <c r="AB51">
        <v>9.3800000000000008</v>
      </c>
      <c r="AC51">
        <f>AA51-AB51</f>
        <v>0.37999999999999901</v>
      </c>
      <c r="AE51">
        <v>9.74</v>
      </c>
      <c r="AF51">
        <v>9.56</v>
      </c>
      <c r="AG51">
        <f>AE51-AF51</f>
        <v>0.17999999999999972</v>
      </c>
      <c r="AI51">
        <f>AC51-AVERAGE(AG51:AG53)</f>
        <v>8.9999999999999247E-2</v>
      </c>
      <c r="AJ51" s="1">
        <f>AI51*(1000/Z51)</f>
        <v>17.999999999999851</v>
      </c>
    </row>
    <row r="52" spans="1:37" x14ac:dyDescent="0.25">
      <c r="A52" s="7">
        <v>44112</v>
      </c>
      <c r="H52" s="1"/>
      <c r="P52">
        <v>0.12790000000000001</v>
      </c>
      <c r="Q52">
        <v>100</v>
      </c>
      <c r="R52" s="1">
        <v>0.12790000000000001</v>
      </c>
      <c r="S52" s="1">
        <f>IFERROR((((R52-P52)/Q52)*10^6),"")</f>
        <v>0</v>
      </c>
      <c r="U52" s="1"/>
      <c r="Z52">
        <v>5</v>
      </c>
      <c r="AA52">
        <v>9.7200000000000006</v>
      </c>
      <c r="AB52">
        <v>9.34</v>
      </c>
      <c r="AC52">
        <f>AA52-AB52</f>
        <v>0.38000000000000078</v>
      </c>
      <c r="AE52">
        <v>9.7100000000000009</v>
      </c>
      <c r="AF52">
        <v>9.3800000000000008</v>
      </c>
      <c r="AG52">
        <f t="shared" ref="AG52:AG53" si="13">AE52-AF52</f>
        <v>0.33000000000000007</v>
      </c>
      <c r="AI52">
        <f>AC52-AVERAGE(AG51:AG53)</f>
        <v>9.0000000000001024E-2</v>
      </c>
      <c r="AJ52" s="1">
        <f t="shared" ref="AJ52:AJ53" si="14">AI52*(1000/Z52)</f>
        <v>18.000000000000206</v>
      </c>
    </row>
    <row r="53" spans="1:37" x14ac:dyDescent="0.25">
      <c r="A53" s="7">
        <v>44112</v>
      </c>
      <c r="H53" s="1"/>
      <c r="P53">
        <v>0.12909999999999999</v>
      </c>
      <c r="Q53">
        <v>100</v>
      </c>
      <c r="R53" s="1">
        <v>0.12920000000000001</v>
      </c>
      <c r="S53" s="1">
        <f>AVERAGE(S50:S52)</f>
        <v>1.0000000000000286</v>
      </c>
      <c r="U53" s="1"/>
      <c r="Z53">
        <v>10</v>
      </c>
      <c r="AA53">
        <v>9.69</v>
      </c>
      <c r="AB53">
        <v>9.34</v>
      </c>
      <c r="AC53">
        <f>AA53-AB53</f>
        <v>0.34999999999999964</v>
      </c>
      <c r="AE53">
        <v>9.6999999999999993</v>
      </c>
      <c r="AF53">
        <v>9.34</v>
      </c>
      <c r="AG53">
        <f t="shared" si="13"/>
        <v>0.35999999999999943</v>
      </c>
      <c r="AI53">
        <f>AC53-AVERAGE(AG51:AG53)</f>
        <v>5.9999999999999887E-2</v>
      </c>
      <c r="AJ53" s="1">
        <f t="shared" si="14"/>
        <v>5.9999999999999885</v>
      </c>
    </row>
    <row r="54" spans="1:37" x14ac:dyDescent="0.25">
      <c r="H54" s="1"/>
      <c r="R54" s="1"/>
      <c r="U54" s="1"/>
      <c r="AJ54" s="1"/>
      <c r="AK54">
        <f>AVERAGE(AJ51:AJ53)</f>
        <v>14.000000000000014</v>
      </c>
    </row>
    <row r="55" spans="1:37" x14ac:dyDescent="0.25">
      <c r="A55" s="7">
        <v>44126</v>
      </c>
      <c r="H55" s="1">
        <v>17</v>
      </c>
      <c r="P55">
        <v>0.1305</v>
      </c>
      <c r="Q55">
        <v>150</v>
      </c>
      <c r="R55" s="1">
        <v>0.1313</v>
      </c>
      <c r="S55" s="1">
        <f>IFERROR((((R55-P55)/Q55)*10^6),"")</f>
        <v>5.3333333333333011</v>
      </c>
      <c r="U55" s="1"/>
      <c r="Z55">
        <v>10</v>
      </c>
      <c r="AA55">
        <v>9.65</v>
      </c>
      <c r="AB55">
        <v>9.33</v>
      </c>
      <c r="AC55">
        <f>AA55-AB55</f>
        <v>0.32000000000000028</v>
      </c>
      <c r="AE55">
        <v>9.67</v>
      </c>
      <c r="AF55">
        <v>9.49</v>
      </c>
      <c r="AG55">
        <f>AE55-AF55</f>
        <v>0.17999999999999972</v>
      </c>
      <c r="AI55">
        <f>AC55-AVERAGE($AG$55:$AG$57)</f>
        <v>0.12333333333333427</v>
      </c>
      <c r="AJ55" s="1">
        <f>AI55*(1000/Z55)</f>
        <v>12.333333333333426</v>
      </c>
    </row>
    <row r="56" spans="1:37" x14ac:dyDescent="0.25">
      <c r="A56" s="7">
        <v>44126</v>
      </c>
      <c r="H56" s="1">
        <v>19</v>
      </c>
      <c r="P56">
        <v>0.13350000000000001</v>
      </c>
      <c r="Q56">
        <v>150</v>
      </c>
      <c r="R56" s="1">
        <v>0.13469999999999999</v>
      </c>
      <c r="S56" s="1">
        <f>IFERROR((((R56-P56)/Q56)*10^6),"")</f>
        <v>7.9999999999998588</v>
      </c>
      <c r="U56" s="1"/>
      <c r="Z56">
        <v>10</v>
      </c>
      <c r="AA56">
        <v>9.61</v>
      </c>
      <c r="AB56">
        <v>9.32</v>
      </c>
      <c r="AC56">
        <f>AA56-AB56</f>
        <v>0.28999999999999915</v>
      </c>
      <c r="AE56">
        <v>9.6199999999999992</v>
      </c>
      <c r="AF56">
        <v>9.4600000000000009</v>
      </c>
      <c r="AG56">
        <f t="shared" ref="AG56:AG57" si="15">AE56-AF56</f>
        <v>0.15999999999999837</v>
      </c>
      <c r="AI56">
        <f t="shared" ref="AI56:AI57" si="16">AC56-AVERAGE($AG$55:$AG$57)</f>
        <v>9.3333333333333129E-2</v>
      </c>
      <c r="AJ56" s="1">
        <f t="shared" ref="AJ56:AJ57" si="17">AI56*(1000/Z56)</f>
        <v>9.3333333333333126</v>
      </c>
    </row>
    <row r="57" spans="1:37" x14ac:dyDescent="0.25">
      <c r="A57" s="7">
        <v>44126</v>
      </c>
      <c r="H57" s="1">
        <v>16</v>
      </c>
      <c r="P57">
        <v>0.12659999999999999</v>
      </c>
      <c r="Q57">
        <v>150</v>
      </c>
      <c r="R57" s="1">
        <v>0.12820000000000001</v>
      </c>
      <c r="S57" s="1">
        <f>IFERROR((((R57-P57)/Q57)*10^6),"")</f>
        <v>10.666666666666787</v>
      </c>
      <c r="U57" s="1"/>
      <c r="Z57">
        <v>10</v>
      </c>
      <c r="AA57">
        <v>9.59</v>
      </c>
      <c r="AB57">
        <v>9.3000000000000007</v>
      </c>
      <c r="AC57">
        <f>AA57-AB57</f>
        <v>0.28999999999999915</v>
      </c>
      <c r="AE57">
        <v>9.6199999999999992</v>
      </c>
      <c r="AF57">
        <v>9.3699999999999992</v>
      </c>
      <c r="AG57">
        <f t="shared" si="15"/>
        <v>0.25</v>
      </c>
      <c r="AI57">
        <f t="shared" si="16"/>
        <v>9.3333333333333129E-2</v>
      </c>
      <c r="AJ57" s="1">
        <f t="shared" si="17"/>
        <v>9.3333333333333126</v>
      </c>
    </row>
    <row r="58" spans="1:37" x14ac:dyDescent="0.25">
      <c r="H58" s="1"/>
      <c r="I58" s="1">
        <f>AVERAGE(H55:H57)</f>
        <v>17.333333333333332</v>
      </c>
      <c r="R58" s="1"/>
      <c r="S58" s="1">
        <f>AVERAGE(S55:S57)</f>
        <v>7.9999999999999822</v>
      </c>
      <c r="U58" s="1"/>
      <c r="AK58">
        <f>AVERAGE(AJ55:AJ57)</f>
        <v>10.33333333333335</v>
      </c>
    </row>
    <row r="59" spans="1:37" x14ac:dyDescent="0.25">
      <c r="A59" s="7">
        <v>44133</v>
      </c>
      <c r="H59" s="1">
        <v>23</v>
      </c>
      <c r="P59">
        <v>0.13189999999999999</v>
      </c>
      <c r="Q59">
        <v>100</v>
      </c>
      <c r="R59" s="1">
        <v>0.1326</v>
      </c>
      <c r="S59" s="1">
        <f>IFERROR((((R59-P59)/Q59)*10^6),"")</f>
        <v>7.0000000000000622</v>
      </c>
      <c r="U59" s="1"/>
      <c r="Z59">
        <v>20</v>
      </c>
      <c r="AA59">
        <v>9.34</v>
      </c>
      <c r="AB59">
        <v>9.33</v>
      </c>
      <c r="AC59">
        <f>AA59-AB59</f>
        <v>9.9999999999997868E-3</v>
      </c>
      <c r="AE59">
        <v>9.85</v>
      </c>
      <c r="AF59">
        <v>9.65</v>
      </c>
      <c r="AG59">
        <f>AE59-AF59</f>
        <v>0.19999999999999929</v>
      </c>
      <c r="AI59">
        <f>AC59-AVERAGE($AG$59:$AG$61)</f>
        <v>-0.21999999999999945</v>
      </c>
      <c r="AJ59" s="1">
        <f>AI59*(1000/Z59)</f>
        <v>-10.999999999999972</v>
      </c>
    </row>
    <row r="60" spans="1:37" x14ac:dyDescent="0.25">
      <c r="A60" s="7">
        <v>44133</v>
      </c>
      <c r="H60" s="1">
        <v>23</v>
      </c>
      <c r="P60">
        <v>0.12820000000000001</v>
      </c>
      <c r="Q60">
        <v>100</v>
      </c>
      <c r="R60" s="1">
        <v>0.129</v>
      </c>
      <c r="S60" s="1">
        <f>IFERROR((((R60-P60)/Q60)*10^6),"")</f>
        <v>7.999999999999952</v>
      </c>
      <c r="U60" s="1"/>
      <c r="Z60">
        <v>20</v>
      </c>
      <c r="AA60">
        <v>9.64</v>
      </c>
      <c r="AB60">
        <v>9.3800000000000008</v>
      </c>
      <c r="AC60">
        <f>AA60-AB60</f>
        <v>0.25999999999999979</v>
      </c>
      <c r="AE60">
        <v>9.8699999999999992</v>
      </c>
      <c r="AF60">
        <v>9.65</v>
      </c>
      <c r="AG60">
        <f t="shared" ref="AG60:AG61" si="18">AE60-AF60</f>
        <v>0.21999999999999886</v>
      </c>
      <c r="AI60">
        <f t="shared" ref="AI60:AI61" si="19">AC60-AVERAGE($AG$59:$AG$61)</f>
        <v>3.0000000000000554E-2</v>
      </c>
      <c r="AJ60" s="1">
        <f t="shared" ref="AJ60:AJ61" si="20">AI60*(1000/Z60)</f>
        <v>1.5000000000000278</v>
      </c>
    </row>
    <row r="61" spans="1:37" x14ac:dyDescent="0.25">
      <c r="A61" s="7">
        <v>44133</v>
      </c>
      <c r="H61" s="1">
        <v>20</v>
      </c>
      <c r="P61">
        <v>0.12809999999999999</v>
      </c>
      <c r="Q61">
        <v>100</v>
      </c>
      <c r="R61" s="1">
        <v>0.12870000000000001</v>
      </c>
      <c r="S61" s="1">
        <f>IFERROR((((R61-P61)/Q61)*10^6),"")</f>
        <v>6.0000000000001723</v>
      </c>
      <c r="U61" s="1"/>
      <c r="Z61">
        <v>20</v>
      </c>
      <c r="AA61">
        <v>9.66</v>
      </c>
      <c r="AB61">
        <v>9.18</v>
      </c>
      <c r="AC61">
        <f>AA61-AB61</f>
        <v>0.48000000000000043</v>
      </c>
      <c r="AE61">
        <v>9.86</v>
      </c>
      <c r="AF61">
        <v>9.59</v>
      </c>
      <c r="AG61">
        <f t="shared" si="18"/>
        <v>0.26999999999999957</v>
      </c>
      <c r="AI61">
        <f t="shared" si="19"/>
        <v>0.25000000000000122</v>
      </c>
      <c r="AJ61" s="1">
        <f t="shared" si="20"/>
        <v>12.50000000000006</v>
      </c>
    </row>
    <row r="62" spans="1:37" x14ac:dyDescent="0.25">
      <c r="H62" s="1"/>
      <c r="I62" s="1">
        <f>AVERAGE(H59:H61)</f>
        <v>22</v>
      </c>
      <c r="R62" s="1"/>
      <c r="S62" s="1">
        <f>AVERAGE(S59:S61)</f>
        <v>7.0000000000000613</v>
      </c>
      <c r="U62" s="1"/>
      <c r="AK62">
        <v>12</v>
      </c>
    </row>
    <row r="63" spans="1:37" x14ac:dyDescent="0.25">
      <c r="A63" s="7">
        <v>44140</v>
      </c>
      <c r="H63" s="1">
        <v>20</v>
      </c>
      <c r="P63">
        <v>0.1288</v>
      </c>
      <c r="Q63">
        <v>100</v>
      </c>
      <c r="R63" s="1">
        <v>0.12870000000000001</v>
      </c>
      <c r="S63" s="1">
        <f>IFERROR((((R63-P63)/Q63)*10^6),"")</f>
        <v>-0.99999999999988987</v>
      </c>
      <c r="U63" s="1"/>
      <c r="Z63">
        <v>20</v>
      </c>
      <c r="AA63">
        <v>9.6999999999999993</v>
      </c>
      <c r="AB63">
        <v>9.24</v>
      </c>
      <c r="AC63">
        <f>AA63-AB63</f>
        <v>0.45999999999999908</v>
      </c>
      <c r="AE63">
        <v>9.7100000000000009</v>
      </c>
      <c r="AF63">
        <v>9</v>
      </c>
      <c r="AG63">
        <f>AE63-AF63</f>
        <v>0.71000000000000085</v>
      </c>
      <c r="AI63">
        <f>AC63-AVERAGE($AG$63:$AG$65)</f>
        <v>-0.15666666666666751</v>
      </c>
      <c r="AJ63" s="1">
        <f>AI63*(1000/Z63)</f>
        <v>-7.8333333333333757</v>
      </c>
    </row>
    <row r="64" spans="1:37" x14ac:dyDescent="0.25">
      <c r="A64" s="7">
        <v>44140</v>
      </c>
      <c r="H64" s="1">
        <v>19</v>
      </c>
      <c r="P64">
        <v>0.13139999999999999</v>
      </c>
      <c r="Q64">
        <v>100</v>
      </c>
      <c r="R64" s="1">
        <v>0.1318</v>
      </c>
      <c r="S64" s="1">
        <f>IFERROR((((R64-P64)/Q64)*10^6),"")</f>
        <v>4.0000000000001146</v>
      </c>
      <c r="U64" s="1"/>
      <c r="Z64">
        <v>20</v>
      </c>
      <c r="AA64">
        <v>9.64</v>
      </c>
      <c r="AB64">
        <v>8.93</v>
      </c>
      <c r="AC64">
        <f>AA64-AB64</f>
        <v>0.71000000000000085</v>
      </c>
      <c r="AE64">
        <v>9.75</v>
      </c>
      <c r="AF64">
        <v>9.1300000000000008</v>
      </c>
      <c r="AG64">
        <f t="shared" ref="AG64:AG65" si="21">AE64-AF64</f>
        <v>0.61999999999999922</v>
      </c>
      <c r="AI64">
        <f t="shared" ref="AI64:AI65" si="22">AC64-AVERAGE($AG$63:$AG$65)</f>
        <v>9.3333333333334267E-2</v>
      </c>
      <c r="AJ64" s="1">
        <f>AI64*(1000/Z64)</f>
        <v>4.6666666666667131</v>
      </c>
    </row>
    <row r="65" spans="1:37" x14ac:dyDescent="0.25">
      <c r="A65" s="7">
        <v>44140</v>
      </c>
      <c r="H65" s="1">
        <v>15</v>
      </c>
      <c r="P65">
        <v>0.1305</v>
      </c>
      <c r="Q65">
        <v>100</v>
      </c>
      <c r="R65" s="1">
        <v>0.1308</v>
      </c>
      <c r="S65" s="1">
        <f>IFERROR((((R65-P65)/Q65)*10^6),"")</f>
        <v>2.9999999999999472</v>
      </c>
      <c r="U65" s="1"/>
      <c r="Z65">
        <v>20</v>
      </c>
      <c r="AA65">
        <v>9.6300000000000008</v>
      </c>
      <c r="AB65">
        <v>9.2100000000000009</v>
      </c>
      <c r="AC65">
        <f>AA65-AB65</f>
        <v>0.41999999999999993</v>
      </c>
      <c r="AE65">
        <v>9.73</v>
      </c>
      <c r="AF65">
        <v>9.2100000000000009</v>
      </c>
      <c r="AG65">
        <f t="shared" si="21"/>
        <v>0.51999999999999957</v>
      </c>
      <c r="AI65">
        <f t="shared" si="22"/>
        <v>-0.19666666666666666</v>
      </c>
      <c r="AJ65" s="1">
        <f>AI65*(1000/Z65)</f>
        <v>-9.8333333333333321</v>
      </c>
    </row>
    <row r="66" spans="1:37" x14ac:dyDescent="0.25">
      <c r="H66" s="1"/>
      <c r="I66" s="1">
        <f>AVERAGE(H63:H65)</f>
        <v>18</v>
      </c>
      <c r="R66" s="1"/>
      <c r="S66" s="1">
        <f>AVERAGE(S63:S65)</f>
        <v>2.0000000000000573</v>
      </c>
      <c r="U66" s="1"/>
      <c r="AJ66" s="1"/>
      <c r="AK66">
        <f>AJ64</f>
        <v>4.6666666666667131</v>
      </c>
    </row>
    <row r="67" spans="1:37" x14ac:dyDescent="0.25">
      <c r="A67" s="7">
        <v>44147</v>
      </c>
      <c r="B67" t="s">
        <v>28</v>
      </c>
      <c r="H67" s="1"/>
      <c r="U67" s="1"/>
      <c r="AJ67" s="1"/>
    </row>
    <row r="68" spans="1:37" x14ac:dyDescent="0.25">
      <c r="H68" s="1"/>
      <c r="U68" s="1"/>
      <c r="AJ68" s="1"/>
    </row>
    <row r="69" spans="1:37" x14ac:dyDescent="0.25">
      <c r="A69" s="7">
        <v>44152</v>
      </c>
      <c r="H69" s="1"/>
      <c r="AJ69" s="1"/>
    </row>
    <row r="70" spans="1:37" x14ac:dyDescent="0.25">
      <c r="A70" s="7">
        <v>44152</v>
      </c>
      <c r="H70" s="1"/>
      <c r="AJ70" s="1"/>
    </row>
    <row r="71" spans="1:37" x14ac:dyDescent="0.25">
      <c r="A71" s="7">
        <v>44152</v>
      </c>
      <c r="H71" s="1"/>
      <c r="AJ71" s="1"/>
    </row>
    <row r="72" spans="1:37" x14ac:dyDescent="0.25">
      <c r="H72" s="1"/>
      <c r="AJ72" s="1"/>
    </row>
    <row r="73" spans="1:37" x14ac:dyDescent="0.25">
      <c r="A73" s="7">
        <v>44161</v>
      </c>
      <c r="P73">
        <v>0.12920000000000001</v>
      </c>
      <c r="Q73">
        <v>100</v>
      </c>
      <c r="R73">
        <v>0.13159999999999999</v>
      </c>
      <c r="S73" s="1">
        <f>IFERROR((((R73-P73)/Q73)*10^6),"")</f>
        <v>23.999999999999854</v>
      </c>
      <c r="Z73">
        <v>10</v>
      </c>
      <c r="AA73">
        <v>9.6300000000000008</v>
      </c>
      <c r="AB73">
        <v>9.19</v>
      </c>
      <c r="AC73">
        <f>AA73-AB73</f>
        <v>0.44000000000000128</v>
      </c>
      <c r="AE73">
        <v>9.9</v>
      </c>
      <c r="AF73">
        <v>9.52</v>
      </c>
      <c r="AG73">
        <f>AE73-AF73</f>
        <v>0.38000000000000078</v>
      </c>
      <c r="AI73">
        <f>AC73-AVERAGE($AG$73:$AG$75)</f>
        <v>0.15000000000000097</v>
      </c>
      <c r="AJ73" s="1">
        <f>AI73*(1000/Z73)</f>
        <v>15.000000000000096</v>
      </c>
    </row>
    <row r="74" spans="1:37" x14ac:dyDescent="0.25">
      <c r="A74" s="7">
        <v>44161</v>
      </c>
      <c r="P74">
        <v>0.12870000000000001</v>
      </c>
      <c r="Q74">
        <v>100</v>
      </c>
      <c r="R74">
        <v>0.13070000000000001</v>
      </c>
      <c r="S74" s="1">
        <f>IFERROR((((R74-P74)/Q74)*10^6),"")</f>
        <v>20.000000000000018</v>
      </c>
      <c r="Z74">
        <v>10</v>
      </c>
      <c r="AA74">
        <v>9.69</v>
      </c>
      <c r="AB74">
        <v>9.26</v>
      </c>
      <c r="AC74">
        <f>AA74-AB74</f>
        <v>0.42999999999999972</v>
      </c>
      <c r="AE74">
        <v>9.7899999999999991</v>
      </c>
      <c r="AF74">
        <v>9.5299999999999994</v>
      </c>
      <c r="AG74">
        <f t="shared" ref="AG74:AG75" si="23">AE74-AF74</f>
        <v>0.25999999999999979</v>
      </c>
      <c r="AI74">
        <f t="shared" ref="AI74:AI75" si="24">AC74-AVERAGE($AG$73:$AG$75)</f>
        <v>0.1399999999999994</v>
      </c>
      <c r="AJ74" s="1">
        <f>AI74*(1000/Z74)</f>
        <v>13.99999999999994</v>
      </c>
    </row>
    <row r="75" spans="1:37" x14ac:dyDescent="0.25">
      <c r="A75" s="7">
        <v>44161</v>
      </c>
      <c r="P75">
        <v>0.12959999999999999</v>
      </c>
      <c r="Q75">
        <v>100</v>
      </c>
      <c r="R75">
        <v>0.13039999999999999</v>
      </c>
      <c r="S75" s="1">
        <f>IFERROR((((R75-P75)/Q75)*10^6),"")</f>
        <v>7.999999999999952</v>
      </c>
      <c r="Z75">
        <v>10</v>
      </c>
      <c r="AA75">
        <v>9.68</v>
      </c>
      <c r="AB75">
        <v>9.3000000000000007</v>
      </c>
      <c r="AC75">
        <f>AA75-AB75</f>
        <v>0.37999999999999901</v>
      </c>
      <c r="AE75">
        <v>9.82</v>
      </c>
      <c r="AF75">
        <v>9.59</v>
      </c>
      <c r="AG75">
        <f t="shared" si="23"/>
        <v>0.23000000000000043</v>
      </c>
      <c r="AI75">
        <f t="shared" si="24"/>
        <v>8.9999999999998692E-2</v>
      </c>
      <c r="AJ75" s="1">
        <f>AI75*(1000/Z75)</f>
        <v>8.9999999999998685</v>
      </c>
    </row>
    <row r="76" spans="1:37" x14ac:dyDescent="0.25">
      <c r="S76" s="1">
        <f>AVERAGE(S73:S75)</f>
        <v>17.333333333333275</v>
      </c>
      <c r="AK76">
        <f>AVERAGE(AJ73:AJ75)</f>
        <v>12.666666666666634</v>
      </c>
    </row>
    <row r="77" spans="1:37" x14ac:dyDescent="0.25">
      <c r="A77" s="7">
        <v>44278</v>
      </c>
      <c r="P77">
        <v>0.1278</v>
      </c>
      <c r="Q77">
        <v>300</v>
      </c>
      <c r="R77">
        <v>0.1295</v>
      </c>
      <c r="S77" s="1">
        <f>IFERROR((((R77-P77)/Q77)*10^6),"")</f>
        <v>5.6666666666666909</v>
      </c>
      <c r="Z77">
        <v>10</v>
      </c>
      <c r="AA77">
        <v>8.5</v>
      </c>
      <c r="AB77">
        <v>8.02</v>
      </c>
      <c r="AC77">
        <f>AA77-AB77</f>
        <v>0.48000000000000043</v>
      </c>
      <c r="AE77">
        <v>8.51</v>
      </c>
      <c r="AF77">
        <v>7.94</v>
      </c>
      <c r="AG77">
        <f t="shared" ref="AG77:AG79" si="25">AE77-AF77</f>
        <v>0.5699999999999994</v>
      </c>
      <c r="AH77">
        <f>AVERAGE(AG77:AG79)</f>
        <v>0.46666666666666651</v>
      </c>
    </row>
    <row r="78" spans="1:37" x14ac:dyDescent="0.25">
      <c r="A78" s="7">
        <v>44278</v>
      </c>
      <c r="P78">
        <v>0.12809999999999999</v>
      </c>
      <c r="Q78">
        <v>250</v>
      </c>
      <c r="R78">
        <v>0.1298</v>
      </c>
      <c r="S78" s="1">
        <f>IFERROR((((R78-P78)/Q78)*10^6),"")</f>
        <v>6.8000000000000282</v>
      </c>
      <c r="Z78">
        <v>25</v>
      </c>
      <c r="AA78">
        <v>8.41</v>
      </c>
      <c r="AB78">
        <v>7.81</v>
      </c>
      <c r="AC78">
        <f>AA78-AB78</f>
        <v>0.60000000000000053</v>
      </c>
      <c r="AE78">
        <v>8.5</v>
      </c>
      <c r="AF78">
        <v>8.1</v>
      </c>
      <c r="AG78">
        <f t="shared" si="25"/>
        <v>0.40000000000000036</v>
      </c>
      <c r="AH78">
        <f>AVERAGE(AG77:AG79)</f>
        <v>0.46666666666666651</v>
      </c>
    </row>
    <row r="79" spans="1:37" x14ac:dyDescent="0.25">
      <c r="A79" s="7">
        <v>44278</v>
      </c>
      <c r="P79">
        <v>0.1273</v>
      </c>
      <c r="Q79">
        <v>250</v>
      </c>
      <c r="R79">
        <v>0.1293</v>
      </c>
      <c r="S79" s="1">
        <f>IFERROR((((R79-P79)/Q79)*10^6),"")</f>
        <v>8.0000000000000071</v>
      </c>
      <c r="Z79">
        <v>50</v>
      </c>
      <c r="AA79">
        <v>8.27</v>
      </c>
      <c r="AB79">
        <v>7.33</v>
      </c>
      <c r="AC79">
        <f>AA79-AB79</f>
        <v>0.9399999999999995</v>
      </c>
      <c r="AE79">
        <v>8.49</v>
      </c>
      <c r="AF79">
        <v>8.06</v>
      </c>
      <c r="AG79">
        <f t="shared" si="25"/>
        <v>0.42999999999999972</v>
      </c>
      <c r="AH79">
        <f>AH78</f>
        <v>0.46666666666666651</v>
      </c>
    </row>
    <row r="80" spans="1:37" x14ac:dyDescent="0.25">
      <c r="A80" s="7">
        <v>44278</v>
      </c>
      <c r="S80" s="1">
        <f>AVERAGE(S77:S79)</f>
        <v>6.8222222222222415</v>
      </c>
      <c r="Z80">
        <v>50</v>
      </c>
      <c r="AA80">
        <v>8.33</v>
      </c>
      <c r="AB80">
        <v>7.32</v>
      </c>
      <c r="AC80">
        <f t="shared" ref="AC80:AC89" si="26">AA80-AB80</f>
        <v>1.0099999999999998</v>
      </c>
      <c r="AH80">
        <f t="shared" ref="AH80:AH83" si="27">AH79</f>
        <v>0.46666666666666651</v>
      </c>
      <c r="AJ80">
        <f t="shared" ref="AJ80:AJ89" si="28">(AC80-AH80)/Z80*1000</f>
        <v>10.866666666666665</v>
      </c>
    </row>
    <row r="81" spans="1:37" x14ac:dyDescent="0.25">
      <c r="A81" s="7">
        <v>44278</v>
      </c>
      <c r="Z81">
        <v>100</v>
      </c>
      <c r="AA81">
        <v>8.16</v>
      </c>
      <c r="AB81">
        <v>6.48</v>
      </c>
      <c r="AC81">
        <f t="shared" si="26"/>
        <v>1.6799999999999997</v>
      </c>
      <c r="AH81">
        <f t="shared" si="27"/>
        <v>0.46666666666666651</v>
      </c>
      <c r="AJ81">
        <f t="shared" si="28"/>
        <v>12.133333333333331</v>
      </c>
    </row>
    <row r="82" spans="1:37" x14ac:dyDescent="0.25">
      <c r="A82" s="7">
        <v>44278</v>
      </c>
      <c r="Z82">
        <v>100</v>
      </c>
      <c r="AA82">
        <v>8.0500000000000007</v>
      </c>
      <c r="AB82">
        <v>6.41</v>
      </c>
      <c r="AC82">
        <f t="shared" si="26"/>
        <v>1.6400000000000006</v>
      </c>
      <c r="AH82">
        <f t="shared" si="27"/>
        <v>0.46666666666666651</v>
      </c>
      <c r="AJ82">
        <f t="shared" si="28"/>
        <v>11.73333333333334</v>
      </c>
    </row>
    <row r="83" spans="1:37" x14ac:dyDescent="0.25">
      <c r="A83" s="7">
        <v>44278</v>
      </c>
      <c r="Z83">
        <v>100</v>
      </c>
      <c r="AA83">
        <v>8.0299999999999994</v>
      </c>
      <c r="AB83">
        <v>6.39</v>
      </c>
      <c r="AC83">
        <f t="shared" si="26"/>
        <v>1.6399999999999997</v>
      </c>
      <c r="AH83">
        <f t="shared" si="27"/>
        <v>0.46666666666666651</v>
      </c>
      <c r="AJ83">
        <f t="shared" si="28"/>
        <v>11.733333333333333</v>
      </c>
    </row>
    <row r="84" spans="1:37" x14ac:dyDescent="0.25">
      <c r="AK84">
        <f>AVERAGE(AJ81:AJ83)</f>
        <v>11.866666666666667</v>
      </c>
    </row>
    <row r="85" spans="1:37" x14ac:dyDescent="0.25">
      <c r="A85" s="7">
        <v>44287</v>
      </c>
      <c r="H85">
        <v>23</v>
      </c>
      <c r="Z85">
        <v>50</v>
      </c>
      <c r="AA85">
        <v>8.32</v>
      </c>
      <c r="AB85">
        <v>7.32</v>
      </c>
      <c r="AC85">
        <f t="shared" si="26"/>
        <v>1</v>
      </c>
      <c r="AE85">
        <v>8.2799999999999994</v>
      </c>
      <c r="AF85">
        <v>7.94</v>
      </c>
      <c r="AG85">
        <f t="shared" ref="AG85:AG87" si="29">AE85-AF85</f>
        <v>0.33999999999999897</v>
      </c>
      <c r="AH85">
        <f>AVERAGE(AG85:AG87)</f>
        <v>0.22999999999999984</v>
      </c>
      <c r="AJ85">
        <f t="shared" si="28"/>
        <v>15.400000000000002</v>
      </c>
    </row>
    <row r="86" spans="1:37" x14ac:dyDescent="0.25">
      <c r="A86" s="7">
        <v>44287</v>
      </c>
      <c r="H86">
        <v>19</v>
      </c>
      <c r="Z86">
        <v>100</v>
      </c>
      <c r="AA86">
        <v>8.27</v>
      </c>
      <c r="AB86">
        <v>6.51</v>
      </c>
      <c r="AC86">
        <f t="shared" si="26"/>
        <v>1.7599999999999998</v>
      </c>
      <c r="AE86">
        <v>8.26</v>
      </c>
      <c r="AF86">
        <v>8.19</v>
      </c>
      <c r="AG86">
        <f t="shared" si="29"/>
        <v>7.0000000000000284E-2</v>
      </c>
      <c r="AH86">
        <f>AVERAGE(AG85:AG87)</f>
        <v>0.22999999999999984</v>
      </c>
      <c r="AJ86">
        <f t="shared" si="28"/>
        <v>15.3</v>
      </c>
    </row>
    <row r="87" spans="1:37" x14ac:dyDescent="0.25">
      <c r="A87" s="7">
        <v>44287</v>
      </c>
      <c r="H87">
        <v>18</v>
      </c>
      <c r="Z87">
        <v>100</v>
      </c>
      <c r="AA87">
        <v>8.19</v>
      </c>
      <c r="AB87">
        <v>6.83</v>
      </c>
      <c r="AC87">
        <f t="shared" si="26"/>
        <v>1.3599999999999994</v>
      </c>
      <c r="AE87">
        <v>8.23</v>
      </c>
      <c r="AF87">
        <v>7.95</v>
      </c>
      <c r="AG87">
        <f t="shared" si="29"/>
        <v>0.28000000000000025</v>
      </c>
      <c r="AH87">
        <f>AH86</f>
        <v>0.22999999999999984</v>
      </c>
      <c r="AJ87">
        <f t="shared" si="28"/>
        <v>11.299999999999997</v>
      </c>
    </row>
    <row r="88" spans="1:37" x14ac:dyDescent="0.25">
      <c r="A88" s="7">
        <v>44287</v>
      </c>
      <c r="I88" s="1">
        <f>AVERAGE(H85:H87)</f>
        <v>20</v>
      </c>
      <c r="Z88">
        <v>150</v>
      </c>
      <c r="AA88">
        <v>8.23</v>
      </c>
      <c r="AB88">
        <v>5.55</v>
      </c>
      <c r="AC88">
        <f t="shared" si="26"/>
        <v>2.6800000000000006</v>
      </c>
      <c r="AH88">
        <f t="shared" ref="AH88:AH89" si="30">AH87</f>
        <v>0.22999999999999984</v>
      </c>
      <c r="AJ88">
        <f t="shared" si="28"/>
        <v>16.333333333333339</v>
      </c>
    </row>
    <row r="89" spans="1:37" x14ac:dyDescent="0.25">
      <c r="A89" s="7">
        <v>44287</v>
      </c>
      <c r="Z89">
        <v>200</v>
      </c>
      <c r="AA89">
        <v>8.0500000000000007</v>
      </c>
      <c r="AB89">
        <v>4.74</v>
      </c>
      <c r="AC89">
        <f t="shared" si="26"/>
        <v>3.3100000000000005</v>
      </c>
      <c r="AH89">
        <f t="shared" si="30"/>
        <v>0.22999999999999984</v>
      </c>
      <c r="AJ89">
        <f t="shared" si="28"/>
        <v>15.400000000000002</v>
      </c>
    </row>
    <row r="90" spans="1:37" x14ac:dyDescent="0.25">
      <c r="A90" s="7">
        <v>44287</v>
      </c>
      <c r="AK90">
        <f>AVERAGE(AJ87:AJ89)</f>
        <v>14.344444444444447</v>
      </c>
    </row>
    <row r="91" spans="1:37" x14ac:dyDescent="0.25">
      <c r="A91" s="7">
        <v>44287</v>
      </c>
    </row>
    <row r="93" spans="1:37" x14ac:dyDescent="0.25">
      <c r="A93" s="7">
        <v>44294</v>
      </c>
      <c r="H93">
        <v>20</v>
      </c>
      <c r="P93">
        <v>0.12690000000000001</v>
      </c>
      <c r="Q93">
        <v>200</v>
      </c>
      <c r="R93">
        <v>0.12909999999999999</v>
      </c>
      <c r="S93" s="1">
        <f>IFERROR((((R93-P93)/Q93)*10^6),"")</f>
        <v>10.999999999999899</v>
      </c>
    </row>
    <row r="94" spans="1:37" x14ac:dyDescent="0.25">
      <c r="A94" s="7">
        <v>44294</v>
      </c>
      <c r="H94">
        <v>11</v>
      </c>
      <c r="P94">
        <v>0.1258</v>
      </c>
      <c r="Q94">
        <v>200</v>
      </c>
      <c r="R94">
        <v>0.12809999999999999</v>
      </c>
      <c r="S94" s="1">
        <f>IFERROR((((R94-P94)/Q94)*10^6),"")</f>
        <v>11.499999999999982</v>
      </c>
    </row>
    <row r="95" spans="1:37" x14ac:dyDescent="0.25">
      <c r="A95" s="7">
        <v>44294</v>
      </c>
      <c r="H95">
        <v>12</v>
      </c>
      <c r="P95">
        <v>0.12540000000000001</v>
      </c>
      <c r="Q95">
        <v>200</v>
      </c>
      <c r="R95">
        <v>0.1283</v>
      </c>
      <c r="S95" s="1">
        <f>IFERROR((((R95-P95)/Q95)*10^6),"")</f>
        <v>14.499999999999929</v>
      </c>
    </row>
    <row r="96" spans="1:37" x14ac:dyDescent="0.25">
      <c r="I96" s="1">
        <f>AVERAGE(H93:H95)</f>
        <v>14.333333333333334</v>
      </c>
      <c r="S96" s="1">
        <f>AVERAGE(S93:S95)</f>
        <v>12.33333333333327</v>
      </c>
    </row>
    <row r="97" spans="1:37" x14ac:dyDescent="0.25">
      <c r="A97" s="7">
        <v>44301</v>
      </c>
      <c r="H97">
        <v>10</v>
      </c>
      <c r="Z97">
        <v>150</v>
      </c>
      <c r="AA97">
        <v>8.33</v>
      </c>
      <c r="AB97">
        <v>6.07</v>
      </c>
      <c r="AC97">
        <f t="shared" ref="AC97:AC98" si="31">AA97-AB97</f>
        <v>2.2599999999999998</v>
      </c>
      <c r="AE97">
        <v>8.26</v>
      </c>
      <c r="AF97">
        <v>7.89</v>
      </c>
      <c r="AG97">
        <f t="shared" ref="AG97:AG99" si="32">AE97-AF97</f>
        <v>0.37000000000000011</v>
      </c>
      <c r="AH97">
        <f>AVERAGE(AG97:AG99)</f>
        <v>0.39333333333333326</v>
      </c>
      <c r="AJ97">
        <f t="shared" ref="AJ97" si="33">(AC97-AH97)/Z97*1000</f>
        <v>12.444444444444443</v>
      </c>
    </row>
    <row r="98" spans="1:37" x14ac:dyDescent="0.25">
      <c r="A98" s="7">
        <v>44301</v>
      </c>
      <c r="H98">
        <v>14</v>
      </c>
      <c r="Z98">
        <v>150</v>
      </c>
      <c r="AA98">
        <v>8.3699999999999992</v>
      </c>
      <c r="AB98">
        <v>7.66</v>
      </c>
      <c r="AC98">
        <f t="shared" si="31"/>
        <v>0.70999999999999908</v>
      </c>
      <c r="AE98">
        <v>8.26</v>
      </c>
      <c r="AF98">
        <v>7.89</v>
      </c>
      <c r="AG98">
        <f t="shared" si="32"/>
        <v>0.37000000000000011</v>
      </c>
      <c r="AH98">
        <f>AVERAGE(AG97:AG99)</f>
        <v>0.39333333333333326</v>
      </c>
      <c r="AJ98">
        <f>(AC98-AH98)/Z98*1000</f>
        <v>2.1111111111111054</v>
      </c>
    </row>
    <row r="99" spans="1:37" x14ac:dyDescent="0.25">
      <c r="A99" s="7">
        <v>44301</v>
      </c>
      <c r="H99">
        <v>4</v>
      </c>
      <c r="AE99">
        <v>8.2799999999999994</v>
      </c>
      <c r="AF99">
        <v>7.84</v>
      </c>
      <c r="AG99">
        <f t="shared" si="32"/>
        <v>0.4399999999999995</v>
      </c>
      <c r="AH99">
        <f>AH98</f>
        <v>0.39333333333333326</v>
      </c>
    </row>
    <row r="100" spans="1:37" x14ac:dyDescent="0.25">
      <c r="A100" s="7">
        <v>44301</v>
      </c>
      <c r="I100" s="1">
        <f>AVERAGE(H97:H99)</f>
        <v>9.3333333333333339</v>
      </c>
      <c r="AK100">
        <f>AVERAGE(AJ97:AJ99)</f>
        <v>7.2777777777777741</v>
      </c>
    </row>
    <row r="101" spans="1:37" x14ac:dyDescent="0.25">
      <c r="A101" s="7">
        <v>44301</v>
      </c>
    </row>
    <row r="102" spans="1:37" x14ac:dyDescent="0.25">
      <c r="A102" s="7">
        <v>44301</v>
      </c>
    </row>
    <row r="104" spans="1:37" x14ac:dyDescent="0.25">
      <c r="A104" s="7">
        <v>44315</v>
      </c>
      <c r="H104">
        <v>7</v>
      </c>
      <c r="P104">
        <v>1287</v>
      </c>
      <c r="Q104">
        <v>250</v>
      </c>
      <c r="R104">
        <v>1313</v>
      </c>
      <c r="S104" s="1">
        <f>IFERROR((((R104-P104)/Q104)*100),"")</f>
        <v>10.4</v>
      </c>
      <c r="Z104">
        <v>200</v>
      </c>
      <c r="AA104">
        <v>8.93</v>
      </c>
      <c r="AB104">
        <v>8.84</v>
      </c>
      <c r="AC104">
        <f t="shared" ref="AC104:AC107" si="34">AA104-AB104</f>
        <v>8.9999999999999858E-2</v>
      </c>
      <c r="AE104">
        <v>8.91</v>
      </c>
      <c r="AF104">
        <v>8.69</v>
      </c>
      <c r="AG104">
        <f t="shared" ref="AG104:AG106" si="35">AE104-AF104</f>
        <v>0.22000000000000064</v>
      </c>
      <c r="AH104">
        <f>AVERAGE(AG104:AG106)</f>
        <v>0.25999999999999979</v>
      </c>
    </row>
    <row r="105" spans="1:37" x14ac:dyDescent="0.25">
      <c r="A105" s="7">
        <v>44315</v>
      </c>
      <c r="H105">
        <v>9</v>
      </c>
      <c r="P105">
        <v>1285</v>
      </c>
      <c r="Q105">
        <v>250</v>
      </c>
      <c r="R105">
        <v>1315</v>
      </c>
      <c r="S105" s="1">
        <f t="shared" ref="S105:S106" si="36">IFERROR((((R105-P105)/Q105)*100),"")</f>
        <v>12</v>
      </c>
      <c r="Z105">
        <v>200</v>
      </c>
      <c r="AA105">
        <v>8.99</v>
      </c>
      <c r="AB105">
        <v>8.49</v>
      </c>
      <c r="AC105">
        <f t="shared" si="34"/>
        <v>0.5</v>
      </c>
      <c r="AE105">
        <v>8.8800000000000008</v>
      </c>
      <c r="AF105">
        <v>8.7100000000000009</v>
      </c>
      <c r="AG105">
        <f t="shared" si="35"/>
        <v>0.16999999999999993</v>
      </c>
      <c r="AH105">
        <f>AVERAGE(AG104:AG106)</f>
        <v>0.25999999999999979</v>
      </c>
      <c r="AJ105">
        <f t="shared" ref="AJ105:AJ107" si="37">(AC105-AH105)/Z105*1000</f>
        <v>1.2000000000000011</v>
      </c>
    </row>
    <row r="106" spans="1:37" x14ac:dyDescent="0.25">
      <c r="A106" s="7">
        <v>44315</v>
      </c>
      <c r="H106">
        <v>11</v>
      </c>
      <c r="P106">
        <v>1279</v>
      </c>
      <c r="Q106">
        <v>250</v>
      </c>
      <c r="R106">
        <v>1301</v>
      </c>
      <c r="S106" s="1">
        <f t="shared" si="36"/>
        <v>8.7999999999999989</v>
      </c>
      <c r="Z106">
        <v>300</v>
      </c>
      <c r="AA106">
        <v>9.06</v>
      </c>
      <c r="AB106">
        <v>7.72</v>
      </c>
      <c r="AC106">
        <f t="shared" si="34"/>
        <v>1.3400000000000007</v>
      </c>
      <c r="AE106">
        <v>8.8699999999999992</v>
      </c>
      <c r="AF106">
        <v>8.48</v>
      </c>
      <c r="AG106">
        <f t="shared" si="35"/>
        <v>0.38999999999999879</v>
      </c>
      <c r="AH106">
        <f>AH105</f>
        <v>0.25999999999999979</v>
      </c>
      <c r="AJ106">
        <f t="shared" si="37"/>
        <v>3.6000000000000032</v>
      </c>
    </row>
    <row r="107" spans="1:37" x14ac:dyDescent="0.25">
      <c r="A107" s="7">
        <v>44315</v>
      </c>
      <c r="I107" s="1">
        <f>AVERAGE(H104:H106)</f>
        <v>9</v>
      </c>
      <c r="S107" s="1">
        <f>AVERAGE(S104:S106)</f>
        <v>10.399999999999999</v>
      </c>
      <c r="Z107">
        <v>300</v>
      </c>
      <c r="AA107">
        <v>9.02</v>
      </c>
      <c r="AB107">
        <v>8.49</v>
      </c>
      <c r="AC107">
        <f t="shared" si="34"/>
        <v>0.52999999999999936</v>
      </c>
      <c r="AH107">
        <f t="shared" ref="AH107:AH108" si="38">AH106</f>
        <v>0.25999999999999979</v>
      </c>
      <c r="AJ107">
        <f t="shared" si="37"/>
        <v>0.89999999999999858</v>
      </c>
    </row>
    <row r="108" spans="1:37" x14ac:dyDescent="0.25">
      <c r="A108" s="7">
        <v>44315</v>
      </c>
      <c r="AH108">
        <f t="shared" si="38"/>
        <v>0.25999999999999979</v>
      </c>
      <c r="AK108">
        <f>AVERAGE(AJ105:AJ107)</f>
        <v>1.900000000000001</v>
      </c>
    </row>
    <row r="110" spans="1:37" x14ac:dyDescent="0.25">
      <c r="A110" s="7">
        <v>44328</v>
      </c>
      <c r="H110">
        <v>17</v>
      </c>
      <c r="J110">
        <v>1283</v>
      </c>
      <c r="N110"/>
      <c r="P110">
        <v>1283</v>
      </c>
      <c r="Q110">
        <v>250</v>
      </c>
      <c r="R110">
        <v>1285</v>
      </c>
      <c r="S110" s="1">
        <f>IFERROR((((R110-P110)/Q110)*100),"")</f>
        <v>0.8</v>
      </c>
    </row>
    <row r="111" spans="1:37" x14ac:dyDescent="0.25">
      <c r="A111" s="7">
        <v>44328</v>
      </c>
      <c r="H111">
        <v>11</v>
      </c>
      <c r="J111">
        <v>1329</v>
      </c>
      <c r="N111"/>
      <c r="P111">
        <v>1329</v>
      </c>
      <c r="Q111">
        <v>250</v>
      </c>
      <c r="R111">
        <v>1337</v>
      </c>
      <c r="S111" s="1">
        <f t="shared" ref="S111:S114" si="39">IFERROR((((R111-P111)/Q111)*100),"")</f>
        <v>3.2</v>
      </c>
    </row>
    <row r="112" spans="1:37" x14ac:dyDescent="0.25">
      <c r="A112" s="7">
        <v>44328</v>
      </c>
      <c r="H112">
        <v>8</v>
      </c>
      <c r="J112">
        <v>1288</v>
      </c>
      <c r="N112"/>
      <c r="P112">
        <v>1288</v>
      </c>
      <c r="Q112">
        <v>500</v>
      </c>
      <c r="R112">
        <v>1301</v>
      </c>
      <c r="S112" s="1">
        <f t="shared" si="39"/>
        <v>2.6</v>
      </c>
    </row>
    <row r="113" spans="1:37" x14ac:dyDescent="0.25">
      <c r="I113" s="1">
        <f>AVERAGE(H110:H112)</f>
        <v>12</v>
      </c>
      <c r="S113" s="1">
        <f>AVERAGE(S110:S112)</f>
        <v>2.1999999999999997</v>
      </c>
    </row>
    <row r="114" spans="1:37" x14ac:dyDescent="0.25">
      <c r="H114" t="s">
        <v>26</v>
      </c>
      <c r="P114">
        <v>1306</v>
      </c>
      <c r="Q114">
        <v>300</v>
      </c>
      <c r="R114">
        <v>1317</v>
      </c>
      <c r="S114" s="1">
        <f t="shared" si="39"/>
        <v>3.6666666666666665</v>
      </c>
    </row>
    <row r="115" spans="1:37" x14ac:dyDescent="0.25">
      <c r="A115" s="7">
        <v>44350</v>
      </c>
      <c r="H115" t="s">
        <v>26</v>
      </c>
      <c r="Z115">
        <v>400</v>
      </c>
      <c r="AA115">
        <v>7.69</v>
      </c>
      <c r="AB115">
        <v>5.0999999999999996</v>
      </c>
      <c r="AC115">
        <f t="shared" ref="AC115:AC122" si="40">AA115-AB115</f>
        <v>2.5900000000000007</v>
      </c>
      <c r="AE115">
        <v>9.27</v>
      </c>
      <c r="AF115">
        <v>7.49</v>
      </c>
      <c r="AG115">
        <f t="shared" ref="AG115:AG117" si="41">AE115-AF115</f>
        <v>1.7799999999999994</v>
      </c>
      <c r="AH115">
        <f>AVERAGE(AG115:AG117)</f>
        <v>1.57</v>
      </c>
      <c r="AJ115">
        <f t="shared" ref="AJ115:AJ116" si="42">(AC115-AH115)/Z115*1000</f>
        <v>2.550000000000002</v>
      </c>
    </row>
    <row r="116" spans="1:37" x14ac:dyDescent="0.25">
      <c r="A116" s="7">
        <v>44350</v>
      </c>
      <c r="H116" t="s">
        <v>26</v>
      </c>
      <c r="Z116">
        <v>400</v>
      </c>
      <c r="AA116">
        <v>7.58</v>
      </c>
      <c r="AB116">
        <v>5.3</v>
      </c>
      <c r="AC116">
        <f t="shared" si="40"/>
        <v>2.2800000000000002</v>
      </c>
      <c r="AE116">
        <v>9.2100000000000009</v>
      </c>
      <c r="AF116">
        <v>7.78</v>
      </c>
      <c r="AG116">
        <f t="shared" si="41"/>
        <v>1.4300000000000006</v>
      </c>
      <c r="AH116">
        <f>AVERAGE(AG115:AG117)</f>
        <v>1.57</v>
      </c>
      <c r="AJ116">
        <f t="shared" si="42"/>
        <v>1.7750000000000006</v>
      </c>
    </row>
    <row r="117" spans="1:37" x14ac:dyDescent="0.25">
      <c r="A117" s="7">
        <v>44350</v>
      </c>
      <c r="I117" s="1">
        <v>10</v>
      </c>
      <c r="Z117">
        <v>300</v>
      </c>
      <c r="AA117">
        <v>8.39</v>
      </c>
      <c r="AB117">
        <v>5.7</v>
      </c>
      <c r="AC117">
        <f t="shared" si="40"/>
        <v>2.6900000000000004</v>
      </c>
      <c r="AE117">
        <v>9.15</v>
      </c>
      <c r="AF117">
        <v>7.65</v>
      </c>
      <c r="AG117">
        <f t="shared" si="41"/>
        <v>1.5</v>
      </c>
      <c r="AH117">
        <f>AH116</f>
        <v>1.57</v>
      </c>
      <c r="AJ117">
        <f>(AC117-AH117)/Z117*1000</f>
        <v>3.7333333333333347</v>
      </c>
    </row>
    <row r="118" spans="1:37" x14ac:dyDescent="0.25">
      <c r="A118" s="7">
        <v>44350</v>
      </c>
      <c r="Z118">
        <v>300</v>
      </c>
      <c r="AA118">
        <v>8.92</v>
      </c>
      <c r="AB118">
        <v>7.7</v>
      </c>
      <c r="AC118">
        <f t="shared" si="40"/>
        <v>1.2199999999999998</v>
      </c>
      <c r="AK118">
        <f>AVERAGE(AJ115:AJ117)</f>
        <v>2.6861111111111122</v>
      </c>
    </row>
    <row r="120" spans="1:37" x14ac:dyDescent="0.25">
      <c r="A120" s="7">
        <v>44357</v>
      </c>
      <c r="H120">
        <v>11</v>
      </c>
      <c r="P120">
        <v>1322</v>
      </c>
      <c r="Q120">
        <v>250</v>
      </c>
      <c r="R120">
        <v>1324</v>
      </c>
      <c r="S120" s="1">
        <f t="shared" ref="S120:S126" si="43">IFERROR((((R120-P120)/Q120)*100),"")</f>
        <v>0.8</v>
      </c>
      <c r="Z120">
        <v>300</v>
      </c>
      <c r="AA120">
        <v>9.2899999999999991</v>
      </c>
      <c r="AB120">
        <v>7.61</v>
      </c>
      <c r="AC120">
        <f t="shared" si="40"/>
        <v>1.6799999999999988</v>
      </c>
      <c r="AE120">
        <v>9.4</v>
      </c>
      <c r="AF120">
        <v>8.9700000000000006</v>
      </c>
      <c r="AG120">
        <f t="shared" ref="AG120:AG122" si="44">AE120-AF120</f>
        <v>0.42999999999999972</v>
      </c>
      <c r="AH120">
        <f>AVERAGE(AG120:AG122)</f>
        <v>0.48666666666666636</v>
      </c>
      <c r="AJ120">
        <f t="shared" ref="AJ120:AJ121" si="45">(AC120-AH120)/Z120*1000</f>
        <v>3.9777777777777743</v>
      </c>
    </row>
    <row r="121" spans="1:37" x14ac:dyDescent="0.25">
      <c r="A121" s="7">
        <v>44357</v>
      </c>
      <c r="H121">
        <v>10</v>
      </c>
      <c r="P121">
        <v>1305</v>
      </c>
      <c r="Q121">
        <v>250</v>
      </c>
      <c r="R121">
        <v>1310</v>
      </c>
      <c r="S121" s="1">
        <f t="shared" si="43"/>
        <v>2</v>
      </c>
      <c r="Z121">
        <v>300</v>
      </c>
      <c r="AA121">
        <v>9.19</v>
      </c>
      <c r="AB121">
        <v>7.37</v>
      </c>
      <c r="AC121">
        <f t="shared" si="40"/>
        <v>1.8199999999999994</v>
      </c>
      <c r="AE121">
        <v>9.36</v>
      </c>
      <c r="AF121">
        <v>8.91</v>
      </c>
      <c r="AG121">
        <f t="shared" si="44"/>
        <v>0.44999999999999929</v>
      </c>
      <c r="AH121">
        <f>AVERAGE(AG120:AG122)</f>
        <v>0.48666666666666636</v>
      </c>
      <c r="AJ121">
        <f t="shared" si="45"/>
        <v>4.4444444444444438</v>
      </c>
    </row>
    <row r="122" spans="1:37" x14ac:dyDescent="0.25">
      <c r="A122" s="7">
        <v>44357</v>
      </c>
      <c r="H122">
        <v>11</v>
      </c>
      <c r="P122">
        <v>1281</v>
      </c>
      <c r="Q122">
        <v>250</v>
      </c>
      <c r="R122">
        <v>1288</v>
      </c>
      <c r="S122" s="1">
        <f t="shared" si="43"/>
        <v>2.8000000000000003</v>
      </c>
      <c r="Z122">
        <v>300</v>
      </c>
      <c r="AA122">
        <v>9.19</v>
      </c>
      <c r="AB122">
        <v>7.18</v>
      </c>
      <c r="AC122">
        <f t="shared" si="40"/>
        <v>2.0099999999999998</v>
      </c>
      <c r="AE122">
        <v>9.35</v>
      </c>
      <c r="AF122">
        <v>8.77</v>
      </c>
      <c r="AG122">
        <f t="shared" si="44"/>
        <v>0.58000000000000007</v>
      </c>
      <c r="AH122">
        <f>AH121</f>
        <v>0.48666666666666636</v>
      </c>
      <c r="AJ122">
        <f>(AC122-AH122)/Z122*1000</f>
        <v>5.0777777777777784</v>
      </c>
    </row>
    <row r="123" spans="1:37" x14ac:dyDescent="0.25">
      <c r="A123" s="7"/>
      <c r="I123" s="1">
        <v>10</v>
      </c>
      <c r="S123" s="1">
        <f>AVERAGE(S120:S122)</f>
        <v>1.8666666666666665</v>
      </c>
      <c r="AK123">
        <f>AVERAGE(AJ120:AJ122)</f>
        <v>4.4999999999999991</v>
      </c>
    </row>
    <row r="124" spans="1:37" x14ac:dyDescent="0.25">
      <c r="A124" s="7">
        <v>44376</v>
      </c>
      <c r="H124">
        <v>7</v>
      </c>
      <c r="P124">
        <v>1309</v>
      </c>
      <c r="Q124">
        <v>250</v>
      </c>
      <c r="R124">
        <v>1373</v>
      </c>
      <c r="S124" s="1">
        <f t="shared" si="43"/>
        <v>25.6</v>
      </c>
    </row>
    <row r="125" spans="1:37" x14ac:dyDescent="0.25">
      <c r="A125" s="7">
        <v>44376</v>
      </c>
      <c r="H125" t="s">
        <v>26</v>
      </c>
      <c r="P125">
        <v>1294</v>
      </c>
      <c r="Q125">
        <v>250</v>
      </c>
      <c r="R125">
        <v>1356</v>
      </c>
      <c r="S125" s="1">
        <f t="shared" si="43"/>
        <v>24.8</v>
      </c>
    </row>
    <row r="126" spans="1:37" x14ac:dyDescent="0.25">
      <c r="A126" s="7">
        <v>44376</v>
      </c>
      <c r="H126" t="s">
        <v>26</v>
      </c>
      <c r="P126">
        <v>1306</v>
      </c>
      <c r="Q126">
        <v>250</v>
      </c>
      <c r="R126">
        <v>1368</v>
      </c>
      <c r="S126" s="1">
        <f t="shared" si="43"/>
        <v>24.8</v>
      </c>
    </row>
    <row r="127" spans="1:37" x14ac:dyDescent="0.25">
      <c r="I127" s="1">
        <v>10</v>
      </c>
      <c r="S127" s="1">
        <f>AVERAGE(S124:S126)</f>
        <v>25.066666666666666</v>
      </c>
    </row>
    <row r="128" spans="1:37" x14ac:dyDescent="0.25">
      <c r="A128" s="7">
        <v>44378</v>
      </c>
      <c r="H128" t="s">
        <v>26</v>
      </c>
    </row>
    <row r="129" spans="1:37" x14ac:dyDescent="0.25">
      <c r="A129" s="7">
        <v>44378</v>
      </c>
      <c r="H129" t="s">
        <v>26</v>
      </c>
    </row>
    <row r="130" spans="1:37" x14ac:dyDescent="0.25">
      <c r="A130" s="7">
        <v>44378</v>
      </c>
      <c r="H130" t="s">
        <v>26</v>
      </c>
    </row>
    <row r="131" spans="1:37" x14ac:dyDescent="0.25">
      <c r="I131" s="1">
        <v>10</v>
      </c>
    </row>
    <row r="132" spans="1:37" x14ac:dyDescent="0.25">
      <c r="A132" s="7">
        <v>44385</v>
      </c>
      <c r="Z132">
        <v>400</v>
      </c>
      <c r="AA132">
        <v>8.51</v>
      </c>
      <c r="AB132">
        <v>7.32</v>
      </c>
      <c r="AC132">
        <f t="shared" ref="AC132:AC134" si="46">AA132-AB132</f>
        <v>1.1899999999999995</v>
      </c>
      <c r="AE132">
        <v>9.23</v>
      </c>
      <c r="AF132">
        <v>9.31</v>
      </c>
      <c r="AG132">
        <f>AE132-AF132</f>
        <v>-8.0000000000000071E-2</v>
      </c>
      <c r="AH132">
        <f>AVERAGE(AG132:AG134)</f>
        <v>0.14333333333333384</v>
      </c>
      <c r="AJ132">
        <f t="shared" ref="AJ132:AJ134" si="47">(AC132-AH132)/Z132*1000</f>
        <v>2.6166666666666645</v>
      </c>
    </row>
    <row r="133" spans="1:37" x14ac:dyDescent="0.25">
      <c r="A133" s="7">
        <v>44385</v>
      </c>
      <c r="Z133">
        <v>400</v>
      </c>
      <c r="AA133">
        <v>8.52</v>
      </c>
      <c r="AB133">
        <v>7.15</v>
      </c>
      <c r="AC133">
        <f t="shared" si="46"/>
        <v>1.3699999999999992</v>
      </c>
      <c r="AE133">
        <v>9.24</v>
      </c>
      <c r="AF133">
        <v>8.9499999999999993</v>
      </c>
      <c r="AG133">
        <f>AE133-AF133</f>
        <v>0.29000000000000092</v>
      </c>
      <c r="AH133">
        <f>AH132</f>
        <v>0.14333333333333384</v>
      </c>
      <c r="AJ133">
        <f t="shared" si="47"/>
        <v>3.0666666666666638</v>
      </c>
    </row>
    <row r="134" spans="1:37" x14ac:dyDescent="0.25">
      <c r="A134" s="7">
        <v>44385</v>
      </c>
      <c r="Z134">
        <v>400</v>
      </c>
      <c r="AA134">
        <v>8.56</v>
      </c>
      <c r="AB134">
        <v>7.44</v>
      </c>
      <c r="AC134">
        <f t="shared" si="46"/>
        <v>1.1200000000000001</v>
      </c>
      <c r="AE134">
        <v>9.23</v>
      </c>
      <c r="AF134">
        <v>9.01</v>
      </c>
      <c r="AG134">
        <f t="shared" ref="AG134" si="48">AE134-AF134</f>
        <v>0.22000000000000064</v>
      </c>
      <c r="AH134">
        <f t="shared" ref="AH134" si="49">AH133</f>
        <v>0.14333333333333384</v>
      </c>
      <c r="AJ134">
        <f t="shared" si="47"/>
        <v>2.441666666666666</v>
      </c>
    </row>
    <row r="135" spans="1:37" x14ac:dyDescent="0.25">
      <c r="A135" s="7">
        <v>44385</v>
      </c>
      <c r="AK135">
        <f>AVERAGE(AJ132:AJ134)</f>
        <v>2.7083333333333317</v>
      </c>
    </row>
    <row r="136" spans="1:37" x14ac:dyDescent="0.25">
      <c r="A136" s="7">
        <v>44385</v>
      </c>
    </row>
    <row r="138" spans="1:37" x14ac:dyDescent="0.25">
      <c r="A138" s="7">
        <v>44617</v>
      </c>
      <c r="Z138">
        <v>250</v>
      </c>
      <c r="AA138">
        <v>10.220000000000001</v>
      </c>
      <c r="AB138">
        <v>8.43</v>
      </c>
    </row>
    <row r="139" spans="1:37" x14ac:dyDescent="0.25">
      <c r="A139" s="7">
        <v>44617</v>
      </c>
      <c r="Z139">
        <v>250</v>
      </c>
      <c r="AA139">
        <v>10.130000000000001</v>
      </c>
      <c r="AB139">
        <v>8.44</v>
      </c>
    </row>
    <row r="140" spans="1:37" x14ac:dyDescent="0.25">
      <c r="A140" s="7">
        <v>44617</v>
      </c>
      <c r="Z140">
        <v>250</v>
      </c>
      <c r="AA140">
        <v>10.16</v>
      </c>
      <c r="AB140">
        <v>6.19</v>
      </c>
    </row>
    <row r="142" spans="1:37" x14ac:dyDescent="0.25">
      <c r="A142" s="7">
        <v>44627</v>
      </c>
      <c r="H142">
        <v>12</v>
      </c>
      <c r="P142">
        <v>896</v>
      </c>
      <c r="Q142">
        <v>250</v>
      </c>
      <c r="R142">
        <v>913</v>
      </c>
    </row>
    <row r="143" spans="1:37" x14ac:dyDescent="0.25">
      <c r="A143" s="7">
        <v>44627</v>
      </c>
      <c r="H143">
        <v>16</v>
      </c>
      <c r="P143">
        <v>880</v>
      </c>
      <c r="Q143">
        <v>250</v>
      </c>
      <c r="R143">
        <v>932</v>
      </c>
      <c r="S143" s="1">
        <f t="shared" ref="S143:S148" si="50">IFERROR((((R143-P143)/Q143)*100),"")</f>
        <v>20.8</v>
      </c>
    </row>
    <row r="144" spans="1:37" x14ac:dyDescent="0.25">
      <c r="A144" s="7">
        <v>44627</v>
      </c>
      <c r="H144">
        <v>20</v>
      </c>
      <c r="P144">
        <v>890</v>
      </c>
      <c r="Q144">
        <v>250</v>
      </c>
      <c r="R144">
        <v>938</v>
      </c>
      <c r="S144" s="1">
        <f t="shared" si="50"/>
        <v>19.2</v>
      </c>
    </row>
    <row r="145" spans="1:19" x14ac:dyDescent="0.25">
      <c r="I145" s="1">
        <f>AVERAGE(H142:H144)</f>
        <v>16</v>
      </c>
      <c r="S145" s="1">
        <f>AVERAGE(S142:S144)</f>
        <v>20</v>
      </c>
    </row>
    <row r="146" spans="1:19" x14ac:dyDescent="0.25">
      <c r="A146" s="7">
        <v>44678</v>
      </c>
      <c r="H146">
        <v>19</v>
      </c>
      <c r="P146">
        <v>883</v>
      </c>
      <c r="Q146">
        <v>250</v>
      </c>
      <c r="R146">
        <v>1019</v>
      </c>
      <c r="S146" s="1">
        <f t="shared" si="50"/>
        <v>54.400000000000006</v>
      </c>
    </row>
    <row r="147" spans="1:19" x14ac:dyDescent="0.25">
      <c r="A147" s="7">
        <v>44678</v>
      </c>
      <c r="H147">
        <v>12</v>
      </c>
      <c r="P147">
        <v>885</v>
      </c>
      <c r="Q147">
        <v>250</v>
      </c>
      <c r="R147">
        <v>1011</v>
      </c>
      <c r="S147" s="1">
        <f t="shared" si="50"/>
        <v>50.4</v>
      </c>
    </row>
    <row r="148" spans="1:19" x14ac:dyDescent="0.25">
      <c r="A148" s="7">
        <v>44678</v>
      </c>
      <c r="H148">
        <v>12</v>
      </c>
      <c r="P148">
        <v>883</v>
      </c>
      <c r="Q148">
        <v>250</v>
      </c>
      <c r="R148">
        <v>963</v>
      </c>
      <c r="S148" s="1">
        <f t="shared" si="50"/>
        <v>32</v>
      </c>
    </row>
    <row r="149" spans="1:19" x14ac:dyDescent="0.25">
      <c r="I149" s="1">
        <f>AVERAGE(H146:H148)</f>
        <v>14.333333333333334</v>
      </c>
      <c r="S149" s="1">
        <f>AVERAGE(S146:S148)</f>
        <v>45.6</v>
      </c>
    </row>
  </sheetData>
  <mergeCells count="21">
    <mergeCell ref="A1:B3"/>
    <mergeCell ref="C1:C3"/>
    <mergeCell ref="D1:E2"/>
    <mergeCell ref="F1:I1"/>
    <mergeCell ref="F2:G2"/>
    <mergeCell ref="I2:I3"/>
    <mergeCell ref="H2:H3"/>
    <mergeCell ref="Z2:AJ2"/>
    <mergeCell ref="J1:N1"/>
    <mergeCell ref="P1:V1"/>
    <mergeCell ref="V2:V3"/>
    <mergeCell ref="L2:L3"/>
    <mergeCell ref="N2:N3"/>
    <mergeCell ref="O2:O3"/>
    <mergeCell ref="J2:K2"/>
    <mergeCell ref="U2:U3"/>
    <mergeCell ref="P2:P3"/>
    <mergeCell ref="Q2:Q3"/>
    <mergeCell ref="R2:R3"/>
    <mergeCell ref="S2:S3"/>
    <mergeCell ref="T2:T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664D6-CF37-4EB0-86C0-77CBF8ED7E49}">
  <dimension ref="E4:AA107"/>
  <sheetViews>
    <sheetView tabSelected="1" topLeftCell="F55" workbookViewId="0">
      <selection activeCell="O68" sqref="O68"/>
    </sheetView>
  </sheetViews>
  <sheetFormatPr defaultRowHeight="14.25" x14ac:dyDescent="0.2"/>
  <cols>
    <col min="6" max="6" width="11.875" bestFit="1" customWidth="1"/>
    <col min="10" max="10" width="11.875" bestFit="1" customWidth="1"/>
  </cols>
  <sheetData>
    <row r="4" spans="5:21" x14ac:dyDescent="0.2">
      <c r="E4">
        <v>57.999999999999993</v>
      </c>
      <c r="F4">
        <v>10.999999999999968</v>
      </c>
      <c r="I4">
        <v>57.333333333333336</v>
      </c>
      <c r="J4">
        <v>0</v>
      </c>
      <c r="M4">
        <v>18.5</v>
      </c>
      <c r="N4">
        <v>7.15</v>
      </c>
    </row>
    <row r="5" spans="5:21" x14ac:dyDescent="0.2">
      <c r="E5">
        <v>85.499999999999886</v>
      </c>
      <c r="F5">
        <v>30.000000000000028</v>
      </c>
      <c r="I5">
        <v>144</v>
      </c>
      <c r="J5">
        <v>81</v>
      </c>
      <c r="M5">
        <v>17.7</v>
      </c>
      <c r="N5">
        <v>0.03</v>
      </c>
      <c r="T5">
        <v>167.50000000000006</v>
      </c>
      <c r="U5">
        <v>14.000000000000014</v>
      </c>
    </row>
    <row r="6" spans="5:21" x14ac:dyDescent="0.2">
      <c r="E6">
        <v>30.000000000000028</v>
      </c>
      <c r="F6">
        <v>34.000000000000142</v>
      </c>
      <c r="I6">
        <v>117</v>
      </c>
      <c r="J6">
        <v>51</v>
      </c>
      <c r="M6">
        <v>15</v>
      </c>
      <c r="N6">
        <v>0</v>
      </c>
      <c r="T6">
        <v>165.83333333333337</v>
      </c>
      <c r="U6">
        <v>10.33333333333335</v>
      </c>
    </row>
    <row r="7" spans="5:21" x14ac:dyDescent="0.2">
      <c r="E7">
        <v>34.000000000000142</v>
      </c>
      <c r="F7">
        <v>16.000000000000043</v>
      </c>
      <c r="I7">
        <v>108.66666666666667</v>
      </c>
      <c r="J7">
        <v>15</v>
      </c>
      <c r="M7">
        <v>33</v>
      </c>
      <c r="N7">
        <v>0.02</v>
      </c>
      <c r="T7">
        <v>203.33333333333329</v>
      </c>
      <c r="U7">
        <v>12</v>
      </c>
    </row>
    <row r="8" spans="5:21" x14ac:dyDescent="0.2">
      <c r="E8">
        <v>58.56250000000005</v>
      </c>
      <c r="F8">
        <v>4.8000000000000265</v>
      </c>
      <c r="I8">
        <v>61</v>
      </c>
      <c r="J8">
        <v>6.5</v>
      </c>
      <c r="M8">
        <v>32.799999999999997</v>
      </c>
      <c r="N8">
        <v>0</v>
      </c>
      <c r="T8">
        <v>172.71111111111108</v>
      </c>
      <c r="U8">
        <v>4.6666666666667131</v>
      </c>
    </row>
    <row r="9" spans="5:21" x14ac:dyDescent="0.2">
      <c r="E9">
        <v>22.000000000000075</v>
      </c>
      <c r="F9">
        <v>4.2222222222221886</v>
      </c>
      <c r="I9">
        <v>39</v>
      </c>
      <c r="J9">
        <v>8</v>
      </c>
      <c r="M9">
        <v>32.1</v>
      </c>
      <c r="N9">
        <v>0</v>
      </c>
      <c r="T9">
        <v>319</v>
      </c>
      <c r="U9">
        <v>12.666666666666634</v>
      </c>
    </row>
    <row r="10" spans="5:21" x14ac:dyDescent="0.2">
      <c r="E10">
        <v>49.333333333333087</v>
      </c>
      <c r="F10">
        <v>5.7499999999999911</v>
      </c>
      <c r="I10">
        <v>65.666666666666671</v>
      </c>
      <c r="J10">
        <v>10</v>
      </c>
      <c r="M10">
        <v>23</v>
      </c>
      <c r="N10">
        <v>3.95</v>
      </c>
      <c r="T10">
        <v>135.57333333333335</v>
      </c>
      <c r="U10">
        <v>11.866666666666667</v>
      </c>
    </row>
    <row r="11" spans="5:21" x14ac:dyDescent="0.2">
      <c r="E11">
        <v>40.00000000000022</v>
      </c>
      <c r="F11">
        <v>2.9999999999999472</v>
      </c>
      <c r="I11">
        <v>35</v>
      </c>
      <c r="J11">
        <v>8.3333333333333339</v>
      </c>
      <c r="M11">
        <v>30.8</v>
      </c>
      <c r="N11">
        <v>4.01</v>
      </c>
      <c r="T11">
        <v>71.800000000000054</v>
      </c>
      <c r="U11">
        <v>14.344444444444447</v>
      </c>
    </row>
    <row r="12" spans="5:21" x14ac:dyDescent="0.2">
      <c r="E12">
        <v>91.999999999999844</v>
      </c>
      <c r="F12">
        <v>7.9999999999999822</v>
      </c>
      <c r="I12">
        <v>58.5</v>
      </c>
      <c r="J12">
        <v>12.5</v>
      </c>
      <c r="M12">
        <v>30.3</v>
      </c>
      <c r="N12">
        <v>2.74</v>
      </c>
      <c r="T12">
        <v>122.00000000000001</v>
      </c>
      <c r="U12">
        <v>7.2777777777777741</v>
      </c>
    </row>
    <row r="13" spans="5:21" x14ac:dyDescent="0.2">
      <c r="E13">
        <v>78.66666666666633</v>
      </c>
      <c r="F13">
        <v>7.0000000000000613</v>
      </c>
      <c r="I13">
        <v>47</v>
      </c>
      <c r="J13">
        <v>17.333333333333332</v>
      </c>
      <c r="M13">
        <v>39.4</v>
      </c>
      <c r="N13">
        <v>3.61</v>
      </c>
      <c r="T13">
        <v>136.10000000000008</v>
      </c>
      <c r="U13">
        <v>1.900000000000001</v>
      </c>
    </row>
    <row r="14" spans="5:21" x14ac:dyDescent="0.2">
      <c r="E14">
        <v>63.999999999999979</v>
      </c>
      <c r="F14">
        <v>1</v>
      </c>
      <c r="I14">
        <v>90.5</v>
      </c>
      <c r="J14">
        <v>22</v>
      </c>
      <c r="M14">
        <v>33.6</v>
      </c>
      <c r="N14">
        <v>5.35</v>
      </c>
      <c r="T14">
        <v>286</v>
      </c>
      <c r="U14">
        <v>2.6861111111111122</v>
      </c>
    </row>
    <row r="15" spans="5:21" x14ac:dyDescent="0.2">
      <c r="E15">
        <v>78.66666666666687</v>
      </c>
      <c r="F15">
        <v>2.0000000000000573</v>
      </c>
      <c r="I15">
        <v>292</v>
      </c>
      <c r="J15">
        <v>18</v>
      </c>
      <c r="M15">
        <v>32.9</v>
      </c>
      <c r="N15">
        <v>4.99</v>
      </c>
      <c r="U15">
        <v>4.4999999999999991</v>
      </c>
    </row>
    <row r="16" spans="5:21" x14ac:dyDescent="0.2">
      <c r="E16">
        <v>56.666666666666664</v>
      </c>
      <c r="F16">
        <v>17.333333333333275</v>
      </c>
      <c r="I16">
        <v>82.5</v>
      </c>
      <c r="J16">
        <v>20</v>
      </c>
      <c r="M16">
        <v>36.200000000000003</v>
      </c>
      <c r="N16">
        <v>4.8600000000000003</v>
      </c>
      <c r="U16">
        <v>2.7083333333333317</v>
      </c>
    </row>
    <row r="17" spans="5:27" x14ac:dyDescent="0.2">
      <c r="E17">
        <v>63.666666666666664</v>
      </c>
      <c r="F17">
        <v>6.8222222222222415</v>
      </c>
      <c r="I17">
        <v>82</v>
      </c>
      <c r="J17">
        <v>14.333333333333334</v>
      </c>
      <c r="M17">
        <v>34.200000000000003</v>
      </c>
      <c r="N17">
        <v>3.88</v>
      </c>
    </row>
    <row r="18" spans="5:27" x14ac:dyDescent="0.2">
      <c r="E18">
        <v>96.666666666666671</v>
      </c>
      <c r="F18">
        <v>12.33333333333327</v>
      </c>
      <c r="I18">
        <v>81.5</v>
      </c>
      <c r="J18">
        <v>9.3333333333333339</v>
      </c>
      <c r="M18">
        <v>37.200000000000003</v>
      </c>
      <c r="N18">
        <v>5.01</v>
      </c>
    </row>
    <row r="19" spans="5:27" x14ac:dyDescent="0.2">
      <c r="E19">
        <v>102</v>
      </c>
      <c r="F19">
        <v>10.399999999999999</v>
      </c>
      <c r="I19">
        <v>244</v>
      </c>
      <c r="J19">
        <v>9</v>
      </c>
      <c r="M19">
        <v>35.200000000000003</v>
      </c>
      <c r="N19">
        <v>3.46</v>
      </c>
    </row>
    <row r="20" spans="5:27" x14ac:dyDescent="0.2">
      <c r="E20">
        <v>281</v>
      </c>
      <c r="F20">
        <v>2.1999999999999997</v>
      </c>
      <c r="I20">
        <v>118</v>
      </c>
      <c r="J20">
        <v>12</v>
      </c>
      <c r="M20">
        <v>35</v>
      </c>
      <c r="N20">
        <v>2.3199999999999998</v>
      </c>
    </row>
    <row r="21" spans="5:27" x14ac:dyDescent="0.2">
      <c r="E21">
        <v>73</v>
      </c>
      <c r="F21">
        <v>3.6666666666666665</v>
      </c>
      <c r="I21">
        <v>77.5</v>
      </c>
      <c r="J21">
        <v>10</v>
      </c>
      <c r="M21">
        <v>35.200000000000003</v>
      </c>
      <c r="N21">
        <v>2.69</v>
      </c>
    </row>
    <row r="22" spans="5:27" x14ac:dyDescent="0.2">
      <c r="E22">
        <v>75.762731481481467</v>
      </c>
      <c r="F22">
        <v>1.8666666666666665</v>
      </c>
      <c r="I22">
        <v>336</v>
      </c>
      <c r="J22">
        <v>10</v>
      </c>
      <c r="M22">
        <v>36.200000000000003</v>
      </c>
    </row>
    <row r="23" spans="5:27" x14ac:dyDescent="0.2">
      <c r="E23">
        <v>54.567815303164757</v>
      </c>
      <c r="F23">
        <v>25.066666666666666</v>
      </c>
      <c r="I23">
        <v>230</v>
      </c>
      <c r="J23">
        <v>10</v>
      </c>
    </row>
    <row r="24" spans="5:27" x14ac:dyDescent="0.2">
      <c r="F24">
        <v>20</v>
      </c>
      <c r="I24">
        <v>118.35833333333332</v>
      </c>
      <c r="J24">
        <v>10</v>
      </c>
    </row>
    <row r="25" spans="5:27" x14ac:dyDescent="0.2">
      <c r="F25">
        <v>45.6</v>
      </c>
      <c r="I25">
        <v>85.042934826409223</v>
      </c>
      <c r="J25">
        <v>16</v>
      </c>
    </row>
    <row r="26" spans="5:27" x14ac:dyDescent="0.2">
      <c r="J26">
        <v>14.333333333333334</v>
      </c>
    </row>
    <row r="27" spans="5:27" x14ac:dyDescent="0.2">
      <c r="E27">
        <f>AVERAGE(E4:E25)</f>
        <v>74.702985672565632</v>
      </c>
      <c r="F27">
        <f>AVERAGE(F4:F25)</f>
        <v>12.366414141414145</v>
      </c>
    </row>
    <row r="28" spans="5:27" x14ac:dyDescent="0.2">
      <c r="F28">
        <f>_xlfn.STDEV.P(F4:F25)</f>
        <v>11.689611213287847</v>
      </c>
      <c r="J28">
        <f>AVERAGE(J4:J26)</f>
        <v>16.724637681159418</v>
      </c>
      <c r="N28">
        <f>AVERAGE(N4:N26)</f>
        <v>3.0038888888888891</v>
      </c>
      <c r="U28">
        <f>AVERAGE(U4:U26)</f>
        <v>8.2458333333333389</v>
      </c>
    </row>
    <row r="29" spans="5:27" x14ac:dyDescent="0.2">
      <c r="J29">
        <f>_xlfn.STDEV.P(J4:J26)</f>
        <v>16.514786866780891</v>
      </c>
      <c r="N29">
        <f>_xlfn.STDEV.P(N4:N26)</f>
        <v>2.1449246008216409</v>
      </c>
      <c r="U29">
        <f>_xlfn.STDEV.P(U4:U26)</f>
        <v>4.5737654763570887</v>
      </c>
    </row>
    <row r="32" spans="5:27" x14ac:dyDescent="0.2">
      <c r="X32">
        <v>14.000000000000014</v>
      </c>
      <c r="Z32">
        <v>0.05</v>
      </c>
      <c r="AA32">
        <f>_xlfn.PERCENTILE.INC($X$32:$X$49,Z32)</f>
        <v>2.332361111111112</v>
      </c>
    </row>
    <row r="33" spans="6:27" x14ac:dyDescent="0.2">
      <c r="X33">
        <v>10.33333333333335</v>
      </c>
      <c r="Z33">
        <v>0.1</v>
      </c>
      <c r="AA33">
        <f>_xlfn.PERCENTILE.INC($X$32:$X$49,Z33)</f>
        <v>2.6883333333333344</v>
      </c>
    </row>
    <row r="34" spans="6:27" x14ac:dyDescent="0.2">
      <c r="X34">
        <v>12</v>
      </c>
      <c r="Z34">
        <v>0.15</v>
      </c>
      <c r="AA34">
        <f t="shared" ref="AA34:AA50" si="0">_xlfn.PERCENTILE.INC($X$32:$X$49,Z34)</f>
        <v>2.7005555555555549</v>
      </c>
    </row>
    <row r="35" spans="6:27" x14ac:dyDescent="0.2">
      <c r="X35">
        <v>4.6666666666667131</v>
      </c>
      <c r="Z35">
        <v>0.2</v>
      </c>
      <c r="AA35">
        <f t="shared" si="0"/>
        <v>3.0666666666666655</v>
      </c>
    </row>
    <row r="36" spans="6:27" x14ac:dyDescent="0.2">
      <c r="X36">
        <v>12.666666666666634</v>
      </c>
      <c r="Z36">
        <v>0.25</v>
      </c>
      <c r="AA36">
        <f t="shared" si="0"/>
        <v>4.0520833333333321</v>
      </c>
    </row>
    <row r="37" spans="6:27" x14ac:dyDescent="0.2">
      <c r="X37">
        <v>11.866666666666667</v>
      </c>
      <c r="Z37">
        <v>0.3</v>
      </c>
      <c r="AA37">
        <f t="shared" si="0"/>
        <v>4.5500000000000131</v>
      </c>
    </row>
    <row r="38" spans="6:27" x14ac:dyDescent="0.2">
      <c r="X38">
        <v>14.344444444444447</v>
      </c>
      <c r="Z38">
        <v>0.35</v>
      </c>
      <c r="AA38">
        <f t="shared" si="0"/>
        <v>4.6416666666667057</v>
      </c>
    </row>
    <row r="39" spans="6:27" x14ac:dyDescent="0.2">
      <c r="X39">
        <v>7.2777777777777741</v>
      </c>
      <c r="Z39">
        <v>0.4</v>
      </c>
      <c r="AA39">
        <f t="shared" si="0"/>
        <v>5.7111111111111388</v>
      </c>
    </row>
    <row r="40" spans="6:27" x14ac:dyDescent="0.2">
      <c r="X40">
        <v>1.900000000000001</v>
      </c>
      <c r="Z40">
        <v>0.45</v>
      </c>
      <c r="AA40">
        <f t="shared" si="0"/>
        <v>7.1472222222222221</v>
      </c>
    </row>
    <row r="41" spans="6:27" x14ac:dyDescent="0.2">
      <c r="X41">
        <v>2.6861111111111122</v>
      </c>
      <c r="Z41">
        <v>0.5</v>
      </c>
      <c r="AA41">
        <f t="shared" si="0"/>
        <v>8.8055555555555625</v>
      </c>
    </row>
    <row r="42" spans="6:27" x14ac:dyDescent="0.2">
      <c r="X42">
        <v>4.4999999999999991</v>
      </c>
      <c r="Z42">
        <v>0.55000000000000004</v>
      </c>
      <c r="AA42">
        <f t="shared" si="0"/>
        <v>10.410000000000016</v>
      </c>
    </row>
    <row r="43" spans="6:27" x14ac:dyDescent="0.2">
      <c r="X43">
        <v>2.7083333333333317</v>
      </c>
      <c r="Z43">
        <v>0.6</v>
      </c>
      <c r="AA43">
        <f t="shared" si="0"/>
        <v>11.253333333333339</v>
      </c>
    </row>
    <row r="44" spans="6:27" x14ac:dyDescent="0.2">
      <c r="R44">
        <v>0.05</v>
      </c>
      <c r="S44">
        <v>3.4000000000000002E-2</v>
      </c>
      <c r="Z44">
        <v>0.65</v>
      </c>
      <c r="AA44">
        <f t="shared" si="0"/>
        <v>11.886666666666667</v>
      </c>
    </row>
    <row r="45" spans="6:27" x14ac:dyDescent="0.2">
      <c r="R45">
        <v>0.1</v>
      </c>
      <c r="S45">
        <v>3.7999999999999999E-2</v>
      </c>
      <c r="Z45">
        <v>0.7</v>
      </c>
      <c r="AA45">
        <f t="shared" si="0"/>
        <v>11.96</v>
      </c>
    </row>
    <row r="46" spans="6:27" x14ac:dyDescent="0.2">
      <c r="F46">
        <v>10.999999999999968</v>
      </c>
      <c r="H46">
        <v>0.05</v>
      </c>
      <c r="I46">
        <f>_xlfn.PERCENTILE.INC($F$46:$F$67,H46)</f>
        <v>1.873333333333336</v>
      </c>
      <c r="K46">
        <v>0.05</v>
      </c>
      <c r="L46">
        <v>1.7333333333333332</v>
      </c>
      <c r="M46">
        <v>1.873333333333336</v>
      </c>
      <c r="R46">
        <v>0.15</v>
      </c>
      <c r="S46">
        <v>4.2000000000000003E-2</v>
      </c>
      <c r="Z46">
        <v>0.75</v>
      </c>
      <c r="AA46">
        <f t="shared" si="0"/>
        <v>12.166666666666659</v>
      </c>
    </row>
    <row r="47" spans="6:27" x14ac:dyDescent="0.2">
      <c r="F47">
        <v>30.000000000000028</v>
      </c>
      <c r="H47">
        <v>0.1</v>
      </c>
      <c r="I47">
        <f t="shared" ref="I47:I65" si="1">_xlfn.PERCENTILE.INC($F$46:$F$67,H47)</f>
        <v>2.0200000000000515</v>
      </c>
      <c r="K47">
        <v>0.1</v>
      </c>
      <c r="L47">
        <v>2.0333333333333448</v>
      </c>
      <c r="M47">
        <v>2.0200000000000515</v>
      </c>
      <c r="R47">
        <v>0.2</v>
      </c>
      <c r="S47">
        <v>4.5999999999999999E-2</v>
      </c>
      <c r="Z47">
        <v>0.8</v>
      </c>
      <c r="AA47">
        <f t="shared" si="0"/>
        <v>12.533333333333308</v>
      </c>
    </row>
    <row r="48" spans="6:27" x14ac:dyDescent="0.2">
      <c r="F48">
        <v>34.000000000000142</v>
      </c>
      <c r="H48">
        <v>0.15</v>
      </c>
      <c r="I48">
        <f t="shared" si="1"/>
        <v>2.3199999999999923</v>
      </c>
      <c r="K48">
        <v>0.15</v>
      </c>
      <c r="L48">
        <v>2.3122222222222342</v>
      </c>
      <c r="M48">
        <v>2.3199999999999923</v>
      </c>
      <c r="R48">
        <v>0.25</v>
      </c>
      <c r="S48">
        <v>0.05</v>
      </c>
      <c r="Z48">
        <v>0.85</v>
      </c>
      <c r="AA48">
        <f t="shared" si="0"/>
        <v>13.133333333333317</v>
      </c>
    </row>
    <row r="49" spans="6:27" x14ac:dyDescent="0.2">
      <c r="F49">
        <v>16.000000000000043</v>
      </c>
      <c r="H49">
        <v>0.2</v>
      </c>
      <c r="I49">
        <f t="shared" si="1"/>
        <v>3.1333333333332911</v>
      </c>
      <c r="K49">
        <v>0.2</v>
      </c>
      <c r="L49">
        <v>2.426666666666669</v>
      </c>
      <c r="M49">
        <v>3.1333333333332911</v>
      </c>
      <c r="R49">
        <v>0.3</v>
      </c>
      <c r="S49">
        <v>5.3999999999999999E-2</v>
      </c>
      <c r="Z49">
        <v>0.9</v>
      </c>
      <c r="AA49">
        <f t="shared" si="0"/>
        <v>13.866666666666676</v>
      </c>
    </row>
    <row r="50" spans="6:27" x14ac:dyDescent="0.2">
      <c r="F50">
        <v>4.8000000000000265</v>
      </c>
      <c r="H50">
        <v>0.25</v>
      </c>
      <c r="I50">
        <f t="shared" si="1"/>
        <v>3.8055555555555469</v>
      </c>
      <c r="K50">
        <v>0.25</v>
      </c>
      <c r="L50">
        <v>2.6111111111110992</v>
      </c>
      <c r="M50">
        <v>3.8055555555555469</v>
      </c>
      <c r="R50">
        <v>0.35</v>
      </c>
      <c r="S50">
        <v>5.7999999999999996E-2</v>
      </c>
      <c r="Z50">
        <v>0.95</v>
      </c>
      <c r="AA50">
        <f t="shared" si="0"/>
        <v>14.155000000000008</v>
      </c>
    </row>
    <row r="51" spans="6:27" x14ac:dyDescent="0.2">
      <c r="F51">
        <v>4.2222222222221886</v>
      </c>
      <c r="H51">
        <v>0.3</v>
      </c>
      <c r="I51">
        <f t="shared" si="1"/>
        <v>4.3955555555555401</v>
      </c>
      <c r="K51">
        <v>0.3</v>
      </c>
      <c r="L51">
        <v>2.8999999999999582</v>
      </c>
      <c r="M51">
        <v>4.3955555555555401</v>
      </c>
      <c r="R51">
        <v>0.4</v>
      </c>
      <c r="S51">
        <v>6.4000000000000001E-2</v>
      </c>
    </row>
    <row r="52" spans="6:27" x14ac:dyDescent="0.2">
      <c r="F52">
        <v>5.7499999999999911</v>
      </c>
      <c r="H52">
        <v>0.35</v>
      </c>
      <c r="I52">
        <f t="shared" si="1"/>
        <v>5.1325000000000136</v>
      </c>
      <c r="K52">
        <v>0.35</v>
      </c>
      <c r="L52">
        <v>3.5055555555555467</v>
      </c>
      <c r="M52">
        <v>5.1325000000000136</v>
      </c>
      <c r="R52">
        <v>0.45</v>
      </c>
      <c r="S52">
        <v>7.1999999999999995E-2</v>
      </c>
    </row>
    <row r="53" spans="6:27" x14ac:dyDescent="0.2">
      <c r="F53">
        <v>2.9999999999999472</v>
      </c>
      <c r="H53">
        <v>0.4</v>
      </c>
      <c r="I53">
        <f t="shared" si="1"/>
        <v>6.178888888888892</v>
      </c>
      <c r="K53">
        <v>0.4</v>
      </c>
      <c r="L53">
        <v>4.2111111111111121</v>
      </c>
      <c r="M53">
        <v>6.178888888888892</v>
      </c>
      <c r="R53">
        <v>0.5</v>
      </c>
      <c r="S53">
        <v>0.08</v>
      </c>
    </row>
    <row r="54" spans="6:27" x14ac:dyDescent="0.2">
      <c r="F54">
        <v>7.9999999999999822</v>
      </c>
      <c r="H54">
        <v>0.45</v>
      </c>
      <c r="I54">
        <f t="shared" si="1"/>
        <v>6.9022222222222602</v>
      </c>
      <c r="K54">
        <v>0.45</v>
      </c>
      <c r="L54">
        <v>4.5183333333333291</v>
      </c>
      <c r="M54">
        <v>6.9022222222222602</v>
      </c>
      <c r="R54">
        <v>0.55000000000000004</v>
      </c>
      <c r="S54">
        <v>0.16800000000000007</v>
      </c>
    </row>
    <row r="55" spans="6:27" x14ac:dyDescent="0.2">
      <c r="F55">
        <v>7.0000000000000613</v>
      </c>
      <c r="H55">
        <v>0.5</v>
      </c>
      <c r="I55">
        <f t="shared" si="1"/>
        <v>7.5000000000000213</v>
      </c>
      <c r="K55">
        <v>0.5</v>
      </c>
      <c r="L55">
        <v>4.8916666666666551</v>
      </c>
      <c r="M55">
        <v>7.5000000000000213</v>
      </c>
      <c r="R55">
        <v>0.6</v>
      </c>
      <c r="S55">
        <v>0.25599999999999995</v>
      </c>
    </row>
    <row r="56" spans="6:27" x14ac:dyDescent="0.2">
      <c r="F56">
        <v>1</v>
      </c>
      <c r="H56">
        <v>0.55000000000000004</v>
      </c>
      <c r="I56">
        <f t="shared" si="1"/>
        <v>9.3199999999999932</v>
      </c>
      <c r="K56">
        <v>0.55000000000000004</v>
      </c>
      <c r="L56">
        <v>5.3624999999999652</v>
      </c>
      <c r="M56">
        <v>9.3199999999999932</v>
      </c>
      <c r="R56">
        <v>0.65</v>
      </c>
      <c r="S56">
        <v>0.30199999999999999</v>
      </c>
    </row>
    <row r="57" spans="6:27" x14ac:dyDescent="0.2">
      <c r="F57">
        <v>2.0000000000000573</v>
      </c>
      <c r="H57">
        <v>0.6</v>
      </c>
      <c r="I57">
        <f t="shared" si="1"/>
        <v>10.75999999999998</v>
      </c>
      <c r="K57">
        <v>0.6</v>
      </c>
      <c r="L57">
        <v>5.539999999999945</v>
      </c>
      <c r="M57">
        <v>10.75999999999998</v>
      </c>
      <c r="R57">
        <v>0.7</v>
      </c>
      <c r="S57">
        <v>0.30599999999999999</v>
      </c>
    </row>
    <row r="58" spans="6:27" x14ac:dyDescent="0.2">
      <c r="F58">
        <v>17.333333333333275</v>
      </c>
      <c r="H58">
        <v>0.65</v>
      </c>
      <c r="I58">
        <f t="shared" si="1"/>
        <v>11.866666666666614</v>
      </c>
      <c r="K58">
        <v>0.65</v>
      </c>
      <c r="L58">
        <v>5.8566666666666407</v>
      </c>
      <c r="M58">
        <v>11.866666666666614</v>
      </c>
      <c r="R58">
        <v>0.75</v>
      </c>
      <c r="S58">
        <v>0.31</v>
      </c>
    </row>
    <row r="59" spans="6:27" x14ac:dyDescent="0.2">
      <c r="F59">
        <v>6.8222222222222415</v>
      </c>
      <c r="H59">
        <v>0.7</v>
      </c>
      <c r="I59">
        <f t="shared" si="1"/>
        <v>14.900000000000009</v>
      </c>
      <c r="K59">
        <v>0.7</v>
      </c>
      <c r="L59">
        <v>6.5133333333333621</v>
      </c>
      <c r="M59">
        <v>14.900000000000009</v>
      </c>
      <c r="R59">
        <v>0.8</v>
      </c>
      <c r="S59">
        <v>0.31</v>
      </c>
    </row>
    <row r="60" spans="6:27" x14ac:dyDescent="0.2">
      <c r="F60">
        <v>12.33333333333327</v>
      </c>
      <c r="H60">
        <v>0.75</v>
      </c>
      <c r="I60">
        <f t="shared" si="1"/>
        <v>16.999999999999968</v>
      </c>
      <c r="K60">
        <v>0.75</v>
      </c>
      <c r="L60">
        <v>7.1166666666666796</v>
      </c>
      <c r="M60">
        <v>16.999999999999968</v>
      </c>
      <c r="R60">
        <v>0.85</v>
      </c>
      <c r="S60">
        <v>0.31</v>
      </c>
    </row>
    <row r="61" spans="6:27" x14ac:dyDescent="0.2">
      <c r="F61">
        <v>10.399999999999999</v>
      </c>
      <c r="H61">
        <v>0.8</v>
      </c>
      <c r="I61">
        <f t="shared" si="1"/>
        <v>19.466666666666658</v>
      </c>
      <c r="K61">
        <v>0.8</v>
      </c>
      <c r="L61">
        <v>7.7333333333333645</v>
      </c>
      <c r="M61">
        <v>19.466666666666658</v>
      </c>
      <c r="R61">
        <v>0.9</v>
      </c>
      <c r="S61">
        <v>0.77799999999999825</v>
      </c>
    </row>
    <row r="62" spans="6:27" x14ac:dyDescent="0.2">
      <c r="F62">
        <v>2.1999999999999997</v>
      </c>
      <c r="H62">
        <v>0.85</v>
      </c>
      <c r="I62">
        <f t="shared" si="1"/>
        <v>24.306666666666658</v>
      </c>
      <c r="K62">
        <v>0.85</v>
      </c>
      <c r="L62">
        <v>8.1999999999999691</v>
      </c>
      <c r="M62">
        <v>24.306666666666658</v>
      </c>
      <c r="R62">
        <v>0.95</v>
      </c>
      <c r="S62">
        <v>1.7139999999999991</v>
      </c>
    </row>
    <row r="63" spans="6:27" x14ac:dyDescent="0.2">
      <c r="F63">
        <v>3.6666666666666665</v>
      </c>
      <c r="H63">
        <v>0.9</v>
      </c>
      <c r="I63">
        <f t="shared" si="1"/>
        <v>29.506666666666703</v>
      </c>
      <c r="K63">
        <v>0.9</v>
      </c>
      <c r="L63">
        <v>9.9333333333334224</v>
      </c>
      <c r="M63">
        <v>29.506666666666703</v>
      </c>
    </row>
    <row r="64" spans="6:27" x14ac:dyDescent="0.2">
      <c r="F64">
        <v>1.8666666666666665</v>
      </c>
      <c r="H64">
        <v>0.95</v>
      </c>
      <c r="I64">
        <f t="shared" si="1"/>
        <v>33.800000000000132</v>
      </c>
      <c r="K64">
        <v>0.95</v>
      </c>
      <c r="L64">
        <v>15.333333333333405</v>
      </c>
      <c r="M64">
        <v>33.800000000000132</v>
      </c>
    </row>
    <row r="65" spans="6:20" x14ac:dyDescent="0.2">
      <c r="F65">
        <v>25.066666666666666</v>
      </c>
      <c r="H65">
        <v>1</v>
      </c>
      <c r="I65">
        <f t="shared" si="1"/>
        <v>45.6</v>
      </c>
      <c r="K65">
        <v>1</v>
      </c>
      <c r="M65">
        <v>45.6</v>
      </c>
    </row>
    <row r="66" spans="6:20" x14ac:dyDescent="0.2">
      <c r="F66">
        <v>20</v>
      </c>
      <c r="S66">
        <v>3.4000000000000002E-2</v>
      </c>
      <c r="T66">
        <v>0.05</v>
      </c>
    </row>
    <row r="67" spans="6:20" x14ac:dyDescent="0.2">
      <c r="F67">
        <v>45.6</v>
      </c>
      <c r="L67" t="s">
        <v>37</v>
      </c>
      <c r="M67" t="s">
        <v>38</v>
      </c>
      <c r="S67">
        <v>3.7999999999999999E-2</v>
      </c>
      <c r="T67">
        <v>0.1</v>
      </c>
    </row>
    <row r="68" spans="6:20" x14ac:dyDescent="0.2">
      <c r="J68">
        <v>2.0166666666666773</v>
      </c>
      <c r="K68">
        <v>2.0166666666666773</v>
      </c>
      <c r="L68">
        <v>0.05</v>
      </c>
      <c r="S68">
        <v>4.2000000000000003E-2</v>
      </c>
      <c r="T68">
        <v>0.15</v>
      </c>
    </row>
    <row r="69" spans="6:20" x14ac:dyDescent="0.2">
      <c r="J69">
        <v>2.2688888888889007</v>
      </c>
      <c r="K69">
        <v>2.2688888888889007</v>
      </c>
      <c r="L69">
        <v>0.1</v>
      </c>
      <c r="S69">
        <v>4.5999999999999999E-2</v>
      </c>
      <c r="T69">
        <v>0.2</v>
      </c>
    </row>
    <row r="70" spans="6:20" x14ac:dyDescent="0.2">
      <c r="J70">
        <v>2.4044444444444499</v>
      </c>
      <c r="K70">
        <v>2.4044444444444499</v>
      </c>
      <c r="L70">
        <v>0.15</v>
      </c>
      <c r="S70">
        <v>0.05</v>
      </c>
      <c r="T70">
        <v>0.25</v>
      </c>
    </row>
    <row r="71" spans="6:20" x14ac:dyDescent="0.2">
      <c r="J71">
        <v>2.533333333333327</v>
      </c>
      <c r="K71">
        <v>2.533333333333327</v>
      </c>
      <c r="L71">
        <v>0.2</v>
      </c>
      <c r="S71">
        <v>5.3999999999999999E-2</v>
      </c>
      <c r="T71">
        <v>0.3</v>
      </c>
    </row>
    <row r="72" spans="6:20" x14ac:dyDescent="0.2">
      <c r="J72">
        <v>2.7499999999999747</v>
      </c>
      <c r="K72">
        <v>2.7499999999999747</v>
      </c>
      <c r="L72">
        <v>0.25</v>
      </c>
      <c r="S72">
        <v>5.7999999999999996E-2</v>
      </c>
      <c r="T72">
        <v>0.35</v>
      </c>
    </row>
    <row r="73" spans="6:20" x14ac:dyDescent="0.2">
      <c r="J73">
        <v>3.0777777777777313</v>
      </c>
      <c r="K73">
        <v>3.0777777777777313</v>
      </c>
      <c r="L73">
        <v>0.3</v>
      </c>
      <c r="S73">
        <v>6.4000000000000001E-2</v>
      </c>
      <c r="T73">
        <v>0.4</v>
      </c>
    </row>
    <row r="74" spans="6:20" x14ac:dyDescent="0.2">
      <c r="J74">
        <v>3.7388888888889005</v>
      </c>
      <c r="K74">
        <v>3.7388888888889005</v>
      </c>
      <c r="L74">
        <v>0.35</v>
      </c>
      <c r="S74">
        <v>7.1999999999999995E-2</v>
      </c>
      <c r="T74">
        <v>0.45</v>
      </c>
    </row>
    <row r="75" spans="6:20" x14ac:dyDescent="0.2">
      <c r="J75">
        <v>4.3555555555555516</v>
      </c>
      <c r="K75">
        <v>4.3555555555555516</v>
      </c>
      <c r="L75">
        <v>0.4</v>
      </c>
      <c r="S75">
        <v>0.08</v>
      </c>
      <c r="T75">
        <v>0.5</v>
      </c>
    </row>
    <row r="76" spans="6:20" x14ac:dyDescent="0.2">
      <c r="J76">
        <v>4.5216666666666638</v>
      </c>
      <c r="K76">
        <v>4.5216666666666638</v>
      </c>
      <c r="L76">
        <v>0.45</v>
      </c>
      <c r="S76">
        <v>0.16800000000000007</v>
      </c>
      <c r="T76">
        <v>0.55000000000000004</v>
      </c>
    </row>
    <row r="77" spans="6:20" x14ac:dyDescent="0.2">
      <c r="J77">
        <v>4.8916666666666551</v>
      </c>
      <c r="K77">
        <v>4.8916666666666551</v>
      </c>
      <c r="L77">
        <v>0.5</v>
      </c>
      <c r="S77">
        <v>0.25599999999999995</v>
      </c>
      <c r="T77">
        <v>0.6</v>
      </c>
    </row>
    <row r="78" spans="6:20" x14ac:dyDescent="0.2">
      <c r="J78">
        <v>5.3374999999999675</v>
      </c>
      <c r="K78">
        <v>5.3374999999999675</v>
      </c>
      <c r="L78">
        <v>0.55000000000000004</v>
      </c>
      <c r="S78">
        <v>0.30199999999999999</v>
      </c>
      <c r="T78">
        <v>0.65</v>
      </c>
    </row>
    <row r="79" spans="6:20" x14ac:dyDescent="0.2">
      <c r="J79">
        <v>5.5199999999999472</v>
      </c>
      <c r="K79">
        <v>5.5199999999999472</v>
      </c>
      <c r="L79">
        <v>0.6</v>
      </c>
      <c r="S79">
        <v>0.30599999999999999</v>
      </c>
      <c r="T79">
        <v>0.7</v>
      </c>
    </row>
    <row r="80" spans="6:20" x14ac:dyDescent="0.2">
      <c r="J80">
        <v>5.6366666666666108</v>
      </c>
      <c r="K80">
        <v>5.6366666666666108</v>
      </c>
      <c r="L80">
        <v>0.65</v>
      </c>
      <c r="S80">
        <v>0.31</v>
      </c>
      <c r="T80">
        <v>0.75</v>
      </c>
    </row>
    <row r="81" spans="10:22" x14ac:dyDescent="0.2">
      <c r="J81">
        <v>6.2600000000000309</v>
      </c>
      <c r="K81">
        <v>6.2600000000000309</v>
      </c>
      <c r="L81">
        <v>0.7</v>
      </c>
      <c r="S81">
        <v>0.31</v>
      </c>
      <c r="T81">
        <v>0.8</v>
      </c>
    </row>
    <row r="82" spans="10:22" x14ac:dyDescent="0.2">
      <c r="J82">
        <v>6.7833333333333439</v>
      </c>
      <c r="K82">
        <v>6.7833333333333439</v>
      </c>
      <c r="L82">
        <v>0.75</v>
      </c>
      <c r="S82">
        <v>0.31</v>
      </c>
      <c r="T82">
        <v>0.85</v>
      </c>
    </row>
    <row r="83" spans="10:22" x14ac:dyDescent="0.2">
      <c r="J83">
        <v>7.3733333333333642</v>
      </c>
      <c r="K83">
        <v>7.3733333333333642</v>
      </c>
      <c r="L83">
        <v>0.8</v>
      </c>
      <c r="S83">
        <v>0.77799999999999825</v>
      </c>
      <c r="T83">
        <v>0.9</v>
      </c>
    </row>
    <row r="84" spans="10:22" x14ac:dyDescent="0.2">
      <c r="J84">
        <v>7.8166666666666726</v>
      </c>
      <c r="K84">
        <v>7.8166666666666726</v>
      </c>
      <c r="L84">
        <v>0.85</v>
      </c>
      <c r="S84">
        <v>1.7139999999999991</v>
      </c>
      <c r="T84">
        <v>0.95</v>
      </c>
    </row>
    <row r="85" spans="10:22" x14ac:dyDescent="0.2">
      <c r="J85">
        <v>8.3999999999999915</v>
      </c>
      <c r="K85">
        <v>8.3999999999999915</v>
      </c>
      <c r="L85">
        <v>0.9</v>
      </c>
      <c r="S85">
        <v>0.01</v>
      </c>
      <c r="V85">
        <v>0.05</v>
      </c>
    </row>
    <row r="86" spans="10:22" x14ac:dyDescent="0.2">
      <c r="J86">
        <v>10.233333333333405</v>
      </c>
      <c r="K86">
        <v>10.233333333333405</v>
      </c>
      <c r="L86">
        <v>0.95</v>
      </c>
      <c r="S86">
        <v>0.01</v>
      </c>
      <c r="V86">
        <v>0.1</v>
      </c>
    </row>
    <row r="87" spans="10:22" x14ac:dyDescent="0.2">
      <c r="J87">
        <v>15.333333333333405</v>
      </c>
      <c r="K87">
        <v>15.333333333333405</v>
      </c>
      <c r="L87">
        <v>1</v>
      </c>
      <c r="S87">
        <v>1.0999999999999996E-2</v>
      </c>
      <c r="V87">
        <v>0.15</v>
      </c>
    </row>
    <row r="88" spans="10:22" x14ac:dyDescent="0.2">
      <c r="K88">
        <v>1.873333333333336</v>
      </c>
      <c r="M88">
        <v>0.05</v>
      </c>
      <c r="S88">
        <v>2.4000000000000004E-2</v>
      </c>
      <c r="V88">
        <v>0.2</v>
      </c>
    </row>
    <row r="89" spans="10:22" x14ac:dyDescent="0.2">
      <c r="K89">
        <v>2.0200000000000515</v>
      </c>
      <c r="M89">
        <v>0.1</v>
      </c>
      <c r="S89">
        <v>0.60250000000000004</v>
      </c>
      <c r="V89">
        <v>0.25</v>
      </c>
    </row>
    <row r="90" spans="10:22" x14ac:dyDescent="0.2">
      <c r="K90">
        <v>2.3199999999999923</v>
      </c>
      <c r="M90">
        <v>0.15</v>
      </c>
      <c r="S90">
        <v>2.3569999999999998</v>
      </c>
      <c r="V90">
        <v>0.3</v>
      </c>
    </row>
    <row r="91" spans="10:22" x14ac:dyDescent="0.2">
      <c r="K91">
        <v>3.1333333333332911</v>
      </c>
      <c r="M91">
        <v>0.2</v>
      </c>
      <c r="S91">
        <v>2.6714999999999995</v>
      </c>
      <c r="V91">
        <v>0.35</v>
      </c>
    </row>
    <row r="92" spans="10:22" x14ac:dyDescent="0.2">
      <c r="K92">
        <v>3.8055555555555469</v>
      </c>
      <c r="M92">
        <v>0.25</v>
      </c>
      <c r="S92">
        <v>2.73</v>
      </c>
      <c r="V92">
        <v>0.4</v>
      </c>
    </row>
    <row r="93" spans="10:22" x14ac:dyDescent="0.2">
      <c r="K93">
        <v>4.3955555555555401</v>
      </c>
      <c r="M93">
        <v>0.3</v>
      </c>
      <c r="S93">
        <v>3.2080000000000002</v>
      </c>
      <c r="V93">
        <v>0.45</v>
      </c>
    </row>
    <row r="94" spans="10:22" x14ac:dyDescent="0.2">
      <c r="K94">
        <v>5.1325000000000136</v>
      </c>
      <c r="M94">
        <v>0.35</v>
      </c>
      <c r="S94">
        <v>3.5350000000000001</v>
      </c>
      <c r="V94">
        <v>0.5</v>
      </c>
    </row>
    <row r="95" spans="10:22" x14ac:dyDescent="0.2">
      <c r="K95">
        <v>6.178888888888892</v>
      </c>
      <c r="M95">
        <v>0.4</v>
      </c>
      <c r="S95">
        <v>3.7045000000000003</v>
      </c>
      <c r="V95">
        <v>0.55000000000000004</v>
      </c>
    </row>
    <row r="96" spans="10:22" x14ac:dyDescent="0.2">
      <c r="K96">
        <v>6.9022222222222602</v>
      </c>
      <c r="M96">
        <v>0.45</v>
      </c>
      <c r="S96">
        <v>3.8939999999999997</v>
      </c>
      <c r="V96">
        <v>0.6</v>
      </c>
    </row>
    <row r="97" spans="11:22" x14ac:dyDescent="0.2">
      <c r="K97">
        <v>7.5000000000000213</v>
      </c>
      <c r="M97">
        <v>0.5</v>
      </c>
      <c r="S97">
        <v>3.9530000000000003</v>
      </c>
      <c r="V97">
        <v>0.65</v>
      </c>
    </row>
    <row r="98" spans="11:22" x14ac:dyDescent="0.2">
      <c r="K98">
        <v>9.3199999999999932</v>
      </c>
      <c r="M98">
        <v>0.55000000000000004</v>
      </c>
      <c r="S98">
        <v>4.0039999999999996</v>
      </c>
      <c r="V98">
        <v>0.7</v>
      </c>
    </row>
    <row r="99" spans="11:22" x14ac:dyDescent="0.2">
      <c r="K99">
        <v>10.75999999999998</v>
      </c>
      <c r="M99">
        <v>0.6</v>
      </c>
      <c r="S99">
        <v>4.6475</v>
      </c>
      <c r="V99">
        <v>0.75</v>
      </c>
    </row>
    <row r="100" spans="11:22" x14ac:dyDescent="0.2">
      <c r="K100">
        <v>11.866666666666614</v>
      </c>
      <c r="M100">
        <v>0.65</v>
      </c>
      <c r="S100">
        <v>4.9380000000000006</v>
      </c>
      <c r="V100">
        <v>0.8</v>
      </c>
    </row>
    <row r="101" spans="11:22" x14ac:dyDescent="0.2">
      <c r="K101">
        <v>14.900000000000009</v>
      </c>
      <c r="M101">
        <v>0.7</v>
      </c>
      <c r="S101">
        <v>4.9989999999999997</v>
      </c>
      <c r="V101">
        <v>0.85</v>
      </c>
    </row>
    <row r="102" spans="11:22" x14ac:dyDescent="0.2">
      <c r="K102">
        <v>16.999999999999968</v>
      </c>
      <c r="M102">
        <v>0.75</v>
      </c>
      <c r="S102">
        <v>5.1120000000000001</v>
      </c>
      <c r="V102">
        <v>0.9</v>
      </c>
    </row>
    <row r="103" spans="11:22" x14ac:dyDescent="0.2">
      <c r="K103">
        <v>19.466666666666658</v>
      </c>
      <c r="M103">
        <v>0.8</v>
      </c>
      <c r="S103">
        <v>5.6199999999999974</v>
      </c>
      <c r="V103">
        <v>0.95</v>
      </c>
    </row>
    <row r="104" spans="11:22" x14ac:dyDescent="0.2">
      <c r="K104">
        <v>24.306666666666658</v>
      </c>
      <c r="M104">
        <v>0.85</v>
      </c>
    </row>
    <row r="105" spans="11:22" x14ac:dyDescent="0.2">
      <c r="K105">
        <v>29.506666666666703</v>
      </c>
      <c r="M105">
        <v>0.9</v>
      </c>
    </row>
    <row r="106" spans="11:22" x14ac:dyDescent="0.2">
      <c r="K106">
        <v>33.800000000000132</v>
      </c>
      <c r="M106">
        <v>0.95</v>
      </c>
    </row>
    <row r="107" spans="11:22" x14ac:dyDescent="0.2">
      <c r="K107">
        <v>45.6</v>
      </c>
      <c r="M107"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Influent</vt:lpstr>
      <vt:lpstr>Midpoint 1</vt:lpstr>
      <vt:lpstr>Midpoint 2</vt:lpstr>
      <vt:lpstr>Effluent</vt:lpstr>
      <vt:lpstr>Wetland Data Sumary</vt:lpstr>
    </vt:vector>
  </TitlesOfParts>
  <Manager/>
  <Company>Cranfield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"%username%"</dc:creator>
  <cp:keywords/>
  <dc:description/>
  <cp:lastModifiedBy>Gareth Brown</cp:lastModifiedBy>
  <cp:revision/>
  <dcterms:created xsi:type="dcterms:W3CDTF">2020-02-14T09:14:36Z</dcterms:created>
  <dcterms:modified xsi:type="dcterms:W3CDTF">2022-12-08T21:14:04Z</dcterms:modified>
  <cp:category/>
  <cp:contentStatus/>
</cp:coreProperties>
</file>