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E1E9C006-E3AD-42FC-AD61-55D678B7F000}" xr6:coauthVersionLast="46" xr6:coauthVersionMax="46" xr10:uidLastSave="{00000000-0000-0000-0000-000000000000}"/>
  <bookViews>
    <workbookView xWindow="-108" yWindow="-108" windowWidth="23256" windowHeight="12576" activeTab="5" xr2:uid="{00000000-000D-0000-FFFF-FFFF00000000}"/>
  </bookViews>
  <sheets>
    <sheet name="Standards" sheetId="1" r:id="rId1"/>
    <sheet name="Col. A" sheetId="2" r:id="rId2"/>
    <sheet name="Col. B" sheetId="3" r:id="rId3"/>
    <sheet name="Col C" sheetId="5" r:id="rId4"/>
    <sheet name="Average" sheetId="4" r:id="rId5"/>
    <sheet name="NTO- GS" sheetId="8" r:id="rId6"/>
    <sheet name="DNAN-GS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4" l="1"/>
  <c r="G16" i="9"/>
  <c r="D16" i="9"/>
  <c r="G15" i="9"/>
  <c r="D15" i="9"/>
  <c r="G14" i="9"/>
  <c r="D14" i="9"/>
  <c r="G13" i="9"/>
  <c r="D13" i="9"/>
  <c r="G12" i="9"/>
  <c r="D12" i="9"/>
  <c r="G11" i="9"/>
  <c r="D11" i="9"/>
  <c r="G10" i="9"/>
  <c r="D10" i="9"/>
  <c r="G9" i="9"/>
  <c r="D9" i="9"/>
  <c r="G8" i="9"/>
  <c r="D8" i="9"/>
  <c r="G7" i="9"/>
  <c r="D7" i="9"/>
  <c r="G6" i="9"/>
  <c r="E6" i="9"/>
  <c r="E7" i="9" s="1"/>
  <c r="E8" i="9" s="1"/>
  <c r="E9" i="9" s="1"/>
  <c r="E10" i="9" s="1"/>
  <c r="E11" i="9" s="1"/>
  <c r="E12" i="9" s="1"/>
  <c r="E13" i="9" s="1"/>
  <c r="E14" i="9" s="1"/>
  <c r="E15" i="9" s="1"/>
  <c r="E16" i="9" s="1"/>
  <c r="D6" i="9"/>
  <c r="G5" i="9"/>
  <c r="D5" i="9"/>
  <c r="G16" i="8"/>
  <c r="D16" i="8"/>
  <c r="G15" i="8"/>
  <c r="D15" i="8"/>
  <c r="G14" i="8"/>
  <c r="D14" i="8"/>
  <c r="G13" i="8"/>
  <c r="D13" i="8"/>
  <c r="G12" i="8"/>
  <c r="D12" i="8"/>
  <c r="G11" i="8"/>
  <c r="D11" i="8"/>
  <c r="G10" i="8"/>
  <c r="D10" i="8"/>
  <c r="G9" i="8"/>
  <c r="D9" i="8"/>
  <c r="G8" i="8"/>
  <c r="D8" i="8"/>
  <c r="G7" i="8"/>
  <c r="D7" i="8"/>
  <c r="G6" i="8"/>
  <c r="D6" i="8"/>
  <c r="G5" i="8"/>
  <c r="D5" i="8"/>
  <c r="E6" i="8" s="1"/>
  <c r="E7" i="8" s="1"/>
  <c r="E8" i="8" s="1"/>
  <c r="E9" i="8" s="1"/>
  <c r="E10" i="8" s="1"/>
  <c r="E11" i="8" s="1"/>
  <c r="E12" i="8" s="1"/>
  <c r="E13" i="8" s="1"/>
  <c r="E14" i="8" s="1"/>
  <c r="E15" i="8" s="1"/>
  <c r="E16" i="8" s="1"/>
  <c r="G22" i="4" l="1"/>
  <c r="G21" i="4"/>
  <c r="G23" i="4"/>
  <c r="G20" i="4"/>
  <c r="F21" i="4"/>
  <c r="F23" i="4"/>
  <c r="F20" i="4"/>
  <c r="H6" i="5"/>
  <c r="H7" i="5"/>
  <c r="H8" i="5"/>
  <c r="K8" i="5" s="1"/>
  <c r="H9" i="5"/>
  <c r="K9" i="5" s="1"/>
  <c r="H10" i="5"/>
  <c r="H11" i="5"/>
  <c r="K11" i="5" s="1"/>
  <c r="H12" i="5"/>
  <c r="H13" i="5"/>
  <c r="H14" i="5"/>
  <c r="K14" i="5" s="1"/>
  <c r="H15" i="5"/>
  <c r="Q15" i="4"/>
  <c r="P15" i="4"/>
  <c r="Q14" i="4"/>
  <c r="P14" i="4"/>
  <c r="Q13" i="4"/>
  <c r="P13" i="4"/>
  <c r="Q12" i="4"/>
  <c r="P12" i="4"/>
  <c r="Q11" i="4"/>
  <c r="P11" i="4"/>
  <c r="Q10" i="4"/>
  <c r="Q9" i="4"/>
  <c r="P9" i="4"/>
  <c r="Q8" i="4"/>
  <c r="P8" i="4"/>
  <c r="Q7" i="4"/>
  <c r="P7" i="4"/>
  <c r="Q6" i="4"/>
  <c r="P6" i="4"/>
  <c r="Q5" i="4"/>
  <c r="P5" i="4"/>
  <c r="Q4" i="4"/>
  <c r="P4" i="4"/>
  <c r="L5" i="4"/>
  <c r="L6" i="4"/>
  <c r="L7" i="4"/>
  <c r="L8" i="4"/>
  <c r="L9" i="4"/>
  <c r="L10" i="4"/>
  <c r="L11" i="4"/>
  <c r="L12" i="4"/>
  <c r="L13" i="4"/>
  <c r="L14" i="4"/>
  <c r="L15" i="4"/>
  <c r="L4" i="4"/>
  <c r="K5" i="4"/>
  <c r="K6" i="4"/>
  <c r="K7" i="4"/>
  <c r="K8" i="4"/>
  <c r="K9" i="4"/>
  <c r="K10" i="4"/>
  <c r="K11" i="4"/>
  <c r="K12" i="4"/>
  <c r="K13" i="4"/>
  <c r="K14" i="4"/>
  <c r="K15" i="4"/>
  <c r="K4" i="4"/>
  <c r="G5" i="4"/>
  <c r="G6" i="4"/>
  <c r="G7" i="4"/>
  <c r="G8" i="4"/>
  <c r="G9" i="4"/>
  <c r="G10" i="4"/>
  <c r="G11" i="4"/>
  <c r="G12" i="4"/>
  <c r="G13" i="4"/>
  <c r="G14" i="4"/>
  <c r="G15" i="4"/>
  <c r="G4" i="4"/>
  <c r="F5" i="4"/>
  <c r="F6" i="4"/>
  <c r="F7" i="4"/>
  <c r="F8" i="4"/>
  <c r="F9" i="4"/>
  <c r="F10" i="4"/>
  <c r="F11" i="4"/>
  <c r="F12" i="4"/>
  <c r="F13" i="4"/>
  <c r="F14" i="4"/>
  <c r="F15" i="4"/>
  <c r="F4" i="4"/>
  <c r="C22" i="5"/>
  <c r="C21" i="5" s="1"/>
  <c r="C16" i="5"/>
  <c r="I15" i="5"/>
  <c r="L15" i="5" s="1"/>
  <c r="K15" i="5"/>
  <c r="G15" i="5"/>
  <c r="J15" i="5" s="1"/>
  <c r="I14" i="5"/>
  <c r="L14" i="5" s="1"/>
  <c r="G14" i="5"/>
  <c r="J14" i="5" s="1"/>
  <c r="I13" i="5"/>
  <c r="L13" i="5" s="1"/>
  <c r="K13" i="5"/>
  <c r="G13" i="5"/>
  <c r="J13" i="5" s="1"/>
  <c r="I12" i="5"/>
  <c r="L12" i="5" s="1"/>
  <c r="K12" i="5"/>
  <c r="G12" i="5"/>
  <c r="J12" i="5" s="1"/>
  <c r="I11" i="5"/>
  <c r="L11" i="5" s="1"/>
  <c r="G11" i="5"/>
  <c r="J11" i="5" s="1"/>
  <c r="I10" i="5"/>
  <c r="L10" i="5" s="1"/>
  <c r="K10" i="5"/>
  <c r="G10" i="5"/>
  <c r="J10" i="5" s="1"/>
  <c r="I9" i="5"/>
  <c r="L9" i="5" s="1"/>
  <c r="G9" i="5"/>
  <c r="J9" i="5" s="1"/>
  <c r="I8" i="5"/>
  <c r="L8" i="5" s="1"/>
  <c r="G8" i="5"/>
  <c r="J8" i="5" s="1"/>
  <c r="I7" i="5"/>
  <c r="L7" i="5" s="1"/>
  <c r="K7" i="5"/>
  <c r="G7" i="5"/>
  <c r="J7" i="5" s="1"/>
  <c r="I6" i="5"/>
  <c r="L6" i="5" s="1"/>
  <c r="K6" i="5"/>
  <c r="G6" i="5"/>
  <c r="J6" i="5" s="1"/>
  <c r="K5" i="5"/>
  <c r="I5" i="5"/>
  <c r="L5" i="5" s="1"/>
  <c r="G5" i="5"/>
  <c r="J5" i="5" s="1"/>
  <c r="K4" i="5"/>
  <c r="I4" i="5"/>
  <c r="L4" i="5" s="1"/>
  <c r="G4" i="5"/>
  <c r="J4" i="5" s="1"/>
  <c r="C22" i="3"/>
  <c r="C21" i="3" s="1"/>
  <c r="I8" i="3"/>
  <c r="I9" i="3"/>
  <c r="L9" i="3" s="1"/>
  <c r="I10" i="3"/>
  <c r="L10" i="3" s="1"/>
  <c r="L8" i="3"/>
  <c r="C16" i="3"/>
  <c r="I15" i="3"/>
  <c r="L15" i="3" s="1"/>
  <c r="H15" i="3"/>
  <c r="K15" i="3" s="1"/>
  <c r="G15" i="3"/>
  <c r="J15" i="3" s="1"/>
  <c r="I14" i="3"/>
  <c r="L14" i="3" s="1"/>
  <c r="H14" i="3"/>
  <c r="K14" i="3" s="1"/>
  <c r="G14" i="3"/>
  <c r="J14" i="3" s="1"/>
  <c r="I13" i="3"/>
  <c r="L13" i="3" s="1"/>
  <c r="H13" i="3"/>
  <c r="K13" i="3" s="1"/>
  <c r="G13" i="3"/>
  <c r="J13" i="3" s="1"/>
  <c r="I12" i="3"/>
  <c r="L12" i="3" s="1"/>
  <c r="H12" i="3"/>
  <c r="K12" i="3" s="1"/>
  <c r="G12" i="3"/>
  <c r="J12" i="3" s="1"/>
  <c r="I11" i="3"/>
  <c r="L11" i="3" s="1"/>
  <c r="H11" i="3"/>
  <c r="K11" i="3" s="1"/>
  <c r="G11" i="3"/>
  <c r="J11" i="3" s="1"/>
  <c r="H10" i="3"/>
  <c r="K10" i="3" s="1"/>
  <c r="G10" i="3"/>
  <c r="J10" i="3" s="1"/>
  <c r="H9" i="3"/>
  <c r="K9" i="3" s="1"/>
  <c r="G9" i="3"/>
  <c r="J9" i="3" s="1"/>
  <c r="H8" i="3"/>
  <c r="K8" i="3" s="1"/>
  <c r="G8" i="3"/>
  <c r="J8" i="3" s="1"/>
  <c r="I7" i="3"/>
  <c r="L7" i="3" s="1"/>
  <c r="H7" i="3"/>
  <c r="K7" i="3" s="1"/>
  <c r="G7" i="3"/>
  <c r="J7" i="3" s="1"/>
  <c r="I6" i="3"/>
  <c r="L6" i="3" s="1"/>
  <c r="H6" i="3"/>
  <c r="K6" i="3" s="1"/>
  <c r="G6" i="3"/>
  <c r="J6" i="3" s="1"/>
  <c r="K5" i="3"/>
  <c r="I5" i="3"/>
  <c r="L5" i="3" s="1"/>
  <c r="G5" i="3"/>
  <c r="J5" i="3" s="1"/>
  <c r="K4" i="3"/>
  <c r="I4" i="3"/>
  <c r="L4" i="3" s="1"/>
  <c r="G4" i="3"/>
  <c r="J4" i="3" s="1"/>
  <c r="L6" i="2"/>
  <c r="L7" i="2"/>
  <c r="L10" i="2"/>
  <c r="L11" i="2"/>
  <c r="L13" i="2"/>
  <c r="K7" i="2"/>
  <c r="K11" i="2"/>
  <c r="K14" i="2"/>
  <c r="K5" i="2"/>
  <c r="L4" i="2"/>
  <c r="K4" i="2"/>
  <c r="J6" i="2"/>
  <c r="J8" i="2"/>
  <c r="J9" i="2"/>
  <c r="J10" i="2"/>
  <c r="J13" i="2"/>
  <c r="J15" i="2"/>
  <c r="J4" i="2"/>
  <c r="I5" i="2"/>
  <c r="L5" i="2" s="1"/>
  <c r="I6" i="2"/>
  <c r="I7" i="2"/>
  <c r="I8" i="2"/>
  <c r="L8" i="2" s="1"/>
  <c r="I9" i="2"/>
  <c r="L9" i="2" s="1"/>
  <c r="I10" i="2"/>
  <c r="I11" i="2"/>
  <c r="I12" i="2"/>
  <c r="L12" i="2" s="1"/>
  <c r="I13" i="2"/>
  <c r="I14" i="2"/>
  <c r="L14" i="2" s="1"/>
  <c r="I15" i="2"/>
  <c r="L15" i="2" s="1"/>
  <c r="I4" i="2"/>
  <c r="H6" i="2"/>
  <c r="K6" i="2" s="1"/>
  <c r="H7" i="2"/>
  <c r="H8" i="2"/>
  <c r="K8" i="2" s="1"/>
  <c r="H9" i="2"/>
  <c r="K9" i="2" s="1"/>
  <c r="H10" i="2"/>
  <c r="K10" i="2" s="1"/>
  <c r="H11" i="2"/>
  <c r="H12" i="2"/>
  <c r="K12" i="2" s="1"/>
  <c r="H13" i="2"/>
  <c r="K13" i="2" s="1"/>
  <c r="H14" i="2"/>
  <c r="H15" i="2"/>
  <c r="K15" i="2" s="1"/>
  <c r="G5" i="2"/>
  <c r="J5" i="2" s="1"/>
  <c r="G6" i="2"/>
  <c r="G7" i="2"/>
  <c r="J7" i="2" s="1"/>
  <c r="G8" i="2"/>
  <c r="G9" i="2"/>
  <c r="G10" i="2"/>
  <c r="G11" i="2"/>
  <c r="J11" i="2" s="1"/>
  <c r="G12" i="2"/>
  <c r="J12" i="2" s="1"/>
  <c r="G13" i="2"/>
  <c r="G14" i="2"/>
  <c r="J14" i="2" s="1"/>
  <c r="G15" i="2"/>
  <c r="G4" i="2"/>
  <c r="C22" i="2"/>
  <c r="C21" i="2" s="1"/>
  <c r="C16" i="2"/>
  <c r="S7" i="1"/>
  <c r="H24" i="1"/>
  <c r="H25" i="1"/>
  <c r="D25" i="1"/>
  <c r="D26" i="1"/>
  <c r="D27" i="1"/>
  <c r="H12" i="1"/>
  <c r="D12" i="1"/>
  <c r="D13" i="1"/>
  <c r="D14" i="1"/>
  <c r="D24" i="1"/>
  <c r="B21" i="1"/>
  <c r="D11" i="1"/>
  <c r="H11" i="1" s="1"/>
  <c r="B8" i="1"/>
  <c r="K16" i="2" l="1"/>
  <c r="J16" i="2"/>
  <c r="C23" i="2" s="1"/>
  <c r="C24" i="2" s="1"/>
  <c r="F22" i="4"/>
  <c r="L16" i="5"/>
  <c r="J16" i="5"/>
  <c r="K16" i="5"/>
  <c r="J16" i="3"/>
  <c r="K16" i="3"/>
  <c r="L16" i="3"/>
  <c r="L16" i="2"/>
  <c r="C25" i="2" l="1"/>
  <c r="C26" i="2" s="1"/>
  <c r="C23" i="5"/>
  <c r="C25" i="5" s="1"/>
  <c r="C23" i="3"/>
  <c r="C25" i="3" s="1"/>
  <c r="C26" i="3" s="1"/>
  <c r="C26" i="5" l="1"/>
  <c r="C24" i="5"/>
  <c r="C24" i="3"/>
</calcChain>
</file>

<file path=xl/sharedStrings.xml><?xml version="1.0" encoding="utf-8"?>
<sst xmlns="http://schemas.openxmlformats.org/spreadsheetml/2006/main" count="211" uniqueCount="77">
  <si>
    <t>SANDARDS</t>
  </si>
  <si>
    <t>NTO standards</t>
  </si>
  <si>
    <t>Stock</t>
  </si>
  <si>
    <t>m (mg)</t>
  </si>
  <si>
    <t>V (1L)</t>
  </si>
  <si>
    <t>C (ppm)</t>
  </si>
  <si>
    <t>Standards</t>
  </si>
  <si>
    <t>V final (mL)</t>
  </si>
  <si>
    <t>V (stock) mL</t>
  </si>
  <si>
    <t>Area</t>
  </si>
  <si>
    <t>Blank</t>
  </si>
  <si>
    <t>DNAN standards</t>
  </si>
  <si>
    <t>Blamk</t>
  </si>
  <si>
    <t>40 ppm dissolution prepared for Kd</t>
  </si>
  <si>
    <t>slope</t>
  </si>
  <si>
    <t>inter</t>
  </si>
  <si>
    <t>10 ppm dissolution prepared for Kd</t>
  </si>
  <si>
    <t>RDX</t>
  </si>
  <si>
    <t>Will</t>
  </si>
  <si>
    <t>area</t>
  </si>
  <si>
    <t>V (L)</t>
  </si>
  <si>
    <t>COLUMN A - SAND</t>
  </si>
  <si>
    <t>Sample</t>
  </si>
  <si>
    <t>Time (min)</t>
  </si>
  <si>
    <t>Vol (ml)</t>
  </si>
  <si>
    <t>Total</t>
  </si>
  <si>
    <t>HPLC- AREA</t>
  </si>
  <si>
    <t>NTO</t>
  </si>
  <si>
    <t>DNAN</t>
  </si>
  <si>
    <t>Initial mass (g)</t>
  </si>
  <si>
    <t>Flakes - Sand 1</t>
  </si>
  <si>
    <t>% dissolved</t>
  </si>
  <si>
    <t>% solid</t>
  </si>
  <si>
    <t>Grav: Final mass (g)</t>
  </si>
  <si>
    <t>HPLC finnal mass (g)</t>
  </si>
  <si>
    <t>interc</t>
  </si>
  <si>
    <t>mass (mg)</t>
  </si>
  <si>
    <t>Conc (ppm)</t>
  </si>
  <si>
    <t>Rain water --&gt; no signal</t>
  </si>
  <si>
    <t>HPLC dissolved mass</t>
  </si>
  <si>
    <t>HPLC diss. mass (%)</t>
  </si>
  <si>
    <t>HPLC solid</t>
  </si>
  <si>
    <t>COLUMN b - SAND</t>
  </si>
  <si>
    <t>Flakes - Sand 3</t>
  </si>
  <si>
    <t>COLUMN C - SAND</t>
  </si>
  <si>
    <t>Flakes - Sand 2</t>
  </si>
  <si>
    <t>Vol (mL)</t>
  </si>
  <si>
    <t>A</t>
  </si>
  <si>
    <t>B</t>
  </si>
  <si>
    <t>C</t>
  </si>
  <si>
    <t>Average</t>
  </si>
  <si>
    <t>SD</t>
  </si>
  <si>
    <t>NTO (mg/L)</t>
  </si>
  <si>
    <t>DNAN (mg/L)</t>
  </si>
  <si>
    <t>Grav</t>
  </si>
  <si>
    <t>HPLC</t>
  </si>
  <si>
    <t>Flakes (%)</t>
  </si>
  <si>
    <t>Dissolved</t>
  </si>
  <si>
    <t>Solid</t>
  </si>
  <si>
    <t>Experimental</t>
  </si>
  <si>
    <t>Goldsim</t>
  </si>
  <si>
    <t>Time</t>
  </si>
  <si>
    <t>Vol</t>
  </si>
  <si>
    <t>Mean</t>
  </si>
  <si>
    <t>Max</t>
  </si>
  <si>
    <t>Min</t>
  </si>
  <si>
    <t>NTO: comparison between experimental breakthrough and GoldSim predictions</t>
  </si>
  <si>
    <t>Vol (L)</t>
  </si>
  <si>
    <t>NTO (ppm)</t>
  </si>
  <si>
    <t>Cum</t>
  </si>
  <si>
    <t>SD (l)</t>
  </si>
  <si>
    <t>DNAN (ppm)</t>
  </si>
  <si>
    <t>DNAN: comparison between experimental breakthrough and GoldSim predictions</t>
  </si>
  <si>
    <t>Cinditions</t>
  </si>
  <si>
    <t>r1 and r2 --&gt; *8</t>
  </si>
  <si>
    <t>r3 *2</t>
  </si>
  <si>
    <t>kd and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</si>
</sst>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5" tint="-0.49998474074526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7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 vertical="top"/>
    </xf>
    <xf numFmtId="0" fontId="0" fillId="4" borderId="0" xfId="0" applyFill="1"/>
    <xf numFmtId="0" fontId="0" fillId="3" borderId="0" xfId="0" applyFill="1"/>
    <xf numFmtId="1" fontId="0" fillId="7" borderId="0" xfId="0" applyNumberFormat="1" applyFill="1" applyAlignment="1">
      <alignment horizontal="center"/>
    </xf>
    <xf numFmtId="0" fontId="0" fillId="9" borderId="0" xfId="0" applyFill="1"/>
    <xf numFmtId="0" fontId="1" fillId="10" borderId="0" xfId="0" applyFont="1" applyFill="1"/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2" fontId="0" fillId="0" borderId="0" xfId="0" applyNumberFormat="1" applyBorder="1"/>
    <xf numFmtId="164" fontId="0" fillId="0" borderId="0" xfId="0" applyNumberFormat="1" applyBorder="1"/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1" fontId="1" fillId="0" borderId="0" xfId="0" applyNumberFormat="1" applyFont="1"/>
    <xf numFmtId="164" fontId="0" fillId="0" borderId="0" xfId="0" applyNumberFormat="1" applyBorder="1" applyAlignment="1">
      <alignment horizontal="center"/>
    </xf>
    <xf numFmtId="165" fontId="0" fillId="0" borderId="0" xfId="0" applyNumberFormat="1" applyBorder="1"/>
    <xf numFmtId="0" fontId="0" fillId="0" borderId="9" xfId="0" applyBorder="1"/>
    <xf numFmtId="1" fontId="0" fillId="0" borderId="9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2" fontId="0" fillId="0" borderId="9" xfId="0" applyNumberFormat="1" applyBorder="1"/>
    <xf numFmtId="165" fontId="0" fillId="0" borderId="9" xfId="0" applyNumberFormat="1" applyBorder="1"/>
    <xf numFmtId="0" fontId="0" fillId="0" borderId="10" xfId="0" applyBorder="1"/>
    <xf numFmtId="1" fontId="0" fillId="0" borderId="10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2" fontId="0" fillId="0" borderId="10" xfId="0" applyNumberFormat="1" applyBorder="1"/>
    <xf numFmtId="165" fontId="0" fillId="0" borderId="10" xfId="0" applyNumberFormat="1" applyBorder="1"/>
    <xf numFmtId="0" fontId="0" fillId="0" borderId="0" xfId="0" applyFill="1" applyBorder="1"/>
    <xf numFmtId="1" fontId="0" fillId="0" borderId="9" xfId="0" applyNumberFormat="1" applyBorder="1"/>
    <xf numFmtId="1" fontId="0" fillId="0" borderId="10" xfId="0" applyNumberFormat="1" applyBorder="1"/>
    <xf numFmtId="1" fontId="0" fillId="0" borderId="0" xfId="0" applyNumberFormat="1" applyFont="1" applyBorder="1" applyAlignment="1">
      <alignment horizontal="center"/>
    </xf>
    <xf numFmtId="1" fontId="0" fillId="0" borderId="8" xfId="0" applyNumberFormat="1" applyFont="1" applyBorder="1" applyAlignment="1">
      <alignment horizontal="center"/>
    </xf>
    <xf numFmtId="0" fontId="0" fillId="0" borderId="0" xfId="0" applyAlignment="1"/>
    <xf numFmtId="0" fontId="2" fillId="11" borderId="0" xfId="0" applyFont="1" applyFill="1"/>
    <xf numFmtId="0" fontId="0" fillId="12" borderId="0" xfId="0" applyFill="1"/>
    <xf numFmtId="2" fontId="0" fillId="0" borderId="0" xfId="0" applyNumberFormat="1" applyBorder="1" applyAlignment="1">
      <alignment horizontal="center"/>
    </xf>
    <xf numFmtId="0" fontId="0" fillId="0" borderId="7" xfId="0" applyBorder="1" applyAlignment="1"/>
    <xf numFmtId="0" fontId="0" fillId="0" borderId="2" xfId="0" applyBorder="1" applyAlignment="1"/>
    <xf numFmtId="0" fontId="0" fillId="9" borderId="11" xfId="0" applyFill="1" applyBorder="1"/>
    <xf numFmtId="0" fontId="1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8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NTO standards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4248906386701659E-2"/>
                  <c:y val="0.339291338582677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Standards!$D$11:$D$14</c:f>
              <c:numCache>
                <c:formatCode>0.0</c:formatCode>
                <c:ptCount val="4"/>
                <c:pt idx="0" formatCode="0">
                  <c:v>0</c:v>
                </c:pt>
                <c:pt idx="1">
                  <c:v>4.8929999999999998</c:v>
                </c:pt>
                <c:pt idx="2">
                  <c:v>9.7859999999999996</c:v>
                </c:pt>
                <c:pt idx="3">
                  <c:v>19.571999999999999</c:v>
                </c:pt>
              </c:numCache>
            </c:numRef>
          </c:xVal>
          <c:yVal>
            <c:numRef>
              <c:f>Standards!$E$11:$E$14</c:f>
              <c:numCache>
                <c:formatCode>General</c:formatCode>
                <c:ptCount val="4"/>
                <c:pt idx="0">
                  <c:v>0</c:v>
                </c:pt>
                <c:pt idx="1">
                  <c:v>28802</c:v>
                </c:pt>
                <c:pt idx="2">
                  <c:v>55994</c:v>
                </c:pt>
                <c:pt idx="3">
                  <c:v>121465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75-4395-AE60-C58474F40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895568"/>
        <c:axId val="56887248"/>
      </c:scatterChart>
      <c:valAx>
        <c:axId val="56895568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87248"/>
        <c:crosses val="autoZero"/>
        <c:crossBetween val="midCat"/>
      </c:valAx>
      <c:valAx>
        <c:axId val="5688724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Area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95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DNAN-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Mean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'DNAN-GS'!$K$5:$K$20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'DNAN-GS'!$M$5:$M$20</c:f>
              <c:numCache>
                <c:formatCode>General</c:formatCode>
                <c:ptCount val="16"/>
                <c:pt idx="0">
                  <c:v>0</c:v>
                </c:pt>
                <c:pt idx="1">
                  <c:v>3.015E-2</c:v>
                </c:pt>
                <c:pt idx="2">
                  <c:v>0.19020000000000001</c:v>
                </c:pt>
                <c:pt idx="3">
                  <c:v>0.41799999999999998</c:v>
                </c:pt>
                <c:pt idx="4">
                  <c:v>0.5998</c:v>
                </c:pt>
                <c:pt idx="5">
                  <c:v>0.70850000000000002</c:v>
                </c:pt>
                <c:pt idx="6">
                  <c:v>0.76419999999999999</c:v>
                </c:pt>
                <c:pt idx="7">
                  <c:v>0.79020000000000001</c:v>
                </c:pt>
                <c:pt idx="8">
                  <c:v>0.80169999999999997</c:v>
                </c:pt>
                <c:pt idx="9">
                  <c:v>0.80669999999999997</c:v>
                </c:pt>
                <c:pt idx="10">
                  <c:v>0.80869999999999997</c:v>
                </c:pt>
                <c:pt idx="11">
                  <c:v>0.80959999999999999</c:v>
                </c:pt>
                <c:pt idx="12">
                  <c:v>0.80989999999999995</c:v>
                </c:pt>
                <c:pt idx="13">
                  <c:v>0.81010000000000004</c:v>
                </c:pt>
                <c:pt idx="14">
                  <c:v>0.81010000000000004</c:v>
                </c:pt>
                <c:pt idx="15">
                  <c:v>0.81020000000000003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E9-4823-BB3D-E860EEAB25EA}"/>
            </c:ext>
          </c:extLst>
        </c:ser>
        <c:ser>
          <c:idx val="2"/>
          <c:order val="2"/>
          <c:tx>
            <c:v>GS- Max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'DNAN-GS'!$K$5:$K$20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'DNAN-GS'!$N$5:$N$20</c:f>
              <c:numCache>
                <c:formatCode>General</c:formatCode>
                <c:ptCount val="16"/>
                <c:pt idx="0">
                  <c:v>0</c:v>
                </c:pt>
                <c:pt idx="1">
                  <c:v>5.0459999999999998E-2</c:v>
                </c:pt>
                <c:pt idx="2">
                  <c:v>0.31830000000000003</c:v>
                </c:pt>
                <c:pt idx="3">
                  <c:v>0.69950000000000001</c:v>
                </c:pt>
                <c:pt idx="4">
                  <c:v>1.004</c:v>
                </c:pt>
                <c:pt idx="5">
                  <c:v>1.1859999999999999</c:v>
                </c:pt>
                <c:pt idx="6">
                  <c:v>1.2789999999999999</c:v>
                </c:pt>
                <c:pt idx="7">
                  <c:v>1.3220000000000001</c:v>
                </c:pt>
                <c:pt idx="8">
                  <c:v>1.3420000000000001</c:v>
                </c:pt>
                <c:pt idx="9">
                  <c:v>1.35</c:v>
                </c:pt>
                <c:pt idx="10">
                  <c:v>1.353</c:v>
                </c:pt>
                <c:pt idx="11">
                  <c:v>1.355</c:v>
                </c:pt>
                <c:pt idx="12">
                  <c:v>1.355</c:v>
                </c:pt>
                <c:pt idx="13">
                  <c:v>1.3560000000000001</c:v>
                </c:pt>
                <c:pt idx="14">
                  <c:v>1.3560000000000001</c:v>
                </c:pt>
                <c:pt idx="15">
                  <c:v>1.3560000000000001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E9-4823-BB3D-E860EEAB25EA}"/>
            </c:ext>
          </c:extLst>
        </c:ser>
        <c:ser>
          <c:idx val="3"/>
          <c:order val="3"/>
          <c:tx>
            <c:v>GS- Min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'DNAN-GS'!$K$5:$K$20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'DNAN-GS'!$O$5:$O$20</c:f>
              <c:numCache>
                <c:formatCode>General</c:formatCode>
                <c:ptCount val="16"/>
                <c:pt idx="0">
                  <c:v>0</c:v>
                </c:pt>
                <c:pt idx="1">
                  <c:v>9.3200000000000002E-3</c:v>
                </c:pt>
                <c:pt idx="2">
                  <c:v>5.8799999999999998E-2</c:v>
                </c:pt>
                <c:pt idx="3">
                  <c:v>0.12920000000000001</c:v>
                </c:pt>
                <c:pt idx="4">
                  <c:v>0.18540000000000001</c:v>
                </c:pt>
                <c:pt idx="5">
                  <c:v>0.219</c:v>
                </c:pt>
                <c:pt idx="6">
                  <c:v>0.23619999999999999</c:v>
                </c:pt>
                <c:pt idx="7">
                  <c:v>0.2442</c:v>
                </c:pt>
                <c:pt idx="8">
                  <c:v>0.24779999999999999</c:v>
                </c:pt>
                <c:pt idx="9">
                  <c:v>0.24929999999999999</c:v>
                </c:pt>
                <c:pt idx="10">
                  <c:v>0.25</c:v>
                </c:pt>
                <c:pt idx="11">
                  <c:v>0.25019999999999998</c:v>
                </c:pt>
                <c:pt idx="12">
                  <c:v>0.25040000000000001</c:v>
                </c:pt>
                <c:pt idx="13">
                  <c:v>0.25040000000000001</c:v>
                </c:pt>
                <c:pt idx="14">
                  <c:v>0.25040000000000001</c:v>
                </c:pt>
                <c:pt idx="15">
                  <c:v>0.25040000000000001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E9-4823-BB3D-E860EEAB2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'DNAN-GS'!$I$5:$I$16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0.22124319486228594</c:v>
                  </c:pt>
                  <c:pt idx="3">
                    <c:v>0.30452271765196048</c:v>
                  </c:pt>
                  <c:pt idx="4">
                    <c:v>0.18407858084977538</c:v>
                  </c:pt>
                  <c:pt idx="5">
                    <c:v>0.18501416243288846</c:v>
                  </c:pt>
                  <c:pt idx="6">
                    <c:v>8.3326310800727652E-2</c:v>
                  </c:pt>
                  <c:pt idx="7">
                    <c:v>0.15578830388118864</c:v>
                  </c:pt>
                  <c:pt idx="8">
                    <c:v>0.15707173172783911</c:v>
                  </c:pt>
                  <c:pt idx="9">
                    <c:v>0.17528253381722111</c:v>
                  </c:pt>
                  <c:pt idx="10">
                    <c:v>0.15385527857808451</c:v>
                  </c:pt>
                  <c:pt idx="11">
                    <c:v>0.13216365739670574</c:v>
                  </c:pt>
                </c:numCache>
              </c:numRef>
            </c:plus>
            <c:minus>
              <c:numRef>
                <c:f>'DNAN-GS'!$I$5:$I$16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0.22124319486228594</c:v>
                  </c:pt>
                  <c:pt idx="3">
                    <c:v>0.30452271765196048</c:v>
                  </c:pt>
                  <c:pt idx="4">
                    <c:v>0.18407858084977538</c:v>
                  </c:pt>
                  <c:pt idx="5">
                    <c:v>0.18501416243288846</c:v>
                  </c:pt>
                  <c:pt idx="6">
                    <c:v>8.3326310800727652E-2</c:v>
                  </c:pt>
                  <c:pt idx="7">
                    <c:v>0.15578830388118864</c:v>
                  </c:pt>
                  <c:pt idx="8">
                    <c:v>0.15707173172783911</c:v>
                  </c:pt>
                  <c:pt idx="9">
                    <c:v>0.17528253381722111</c:v>
                  </c:pt>
                  <c:pt idx="10">
                    <c:v>0.15385527857808451</c:v>
                  </c:pt>
                  <c:pt idx="11">
                    <c:v>0.13216365739670574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'DNAN-GS'!$B$5:$B$16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'DNAN-GS'!$H$5:$H$16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0.25388880594942648</c:v>
                </c:pt>
                <c:pt idx="3">
                  <c:v>0.63260540773611407</c:v>
                </c:pt>
                <c:pt idx="4">
                  <c:v>0.7012787673833567</c:v>
                </c:pt>
                <c:pt idx="5">
                  <c:v>0.80587694675036892</c:v>
                </c:pt>
                <c:pt idx="6">
                  <c:v>0.27647872688601949</c:v>
                </c:pt>
                <c:pt idx="7">
                  <c:v>0.703359778281758</c:v>
                </c:pt>
                <c:pt idx="8">
                  <c:v>0.82750850740480342</c:v>
                </c:pt>
                <c:pt idx="9">
                  <c:v>0.94210101542861135</c:v>
                </c:pt>
                <c:pt idx="10">
                  <c:v>0.64424263973375295</c:v>
                </c:pt>
                <c:pt idx="11">
                  <c:v>0.5966258245716497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4E9-4823-BB3D-E860EEAB2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3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(min)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DNAN (1 flake)-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Min</c:v>
          </c:tx>
          <c:spPr>
            <a:ln>
              <a:solidFill>
                <a:srgbClr val="C00000"/>
              </a:solidFill>
              <a:prstDash val="lgDash"/>
            </a:ln>
          </c:spPr>
          <c:marker>
            <c:symbol val="none"/>
          </c:marker>
          <c:xVal>
            <c:numRef>
              <c:f>'DNAN-GS'!$L$5:$L$20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'DNAN-GS'!$O$5:$O$20</c:f>
              <c:numCache>
                <c:formatCode>General</c:formatCode>
                <c:ptCount val="16"/>
                <c:pt idx="0">
                  <c:v>0</c:v>
                </c:pt>
                <c:pt idx="1">
                  <c:v>9.3200000000000002E-3</c:v>
                </c:pt>
                <c:pt idx="2">
                  <c:v>5.8799999999999998E-2</c:v>
                </c:pt>
                <c:pt idx="3">
                  <c:v>0.12920000000000001</c:v>
                </c:pt>
                <c:pt idx="4">
                  <c:v>0.18540000000000001</c:v>
                </c:pt>
                <c:pt idx="5">
                  <c:v>0.219</c:v>
                </c:pt>
                <c:pt idx="6">
                  <c:v>0.23619999999999999</c:v>
                </c:pt>
                <c:pt idx="7">
                  <c:v>0.2442</c:v>
                </c:pt>
                <c:pt idx="8">
                  <c:v>0.24779999999999999</c:v>
                </c:pt>
                <c:pt idx="9">
                  <c:v>0.24929999999999999</c:v>
                </c:pt>
                <c:pt idx="10">
                  <c:v>0.25</c:v>
                </c:pt>
                <c:pt idx="11">
                  <c:v>0.25019999999999998</c:v>
                </c:pt>
                <c:pt idx="12">
                  <c:v>0.25040000000000001</c:v>
                </c:pt>
                <c:pt idx="13">
                  <c:v>0.25040000000000001</c:v>
                </c:pt>
                <c:pt idx="14">
                  <c:v>0.25040000000000001</c:v>
                </c:pt>
                <c:pt idx="15">
                  <c:v>0.25040000000000001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C1-406A-965A-CBDC85B6B59E}"/>
            </c:ext>
          </c:extLst>
        </c:ser>
        <c:ser>
          <c:idx val="2"/>
          <c:order val="2"/>
          <c:tx>
            <c:v>GS- Mean</c:v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xVal>
            <c:numRef>
              <c:f>'DNAN-GS'!$L$5:$L$20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'DNAN-GS'!$M$5:$M$20</c:f>
              <c:numCache>
                <c:formatCode>General</c:formatCode>
                <c:ptCount val="16"/>
                <c:pt idx="0">
                  <c:v>0</c:v>
                </c:pt>
                <c:pt idx="1">
                  <c:v>3.015E-2</c:v>
                </c:pt>
                <c:pt idx="2">
                  <c:v>0.19020000000000001</c:v>
                </c:pt>
                <c:pt idx="3">
                  <c:v>0.41799999999999998</c:v>
                </c:pt>
                <c:pt idx="4">
                  <c:v>0.5998</c:v>
                </c:pt>
                <c:pt idx="5">
                  <c:v>0.70850000000000002</c:v>
                </c:pt>
                <c:pt idx="6">
                  <c:v>0.76419999999999999</c:v>
                </c:pt>
                <c:pt idx="7">
                  <c:v>0.79020000000000001</c:v>
                </c:pt>
                <c:pt idx="8">
                  <c:v>0.80169999999999997</c:v>
                </c:pt>
                <c:pt idx="9">
                  <c:v>0.80669999999999997</c:v>
                </c:pt>
                <c:pt idx="10">
                  <c:v>0.80869999999999997</c:v>
                </c:pt>
                <c:pt idx="11">
                  <c:v>0.80959999999999999</c:v>
                </c:pt>
                <c:pt idx="12">
                  <c:v>0.80989999999999995</c:v>
                </c:pt>
                <c:pt idx="13">
                  <c:v>0.81010000000000004</c:v>
                </c:pt>
                <c:pt idx="14">
                  <c:v>0.81010000000000004</c:v>
                </c:pt>
                <c:pt idx="15">
                  <c:v>0.81020000000000003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C1-406A-965A-CBDC85B6B59E}"/>
            </c:ext>
          </c:extLst>
        </c:ser>
        <c:ser>
          <c:idx val="3"/>
          <c:order val="3"/>
          <c:tx>
            <c:v>GS- Max</c:v>
          </c:tx>
          <c:spPr>
            <a:ln>
              <a:solidFill>
                <a:schemeClr val="accent6"/>
              </a:solidFill>
              <a:prstDash val="lgDash"/>
            </a:ln>
          </c:spPr>
          <c:marker>
            <c:symbol val="none"/>
          </c:marker>
          <c:xVal>
            <c:numRef>
              <c:f>'DNAN-GS'!$L$5:$L$20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'DNAN-GS'!$N$5:$N$20</c:f>
              <c:numCache>
                <c:formatCode>General</c:formatCode>
                <c:ptCount val="16"/>
                <c:pt idx="0">
                  <c:v>0</c:v>
                </c:pt>
                <c:pt idx="1">
                  <c:v>5.0459999999999998E-2</c:v>
                </c:pt>
                <c:pt idx="2">
                  <c:v>0.31830000000000003</c:v>
                </c:pt>
                <c:pt idx="3">
                  <c:v>0.69950000000000001</c:v>
                </c:pt>
                <c:pt idx="4">
                  <c:v>1.004</c:v>
                </c:pt>
                <c:pt idx="5">
                  <c:v>1.1859999999999999</c:v>
                </c:pt>
                <c:pt idx="6">
                  <c:v>1.2789999999999999</c:v>
                </c:pt>
                <c:pt idx="7">
                  <c:v>1.3220000000000001</c:v>
                </c:pt>
                <c:pt idx="8">
                  <c:v>1.3420000000000001</c:v>
                </c:pt>
                <c:pt idx="9">
                  <c:v>1.35</c:v>
                </c:pt>
                <c:pt idx="10">
                  <c:v>1.353</c:v>
                </c:pt>
                <c:pt idx="11">
                  <c:v>1.355</c:v>
                </c:pt>
                <c:pt idx="12">
                  <c:v>1.355</c:v>
                </c:pt>
                <c:pt idx="13">
                  <c:v>1.3560000000000001</c:v>
                </c:pt>
                <c:pt idx="14">
                  <c:v>1.3560000000000001</c:v>
                </c:pt>
                <c:pt idx="15">
                  <c:v>1.3560000000000001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C1-406A-965A-CBDC85B6B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'DNAN-GS'!$I$5:$I$16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0.22124319486228594</c:v>
                  </c:pt>
                  <c:pt idx="3">
                    <c:v>0.30452271765196048</c:v>
                  </c:pt>
                  <c:pt idx="4">
                    <c:v>0.18407858084977538</c:v>
                  </c:pt>
                  <c:pt idx="5">
                    <c:v>0.18501416243288846</c:v>
                  </c:pt>
                  <c:pt idx="6">
                    <c:v>8.3326310800727652E-2</c:v>
                  </c:pt>
                  <c:pt idx="7">
                    <c:v>0.15578830388118864</c:v>
                  </c:pt>
                  <c:pt idx="8">
                    <c:v>0.15707173172783911</c:v>
                  </c:pt>
                  <c:pt idx="9">
                    <c:v>0.17528253381722111</c:v>
                  </c:pt>
                  <c:pt idx="10">
                    <c:v>0.15385527857808451</c:v>
                  </c:pt>
                  <c:pt idx="11">
                    <c:v>0.13216365739670574</c:v>
                  </c:pt>
                </c:numCache>
              </c:numRef>
            </c:plus>
            <c:minus>
              <c:numRef>
                <c:f>'DNAN-GS'!$I$5:$I$16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0.22124319486228594</c:v>
                  </c:pt>
                  <c:pt idx="3">
                    <c:v>0.30452271765196048</c:v>
                  </c:pt>
                  <c:pt idx="4">
                    <c:v>0.18407858084977538</c:v>
                  </c:pt>
                  <c:pt idx="5">
                    <c:v>0.18501416243288846</c:v>
                  </c:pt>
                  <c:pt idx="6">
                    <c:v>8.3326310800727652E-2</c:v>
                  </c:pt>
                  <c:pt idx="7">
                    <c:v>0.15578830388118864</c:v>
                  </c:pt>
                  <c:pt idx="8">
                    <c:v>0.15707173172783911</c:v>
                  </c:pt>
                  <c:pt idx="9">
                    <c:v>0.17528253381722111</c:v>
                  </c:pt>
                  <c:pt idx="10">
                    <c:v>0.15385527857808451</c:v>
                  </c:pt>
                  <c:pt idx="11">
                    <c:v>0.13216365739670574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'DNAN-GS'!$G$5:$G$16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plus>
            <c:minus>
              <c:numRef>
                <c:f>'DNAN-GS'!$G$5:$G$16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'DNAN-GS'!$E$5:$E$16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0.79333333333333333</c:v>
                </c:pt>
                <c:pt idx="2">
                  <c:v>1.5933333333333333</c:v>
                </c:pt>
                <c:pt idx="3">
                  <c:v>2.4</c:v>
                </c:pt>
                <c:pt idx="4">
                  <c:v>3.1799999999999997</c:v>
                </c:pt>
                <c:pt idx="5">
                  <c:v>3.96</c:v>
                </c:pt>
                <c:pt idx="6">
                  <c:v>4.74</c:v>
                </c:pt>
                <c:pt idx="7">
                  <c:v>5.5333333333333332</c:v>
                </c:pt>
                <c:pt idx="8">
                  <c:v>7.117</c:v>
                </c:pt>
                <c:pt idx="9">
                  <c:v>8.756333333333334</c:v>
                </c:pt>
                <c:pt idx="10">
                  <c:v>10.288666666666668</c:v>
                </c:pt>
                <c:pt idx="11">
                  <c:v>11.865333333333334</c:v>
                </c:pt>
              </c:numCache>
            </c:numRef>
          </c:xVal>
          <c:yVal>
            <c:numRef>
              <c:f>'DNAN-GS'!$H$5:$H$16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0.25388880594942648</c:v>
                </c:pt>
                <c:pt idx="3">
                  <c:v>0.63260540773611407</c:v>
                </c:pt>
                <c:pt idx="4">
                  <c:v>0.7012787673833567</c:v>
                </c:pt>
                <c:pt idx="5">
                  <c:v>0.80587694675036892</c:v>
                </c:pt>
                <c:pt idx="6">
                  <c:v>0.27647872688601949</c:v>
                </c:pt>
                <c:pt idx="7">
                  <c:v>0.703359778281758</c:v>
                </c:pt>
                <c:pt idx="8">
                  <c:v>0.82750850740480342</c:v>
                </c:pt>
                <c:pt idx="9">
                  <c:v>0.94210101542861135</c:v>
                </c:pt>
                <c:pt idx="10">
                  <c:v>0.64424263973375295</c:v>
                </c:pt>
                <c:pt idx="11">
                  <c:v>0.5966258245716497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DC1-406A-965A-CBDC85B6B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1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 (L)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90999343832021"/>
          <c:y val="1.8223043931189172E-2"/>
          <c:w val="0.30622287839020124"/>
          <c:h val="0.21774853828611113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 standards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4107611548556427E-2"/>
                  <c:y val="0.31902777777777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Standards!$D$24:$D$27</c:f>
              <c:numCache>
                <c:formatCode>0.000</c:formatCode>
                <c:ptCount val="4"/>
                <c:pt idx="0">
                  <c:v>0</c:v>
                </c:pt>
                <c:pt idx="1">
                  <c:v>2.5074999999999998</c:v>
                </c:pt>
                <c:pt idx="2">
                  <c:v>5.0149999999999997</c:v>
                </c:pt>
                <c:pt idx="3">
                  <c:v>10.029999999999999</c:v>
                </c:pt>
              </c:numCache>
            </c:numRef>
          </c:xVal>
          <c:yVal>
            <c:numRef>
              <c:f>Standards!$E$24:$E$27</c:f>
              <c:numCache>
                <c:formatCode>General</c:formatCode>
                <c:ptCount val="4"/>
                <c:pt idx="0">
                  <c:v>0</c:v>
                </c:pt>
                <c:pt idx="1">
                  <c:v>33660</c:v>
                </c:pt>
                <c:pt idx="2">
                  <c:v>66008</c:v>
                </c:pt>
                <c:pt idx="3">
                  <c:v>122595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4F-4B25-8C7D-C47424BAB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7824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7824"/>
        <c:crosses val="autoZero"/>
        <c:crossBetween val="midCat"/>
      </c:valAx>
      <c:valAx>
        <c:axId val="17842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  <c:majorUnit val="4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'Col. A'!$B$4:$B$15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A'!$G$4:$G$15</c:f>
              <c:numCache>
                <c:formatCode>0</c:formatCode>
                <c:ptCount val="12"/>
                <c:pt idx="0">
                  <c:v>0.2535373188818299</c:v>
                </c:pt>
                <c:pt idx="1">
                  <c:v>12.995020311957491</c:v>
                </c:pt>
                <c:pt idx="2">
                  <c:v>25.038284668503998</c:v>
                </c:pt>
                <c:pt idx="3">
                  <c:v>20.474645156585648</c:v>
                </c:pt>
                <c:pt idx="4">
                  <c:v>12.537383356558736</c:v>
                </c:pt>
                <c:pt idx="5">
                  <c:v>9.5883643703782457</c:v>
                </c:pt>
                <c:pt idx="6">
                  <c:v>7.4134608538229694</c:v>
                </c:pt>
                <c:pt idx="7">
                  <c:v>4.1690726636826483</c:v>
                </c:pt>
                <c:pt idx="8">
                  <c:v>3.0649429388966403</c:v>
                </c:pt>
                <c:pt idx="9">
                  <c:v>2.0819903234274855</c:v>
                </c:pt>
                <c:pt idx="10">
                  <c:v>2.455028897986681</c:v>
                </c:pt>
                <c:pt idx="11">
                  <c:v>2.2302389146129973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23-4681-949E-D7727577E7E3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'Col. A'!$B$4:$B$15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A'!$H$4:$H$15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0.49150739248003711</c:v>
                </c:pt>
                <c:pt idx="3">
                  <c:v>0.89065075913787428</c:v>
                </c:pt>
                <c:pt idx="4">
                  <c:v>0.88218980693253213</c:v>
                </c:pt>
                <c:pt idx="5">
                  <c:v>1.0460694151816339</c:v>
                </c:pt>
                <c:pt idx="6">
                  <c:v>0.33715662360782556</c:v>
                </c:pt>
                <c:pt idx="7">
                  <c:v>0.92318024528656806</c:v>
                </c:pt>
                <c:pt idx="8">
                  <c:v>0.96449926430877264</c:v>
                </c:pt>
                <c:pt idx="9">
                  <c:v>1.1448900511333477</c:v>
                </c:pt>
                <c:pt idx="10">
                  <c:v>0.63328995079479877</c:v>
                </c:pt>
                <c:pt idx="11">
                  <c:v>0.50317200620002334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623-4681-949E-D7727577E7E3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'Col. A'!$B$4:$B$15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A'!$I$4:$I$15</c:f>
              <c:numCache>
                <c:formatCode>0.00</c:formatCode>
                <c:ptCount val="12"/>
                <c:pt idx="0">
                  <c:v>0</c:v>
                </c:pt>
                <c:pt idx="1">
                  <c:v>7.3626824288783685E-2</c:v>
                </c:pt>
                <c:pt idx="2">
                  <c:v>0.30586179535870622</c:v>
                </c:pt>
                <c:pt idx="3">
                  <c:v>0.30399894799718274</c:v>
                </c:pt>
                <c:pt idx="4">
                  <c:v>0.22451746057218253</c:v>
                </c:pt>
                <c:pt idx="5">
                  <c:v>0.27357244109229989</c:v>
                </c:pt>
                <c:pt idx="6">
                  <c:v>0.32182905845747856</c:v>
                </c:pt>
                <c:pt idx="7">
                  <c:v>0.25778259202795828</c:v>
                </c:pt>
                <c:pt idx="8">
                  <c:v>0.29929747608476642</c:v>
                </c:pt>
                <c:pt idx="9">
                  <c:v>0.38924639154118412</c:v>
                </c:pt>
                <c:pt idx="10">
                  <c:v>0.31375671989087695</c:v>
                </c:pt>
                <c:pt idx="11">
                  <c:v>0.26567751656012906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623-4681-949E-D7727577E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9072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9072"/>
        <c:crosses val="autoZero"/>
        <c:crossBetween val="midCat"/>
      </c:valAx>
      <c:valAx>
        <c:axId val="17842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'Col. B'!$B$4:$B$15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B'!$G$4:$G$15</c:f>
              <c:numCache>
                <c:formatCode>0</c:formatCode>
                <c:ptCount val="12"/>
                <c:pt idx="0">
                  <c:v>0.2535373188818299</c:v>
                </c:pt>
                <c:pt idx="1">
                  <c:v>13.167762148643218</c:v>
                </c:pt>
                <c:pt idx="2">
                  <c:v>24.481869032239246</c:v>
                </c:pt>
                <c:pt idx="3">
                  <c:v>13.168245567962302</c:v>
                </c:pt>
                <c:pt idx="4">
                  <c:v>8.7049961346402274</c:v>
                </c:pt>
                <c:pt idx="5">
                  <c:v>5.8587843236514274</c:v>
                </c:pt>
                <c:pt idx="6">
                  <c:v>5.4625416217762393</c:v>
                </c:pt>
                <c:pt idx="7">
                  <c:v>3.330179005300284</c:v>
                </c:pt>
                <c:pt idx="8">
                  <c:v>3.1169910855845968</c:v>
                </c:pt>
                <c:pt idx="9">
                  <c:v>2.0819903234274855</c:v>
                </c:pt>
                <c:pt idx="10">
                  <c:v>2.9751880853201942</c:v>
                </c:pt>
                <c:pt idx="11">
                  <c:v>1.7975786240335414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F9-48E0-AA72-0567293F7479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'Col. B'!$B$4:$B$15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B'!$H$4:$H$15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0.31136304115658847</c:v>
                </c:pt>
                <c:pt idx="3">
                  <c:v>0.80218041423347197</c:v>
                </c:pt>
                <c:pt idx="4">
                  <c:v>0.77293673476646441</c:v>
                </c:pt>
                <c:pt idx="5">
                  <c:v>0.7756475252788555</c:v>
                </c:pt>
                <c:pt idx="6">
                  <c:v>0.33362438142501283</c:v>
                </c:pt>
                <c:pt idx="7">
                  <c:v>0.60626419083792937</c:v>
                </c:pt>
                <c:pt idx="8">
                  <c:v>0.91044774439503384</c:v>
                </c:pt>
                <c:pt idx="9">
                  <c:v>0.71724231151188245</c:v>
                </c:pt>
                <c:pt idx="10">
                  <c:v>0.4615244065096501</c:v>
                </c:pt>
                <c:pt idx="11">
                  <c:v>0.78353346131490254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F9-48E0-AA72-0567293F7479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'Col. B'!$B$4:$B$15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B'!$I$4:$I$15</c:f>
              <c:numCache>
                <c:formatCode>0.00</c:formatCode>
                <c:ptCount val="12"/>
                <c:pt idx="0">
                  <c:v>0</c:v>
                </c:pt>
                <c:pt idx="1">
                  <c:v>0.28288667789991706</c:v>
                </c:pt>
                <c:pt idx="2">
                  <c:v>0.35899729867073199</c:v>
                </c:pt>
                <c:pt idx="3">
                  <c:v>0.31420025497695397</c:v>
                </c:pt>
                <c:pt idx="4">
                  <c:v>0.2189289184876122</c:v>
                </c:pt>
                <c:pt idx="5">
                  <c:v>0.21830796936710439</c:v>
                </c:pt>
                <c:pt idx="6">
                  <c:v>0.27978193229737802</c:v>
                </c:pt>
                <c:pt idx="7">
                  <c:v>0.27978193229737802</c:v>
                </c:pt>
                <c:pt idx="8">
                  <c:v>0.29024936032879545</c:v>
                </c:pt>
                <c:pt idx="9">
                  <c:v>0.20597769397416352</c:v>
                </c:pt>
                <c:pt idx="10">
                  <c:v>0.27614494459154654</c:v>
                </c:pt>
                <c:pt idx="11">
                  <c:v>0.23986377455044711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F9-48E0-AA72-0567293F7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9072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9072"/>
        <c:crosses val="autoZero"/>
        <c:crossBetween val="midCat"/>
      </c:valAx>
      <c:valAx>
        <c:axId val="17842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'Col C'!$B$4:$B$15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 C'!$G$4:$G$15</c:f>
              <c:numCache>
                <c:formatCode>0</c:formatCode>
                <c:ptCount val="12"/>
                <c:pt idx="0">
                  <c:v>0.2535373188818299</c:v>
                </c:pt>
                <c:pt idx="1">
                  <c:v>6.3159378597310987</c:v>
                </c:pt>
                <c:pt idx="2">
                  <c:v>17.345310764387126</c:v>
                </c:pt>
                <c:pt idx="3">
                  <c:v>12.91976803795354</c:v>
                </c:pt>
                <c:pt idx="4">
                  <c:v>12.590881761203944</c:v>
                </c:pt>
                <c:pt idx="5">
                  <c:v>8.4774667751250732</c:v>
                </c:pt>
                <c:pt idx="6">
                  <c:v>7.1733625920116513</c:v>
                </c:pt>
                <c:pt idx="7">
                  <c:v>7.1301771328402195</c:v>
                </c:pt>
                <c:pt idx="8">
                  <c:v>4.1500581704653756</c:v>
                </c:pt>
                <c:pt idx="9">
                  <c:v>4.6070505667720187</c:v>
                </c:pt>
                <c:pt idx="10">
                  <c:v>1.8128869024711758</c:v>
                </c:pt>
                <c:pt idx="11">
                  <c:v>1.6810745681344925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B5-4017-BC68-1C4750FB6946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'Col C'!$B$4:$B$15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 C'!$H$4:$H$15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-4.1204015788346045E-2</c:v>
                </c:pt>
                <c:pt idx="3">
                  <c:v>0.20498504983699617</c:v>
                </c:pt>
                <c:pt idx="4">
                  <c:v>0.44870976045107369</c:v>
                </c:pt>
                <c:pt idx="5">
                  <c:v>0.59591389979061771</c:v>
                </c:pt>
                <c:pt idx="6">
                  <c:v>0.15865517562522005</c:v>
                </c:pt>
                <c:pt idx="7">
                  <c:v>0.58063489872077667</c:v>
                </c:pt>
                <c:pt idx="8">
                  <c:v>0.60757851351060388</c:v>
                </c:pt>
                <c:pt idx="9">
                  <c:v>0.9641706836406041</c:v>
                </c:pt>
                <c:pt idx="10">
                  <c:v>0.83791356189680988</c:v>
                </c:pt>
                <c:pt idx="11">
                  <c:v>0.50317200620002334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B5-4017-BC68-1C4750FB6946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'Col C'!$B$4:$B$15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 C'!$I$4:$I$15</c:f>
              <c:numCache>
                <c:formatCode>0.00</c:formatCode>
                <c:ptCount val="12"/>
                <c:pt idx="0">
                  <c:v>0</c:v>
                </c:pt>
                <c:pt idx="1">
                  <c:v>0.13935872404539659</c:v>
                </c:pt>
                <c:pt idx="2">
                  <c:v>0.19533285190831526</c:v>
                </c:pt>
                <c:pt idx="3">
                  <c:v>0.19648604313211551</c:v>
                </c:pt>
                <c:pt idx="4">
                  <c:v>0.1963973361149001</c:v>
                </c:pt>
                <c:pt idx="5">
                  <c:v>0.17883334670625048</c:v>
                </c:pt>
                <c:pt idx="6">
                  <c:v>0.384811040680414</c:v>
                </c:pt>
                <c:pt idx="7">
                  <c:v>0.384811040680414</c:v>
                </c:pt>
                <c:pt idx="8">
                  <c:v>0.24270239910133995</c:v>
                </c:pt>
                <c:pt idx="9">
                  <c:v>0.31517603216632339</c:v>
                </c:pt>
                <c:pt idx="10">
                  <c:v>0.2636372551641748</c:v>
                </c:pt>
                <c:pt idx="11">
                  <c:v>0.17617213618978841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B5-4017-BC68-1C4750FB6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9072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9072"/>
        <c:crosses val="autoZero"/>
        <c:crossBetween val="midCat"/>
      </c:valAx>
      <c:valAx>
        <c:axId val="17842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Flakes</a:t>
            </a:r>
            <a:r>
              <a:rPr lang="en-GB" baseline="0"/>
              <a:t>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Gravimetry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Average!$G$20:$G$21</c:f>
                <c:numCache>
                  <c:formatCode>General</c:formatCode>
                  <c:ptCount val="2"/>
                  <c:pt idx="0">
                    <c:v>1.8323186053111946</c:v>
                  </c:pt>
                  <c:pt idx="1">
                    <c:v>1.7160590517691199</c:v>
                  </c:pt>
                </c:numCache>
              </c:numRef>
            </c:plus>
            <c:minus>
              <c:numRef>
                <c:f>Average!$G$20:$G$21</c:f>
                <c:numCache>
                  <c:formatCode>General</c:formatCode>
                  <c:ptCount val="2"/>
                  <c:pt idx="0">
                    <c:v>1.8323186053111946</c:v>
                  </c:pt>
                  <c:pt idx="1">
                    <c:v>1.7160590517691199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Average!$B$20:$B$21</c:f>
              <c:strCache>
                <c:ptCount val="2"/>
                <c:pt idx="0">
                  <c:v>Dissolved</c:v>
                </c:pt>
                <c:pt idx="1">
                  <c:v>Solid</c:v>
                </c:pt>
              </c:strCache>
            </c:strRef>
          </c:cat>
          <c:val>
            <c:numRef>
              <c:f>Average!$F$20:$F$21</c:f>
              <c:numCache>
                <c:formatCode>0</c:formatCode>
                <c:ptCount val="2"/>
                <c:pt idx="0">
                  <c:v>28.269729578202817</c:v>
                </c:pt>
                <c:pt idx="1">
                  <c:v>71.881426410411919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C5-4E78-A2CC-F30F17FC1FC6}"/>
            </c:ext>
          </c:extLst>
        </c:ser>
        <c:ser>
          <c:idx val="1"/>
          <c:order val="1"/>
          <c:tx>
            <c:v>HPLC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Average!$G$22:$G$23</c:f>
                <c:numCache>
                  <c:formatCode>General</c:formatCode>
                  <c:ptCount val="2"/>
                  <c:pt idx="0">
                    <c:v>3.0965829203564259</c:v>
                  </c:pt>
                  <c:pt idx="1">
                    <c:v>3.0965829203564237</c:v>
                  </c:pt>
                </c:numCache>
              </c:numRef>
            </c:plus>
            <c:minus>
              <c:numRef>
                <c:f>Average!$G$22:$G$23</c:f>
                <c:numCache>
                  <c:formatCode>General</c:formatCode>
                  <c:ptCount val="2"/>
                  <c:pt idx="0">
                    <c:v>3.0965829203564259</c:v>
                  </c:pt>
                  <c:pt idx="1">
                    <c:v>3.0965829203564237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Average!$B$20:$B$21</c:f>
              <c:strCache>
                <c:ptCount val="2"/>
                <c:pt idx="0">
                  <c:v>Dissolved</c:v>
                </c:pt>
                <c:pt idx="1">
                  <c:v>Solid</c:v>
                </c:pt>
              </c:strCache>
            </c:strRef>
          </c:cat>
          <c:val>
            <c:numRef>
              <c:f>Average!$F$22:$F$23</c:f>
              <c:numCache>
                <c:formatCode>0</c:formatCode>
                <c:ptCount val="2"/>
                <c:pt idx="0">
                  <c:v>32.391802942564418</c:v>
                </c:pt>
                <c:pt idx="1">
                  <c:v>67.608197057435589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C5-4E78-A2CC-F30F17FC1F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414096"/>
        <c:axId val="178417008"/>
      </c:barChart>
      <c:catAx>
        <c:axId val="178414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Fraction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17008"/>
        <c:crosses val="autoZero"/>
        <c:auto val="1"/>
        <c:lblAlgn val="ctr"/>
        <c:lblOffset val="100"/>
        <c:noMultiLvlLbl val="0"/>
      </c:catAx>
      <c:valAx>
        <c:axId val="17841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1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NTO-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GS-Mean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 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GS'!$M$5:$M$20</c:f>
              <c:numCache>
                <c:formatCode>0</c:formatCode>
                <c:ptCount val="16"/>
                <c:pt idx="0">
                  <c:v>0</c:v>
                </c:pt>
                <c:pt idx="1">
                  <c:v>9.6809999999999992</c:v>
                </c:pt>
                <c:pt idx="2">
                  <c:v>19.579999999999998</c:v>
                </c:pt>
                <c:pt idx="3">
                  <c:v>17.41</c:v>
                </c:pt>
                <c:pt idx="4">
                  <c:v>11.87</c:v>
                </c:pt>
                <c:pt idx="5">
                  <c:v>5.6619999999999999</c:v>
                </c:pt>
                <c:pt idx="6">
                  <c:v>3.0350000000000001</c:v>
                </c:pt>
                <c:pt idx="7">
                  <c:v>2.3050000000000002</c:v>
                </c:pt>
                <c:pt idx="8">
                  <c:v>2.1339999999999999</c:v>
                </c:pt>
                <c:pt idx="9">
                  <c:v>2.0960000000000001</c:v>
                </c:pt>
                <c:pt idx="10">
                  <c:v>2.0880000000000001</c:v>
                </c:pt>
                <c:pt idx="11">
                  <c:v>2.0859999999999999</c:v>
                </c:pt>
                <c:pt idx="12">
                  <c:v>2.0859999999999999</c:v>
                </c:pt>
                <c:pt idx="13">
                  <c:v>2.0859999999999999</c:v>
                </c:pt>
                <c:pt idx="14">
                  <c:v>2.0859999999999999</c:v>
                </c:pt>
                <c:pt idx="15">
                  <c:v>2.0859999999999999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591-4215-87B5-8A529BE4AD88}"/>
            </c:ext>
          </c:extLst>
        </c:ser>
        <c:ser>
          <c:idx val="2"/>
          <c:order val="2"/>
          <c:tx>
            <c:v>GS-Min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'NTO- 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GS'!$O$5:$O$20</c:f>
              <c:numCache>
                <c:formatCode>0</c:formatCode>
                <c:ptCount val="16"/>
                <c:pt idx="0">
                  <c:v>0</c:v>
                </c:pt>
                <c:pt idx="1">
                  <c:v>5.34</c:v>
                </c:pt>
                <c:pt idx="2">
                  <c:v>16.02</c:v>
                </c:pt>
                <c:pt idx="3">
                  <c:v>7.7270000000000003</c:v>
                </c:pt>
                <c:pt idx="4">
                  <c:v>3.7490000000000001</c:v>
                </c:pt>
                <c:pt idx="5">
                  <c:v>2.024</c:v>
                </c:pt>
                <c:pt idx="6">
                  <c:v>1.268</c:v>
                </c:pt>
                <c:pt idx="7">
                  <c:v>0.7329</c:v>
                </c:pt>
                <c:pt idx="8">
                  <c:v>0.56840000000000002</c:v>
                </c:pt>
                <c:pt idx="9">
                  <c:v>0.5292</c:v>
                </c:pt>
                <c:pt idx="10">
                  <c:v>0.52029999999999998</c:v>
                </c:pt>
                <c:pt idx="11">
                  <c:v>0.51839999999999997</c:v>
                </c:pt>
                <c:pt idx="12">
                  <c:v>0.51790000000000003</c:v>
                </c:pt>
                <c:pt idx="13">
                  <c:v>0.51780000000000004</c:v>
                </c:pt>
                <c:pt idx="14">
                  <c:v>0.51780000000000004</c:v>
                </c:pt>
                <c:pt idx="15">
                  <c:v>0.51780000000000004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591-4215-87B5-8A529BE4AD88}"/>
            </c:ext>
          </c:extLst>
        </c:ser>
        <c:ser>
          <c:idx val="3"/>
          <c:order val="3"/>
          <c:tx>
            <c:v>GS - Max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'NTO- 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GS'!$N$5:$N$20</c:f>
              <c:numCache>
                <c:formatCode>0</c:formatCode>
                <c:ptCount val="16"/>
                <c:pt idx="0">
                  <c:v>0</c:v>
                </c:pt>
                <c:pt idx="1">
                  <c:v>18.68</c:v>
                </c:pt>
                <c:pt idx="2">
                  <c:v>26.37</c:v>
                </c:pt>
                <c:pt idx="3">
                  <c:v>25.76</c:v>
                </c:pt>
                <c:pt idx="4">
                  <c:v>20.84</c:v>
                </c:pt>
                <c:pt idx="5">
                  <c:v>11.2</c:v>
                </c:pt>
                <c:pt idx="6">
                  <c:v>5.2409999999999997</c:v>
                </c:pt>
                <c:pt idx="7">
                  <c:v>3.7309999999999999</c:v>
                </c:pt>
                <c:pt idx="8">
                  <c:v>3.6190000000000002</c:v>
                </c:pt>
                <c:pt idx="9">
                  <c:v>3.5990000000000002</c:v>
                </c:pt>
                <c:pt idx="10">
                  <c:v>3.5960000000000001</c:v>
                </c:pt>
                <c:pt idx="11">
                  <c:v>3.5950000000000002</c:v>
                </c:pt>
                <c:pt idx="12">
                  <c:v>3.5950000000000002</c:v>
                </c:pt>
                <c:pt idx="13">
                  <c:v>3.5950000000000002</c:v>
                </c:pt>
                <c:pt idx="14">
                  <c:v>3.5950000000000002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591-4215-87B5-8A529BE4A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3.19004490097111</c:v>
                  </c:pt>
                  <c:pt idx="2">
                    <c:v>3.5027276634733258</c:v>
                  </c:pt>
                  <c:pt idx="3">
                    <c:v>3.5043050398234072</c:v>
                  </c:pt>
                  <c:pt idx="4">
                    <c:v>1.8193454561938431</c:v>
                  </c:pt>
                  <c:pt idx="5">
                    <c:v>1.5635201940115815</c:v>
                  </c:pt>
                  <c:pt idx="6">
                    <c:v>0.86862863932445844</c:v>
                  </c:pt>
                  <c:pt idx="7">
                    <c:v>1.6299920932543774</c:v>
                  </c:pt>
                  <c:pt idx="8">
                    <c:v>0.49971232582359199</c:v>
                  </c:pt>
                  <c:pt idx="9">
                    <c:v>1.190324813982315</c:v>
                  </c:pt>
                  <c:pt idx="10">
                    <c:v>0.47537774012116141</c:v>
                  </c:pt>
                  <c:pt idx="11">
                    <c:v>0.23625541769882138</c:v>
                  </c:pt>
                </c:numCache>
              </c:numRef>
            </c:plus>
            <c:minus>
              <c:numRef>
                <c:f>'NTO- 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3.19004490097111</c:v>
                  </c:pt>
                  <c:pt idx="2">
                    <c:v>3.5027276634733258</c:v>
                  </c:pt>
                  <c:pt idx="3">
                    <c:v>3.5043050398234072</c:v>
                  </c:pt>
                  <c:pt idx="4">
                    <c:v>1.8193454561938431</c:v>
                  </c:pt>
                  <c:pt idx="5">
                    <c:v>1.5635201940115815</c:v>
                  </c:pt>
                  <c:pt idx="6">
                    <c:v>0.86862863932445844</c:v>
                  </c:pt>
                  <c:pt idx="7">
                    <c:v>1.6299920932543774</c:v>
                  </c:pt>
                  <c:pt idx="8">
                    <c:v>0.49971232582359199</c:v>
                  </c:pt>
                  <c:pt idx="9">
                    <c:v>1.190324813982315</c:v>
                  </c:pt>
                  <c:pt idx="10">
                    <c:v>0.47537774012116141</c:v>
                  </c:pt>
                  <c:pt idx="11">
                    <c:v>0.23625541769882138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'NTO- GS'!$G$5:$G$16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plus>
            <c:minus>
              <c:numRef>
                <c:f>'NTO- GS'!$G$5:$G$16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GS'!$E$5:$E$16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0.79333333333333333</c:v>
                </c:pt>
                <c:pt idx="2">
                  <c:v>1.5933333333333333</c:v>
                </c:pt>
                <c:pt idx="3">
                  <c:v>2.4</c:v>
                </c:pt>
                <c:pt idx="4">
                  <c:v>3.1799999999999997</c:v>
                </c:pt>
                <c:pt idx="5">
                  <c:v>3.96</c:v>
                </c:pt>
                <c:pt idx="6">
                  <c:v>4.74</c:v>
                </c:pt>
                <c:pt idx="7">
                  <c:v>5.5333333333333332</c:v>
                </c:pt>
                <c:pt idx="8">
                  <c:v>7.117</c:v>
                </c:pt>
                <c:pt idx="9">
                  <c:v>8.756333333333334</c:v>
                </c:pt>
                <c:pt idx="10">
                  <c:v>10.288666666666668</c:v>
                </c:pt>
                <c:pt idx="11">
                  <c:v>11.865333333333334</c:v>
                </c:pt>
              </c:numCache>
            </c:numRef>
          </c:xVal>
          <c:yVal>
            <c:numRef>
              <c:f>'NTO- GS'!$H$5:$H$16</c:f>
              <c:numCache>
                <c:formatCode>0.0</c:formatCode>
                <c:ptCount val="12"/>
                <c:pt idx="0">
                  <c:v>0.2535373188818299</c:v>
                </c:pt>
                <c:pt idx="1">
                  <c:v>10.82624010677727</c:v>
                </c:pt>
                <c:pt idx="2">
                  <c:v>22.288488155043456</c:v>
                </c:pt>
                <c:pt idx="3">
                  <c:v>15.520886254167165</c:v>
                </c:pt>
                <c:pt idx="4">
                  <c:v>11.277753750800969</c:v>
                </c:pt>
                <c:pt idx="5">
                  <c:v>7.9748718230515818</c:v>
                </c:pt>
                <c:pt idx="6">
                  <c:v>6.6831216892036194</c:v>
                </c:pt>
                <c:pt idx="7">
                  <c:v>4.8764762672743842</c:v>
                </c:pt>
                <c:pt idx="8">
                  <c:v>3.443997398315537</c:v>
                </c:pt>
                <c:pt idx="9">
                  <c:v>2.923677071208997</c:v>
                </c:pt>
                <c:pt idx="10">
                  <c:v>2.414367961926017</c:v>
                </c:pt>
                <c:pt idx="11">
                  <c:v>1.902964035593677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591-4215-87B5-8A529BE4A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1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 (L)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NTO-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Mean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 GS'!$K$5:$K$20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GS'!$M$5:$M$20</c:f>
              <c:numCache>
                <c:formatCode>0</c:formatCode>
                <c:ptCount val="16"/>
                <c:pt idx="0">
                  <c:v>0</c:v>
                </c:pt>
                <c:pt idx="1">
                  <c:v>9.6809999999999992</c:v>
                </c:pt>
                <c:pt idx="2">
                  <c:v>19.579999999999998</c:v>
                </c:pt>
                <c:pt idx="3">
                  <c:v>17.41</c:v>
                </c:pt>
                <c:pt idx="4">
                  <c:v>11.87</c:v>
                </c:pt>
                <c:pt idx="5">
                  <c:v>5.6619999999999999</c:v>
                </c:pt>
                <c:pt idx="6">
                  <c:v>3.0350000000000001</c:v>
                </c:pt>
                <c:pt idx="7">
                  <c:v>2.3050000000000002</c:v>
                </c:pt>
                <c:pt idx="8">
                  <c:v>2.1339999999999999</c:v>
                </c:pt>
                <c:pt idx="9">
                  <c:v>2.0960000000000001</c:v>
                </c:pt>
                <c:pt idx="10">
                  <c:v>2.0880000000000001</c:v>
                </c:pt>
                <c:pt idx="11">
                  <c:v>2.0859999999999999</c:v>
                </c:pt>
                <c:pt idx="12">
                  <c:v>2.0859999999999999</c:v>
                </c:pt>
                <c:pt idx="13">
                  <c:v>2.0859999999999999</c:v>
                </c:pt>
                <c:pt idx="14">
                  <c:v>2.0859999999999999</c:v>
                </c:pt>
                <c:pt idx="15">
                  <c:v>2.0859999999999999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63F-4D92-B5D0-2AC016077C06}"/>
            </c:ext>
          </c:extLst>
        </c:ser>
        <c:ser>
          <c:idx val="2"/>
          <c:order val="2"/>
          <c:tx>
            <c:v>GS- Max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'NTO- GS'!$K$5:$K$20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GS'!$N$5:$N$20</c:f>
              <c:numCache>
                <c:formatCode>0</c:formatCode>
                <c:ptCount val="16"/>
                <c:pt idx="0">
                  <c:v>0</c:v>
                </c:pt>
                <c:pt idx="1">
                  <c:v>18.68</c:v>
                </c:pt>
                <c:pt idx="2">
                  <c:v>26.37</c:v>
                </c:pt>
                <c:pt idx="3">
                  <c:v>25.76</c:v>
                </c:pt>
                <c:pt idx="4">
                  <c:v>20.84</c:v>
                </c:pt>
                <c:pt idx="5">
                  <c:v>11.2</c:v>
                </c:pt>
                <c:pt idx="6">
                  <c:v>5.2409999999999997</c:v>
                </c:pt>
                <c:pt idx="7">
                  <c:v>3.7309999999999999</c:v>
                </c:pt>
                <c:pt idx="8">
                  <c:v>3.6190000000000002</c:v>
                </c:pt>
                <c:pt idx="9">
                  <c:v>3.5990000000000002</c:v>
                </c:pt>
                <c:pt idx="10">
                  <c:v>3.5960000000000001</c:v>
                </c:pt>
                <c:pt idx="11">
                  <c:v>3.5950000000000002</c:v>
                </c:pt>
                <c:pt idx="12">
                  <c:v>3.5950000000000002</c:v>
                </c:pt>
                <c:pt idx="13">
                  <c:v>3.5950000000000002</c:v>
                </c:pt>
                <c:pt idx="14">
                  <c:v>3.5950000000000002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63F-4D92-B5D0-2AC016077C06}"/>
            </c:ext>
          </c:extLst>
        </c:ser>
        <c:ser>
          <c:idx val="3"/>
          <c:order val="3"/>
          <c:tx>
            <c:v>GS- Min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'NTO- GS'!$K$5:$K$20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GS'!$O$5:$O$20</c:f>
              <c:numCache>
                <c:formatCode>0</c:formatCode>
                <c:ptCount val="16"/>
                <c:pt idx="0">
                  <c:v>0</c:v>
                </c:pt>
                <c:pt idx="1">
                  <c:v>5.34</c:v>
                </c:pt>
                <c:pt idx="2">
                  <c:v>16.02</c:v>
                </c:pt>
                <c:pt idx="3">
                  <c:v>7.7270000000000003</c:v>
                </c:pt>
                <c:pt idx="4">
                  <c:v>3.7490000000000001</c:v>
                </c:pt>
                <c:pt idx="5">
                  <c:v>2.024</c:v>
                </c:pt>
                <c:pt idx="6">
                  <c:v>1.268</c:v>
                </c:pt>
                <c:pt idx="7">
                  <c:v>0.7329</c:v>
                </c:pt>
                <c:pt idx="8">
                  <c:v>0.56840000000000002</c:v>
                </c:pt>
                <c:pt idx="9">
                  <c:v>0.5292</c:v>
                </c:pt>
                <c:pt idx="10">
                  <c:v>0.52029999999999998</c:v>
                </c:pt>
                <c:pt idx="11">
                  <c:v>0.51839999999999997</c:v>
                </c:pt>
                <c:pt idx="12">
                  <c:v>0.51790000000000003</c:v>
                </c:pt>
                <c:pt idx="13">
                  <c:v>0.51780000000000004</c:v>
                </c:pt>
                <c:pt idx="14">
                  <c:v>0.51780000000000004</c:v>
                </c:pt>
                <c:pt idx="15">
                  <c:v>0.51780000000000004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63F-4D92-B5D0-2AC016077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3.19004490097111</c:v>
                  </c:pt>
                  <c:pt idx="2">
                    <c:v>3.5027276634733258</c:v>
                  </c:pt>
                  <c:pt idx="3">
                    <c:v>3.5043050398234072</c:v>
                  </c:pt>
                  <c:pt idx="4">
                    <c:v>1.8193454561938431</c:v>
                  </c:pt>
                  <c:pt idx="5">
                    <c:v>1.5635201940115815</c:v>
                  </c:pt>
                  <c:pt idx="6">
                    <c:v>0.86862863932445844</c:v>
                  </c:pt>
                  <c:pt idx="7">
                    <c:v>1.6299920932543774</c:v>
                  </c:pt>
                  <c:pt idx="8">
                    <c:v>0.49971232582359199</c:v>
                  </c:pt>
                  <c:pt idx="9">
                    <c:v>1.190324813982315</c:v>
                  </c:pt>
                  <c:pt idx="10">
                    <c:v>0.47537774012116141</c:v>
                  </c:pt>
                  <c:pt idx="11">
                    <c:v>0.23625541769882138</c:v>
                  </c:pt>
                </c:numCache>
              </c:numRef>
            </c:plus>
            <c:minus>
              <c:numRef>
                <c:f>'NTO- 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3.19004490097111</c:v>
                  </c:pt>
                  <c:pt idx="2">
                    <c:v>3.5027276634733258</c:v>
                  </c:pt>
                  <c:pt idx="3">
                    <c:v>3.5043050398234072</c:v>
                  </c:pt>
                  <c:pt idx="4">
                    <c:v>1.8193454561938431</c:v>
                  </c:pt>
                  <c:pt idx="5">
                    <c:v>1.5635201940115815</c:v>
                  </c:pt>
                  <c:pt idx="6">
                    <c:v>0.86862863932445844</c:v>
                  </c:pt>
                  <c:pt idx="7">
                    <c:v>1.6299920932543774</c:v>
                  </c:pt>
                  <c:pt idx="8">
                    <c:v>0.49971232582359199</c:v>
                  </c:pt>
                  <c:pt idx="9">
                    <c:v>1.190324813982315</c:v>
                  </c:pt>
                  <c:pt idx="10">
                    <c:v>0.47537774012116141</c:v>
                  </c:pt>
                  <c:pt idx="11">
                    <c:v>0.23625541769882138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GS'!$B$5:$B$16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'NTO- GS'!$H$5:$H$16</c:f>
              <c:numCache>
                <c:formatCode>0.0</c:formatCode>
                <c:ptCount val="12"/>
                <c:pt idx="0">
                  <c:v>0.2535373188818299</c:v>
                </c:pt>
                <c:pt idx="1">
                  <c:v>10.82624010677727</c:v>
                </c:pt>
                <c:pt idx="2">
                  <c:v>22.288488155043456</c:v>
                </c:pt>
                <c:pt idx="3">
                  <c:v>15.520886254167165</c:v>
                </c:pt>
                <c:pt idx="4">
                  <c:v>11.277753750800969</c:v>
                </c:pt>
                <c:pt idx="5">
                  <c:v>7.9748718230515818</c:v>
                </c:pt>
                <c:pt idx="6">
                  <c:v>6.6831216892036194</c:v>
                </c:pt>
                <c:pt idx="7">
                  <c:v>4.8764762672743842</c:v>
                </c:pt>
                <c:pt idx="8">
                  <c:v>3.443997398315537</c:v>
                </c:pt>
                <c:pt idx="9">
                  <c:v>2.923677071208997</c:v>
                </c:pt>
                <c:pt idx="10">
                  <c:v>2.414367961926017</c:v>
                </c:pt>
                <c:pt idx="11">
                  <c:v>1.902964035593677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63F-4D92-B5D0-2AC016077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3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(min)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NTO-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'NTO- 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GS'!$Q$5:$Q$20</c:f>
              <c:numCache>
                <c:formatCode>General</c:formatCode>
                <c:ptCount val="16"/>
                <c:pt idx="0">
                  <c:v>0</c:v>
                </c:pt>
                <c:pt idx="1">
                  <c:v>9.4339999999999993</c:v>
                </c:pt>
                <c:pt idx="2">
                  <c:v>19.66</c:v>
                </c:pt>
                <c:pt idx="3">
                  <c:v>17.510000000000002</c:v>
                </c:pt>
                <c:pt idx="4">
                  <c:v>11.98</c:v>
                </c:pt>
                <c:pt idx="5">
                  <c:v>5.61</c:v>
                </c:pt>
                <c:pt idx="6">
                  <c:v>2.996</c:v>
                </c:pt>
                <c:pt idx="7">
                  <c:v>2.2949999999999999</c:v>
                </c:pt>
                <c:pt idx="8">
                  <c:v>2.1280000000000001</c:v>
                </c:pt>
                <c:pt idx="9">
                  <c:v>2.0950000000000002</c:v>
                </c:pt>
                <c:pt idx="10">
                  <c:v>2.0920000000000001</c:v>
                </c:pt>
                <c:pt idx="11">
                  <c:v>2.0910000000000002</c:v>
                </c:pt>
                <c:pt idx="12">
                  <c:v>2.0910000000000002</c:v>
                </c:pt>
                <c:pt idx="13">
                  <c:v>2.0910000000000002</c:v>
                </c:pt>
                <c:pt idx="14">
                  <c:v>2.0910000000000002</c:v>
                </c:pt>
                <c:pt idx="15">
                  <c:v>2.0910000000000002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6B8-45C9-97D7-AEC00BF966A7}"/>
            </c:ext>
          </c:extLst>
        </c:ser>
        <c:ser>
          <c:idx val="2"/>
          <c:order val="2"/>
          <c:marker>
            <c:symbol val="none"/>
          </c:marker>
          <c:xVal>
            <c:numRef>
              <c:f>'NTO- 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GS'!$P$5:$P$20</c:f>
              <c:numCache>
                <c:formatCode>General</c:formatCode>
                <c:ptCount val="16"/>
                <c:pt idx="0">
                  <c:v>0</c:v>
                </c:pt>
                <c:pt idx="1">
                  <c:v>7.42</c:v>
                </c:pt>
                <c:pt idx="2">
                  <c:v>15.69</c:v>
                </c:pt>
                <c:pt idx="3">
                  <c:v>9.4280000000000008</c:v>
                </c:pt>
                <c:pt idx="4">
                  <c:v>4.798</c:v>
                </c:pt>
                <c:pt idx="5">
                  <c:v>2.4470000000000001</c:v>
                </c:pt>
                <c:pt idx="6">
                  <c:v>1.0189999999999999</c:v>
                </c:pt>
                <c:pt idx="7">
                  <c:v>0.62290000000000001</c:v>
                </c:pt>
                <c:pt idx="8">
                  <c:v>0.53820000000000001</c:v>
                </c:pt>
                <c:pt idx="9">
                  <c:v>0.52159999999999995</c:v>
                </c:pt>
                <c:pt idx="10">
                  <c:v>0.51849999999999996</c:v>
                </c:pt>
                <c:pt idx="11">
                  <c:v>0.51790000000000003</c:v>
                </c:pt>
                <c:pt idx="12">
                  <c:v>0.51780000000000004</c:v>
                </c:pt>
                <c:pt idx="13">
                  <c:v>0.51780000000000004</c:v>
                </c:pt>
                <c:pt idx="14">
                  <c:v>0.51780000000000004</c:v>
                </c:pt>
                <c:pt idx="15">
                  <c:v>0.51780000000000004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6B8-45C9-97D7-AEC00BF966A7}"/>
            </c:ext>
          </c:extLst>
        </c:ser>
        <c:ser>
          <c:idx val="3"/>
          <c:order val="3"/>
          <c:marker>
            <c:symbol val="none"/>
          </c:marker>
          <c:xVal>
            <c:numRef>
              <c:f>'NTO- GS'!$L$5:$L$20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GS'!$R$5:$R$20</c:f>
              <c:numCache>
                <c:formatCode>General</c:formatCode>
                <c:ptCount val="16"/>
                <c:pt idx="0">
                  <c:v>0</c:v>
                </c:pt>
                <c:pt idx="1">
                  <c:v>11.31</c:v>
                </c:pt>
                <c:pt idx="2">
                  <c:v>24.3</c:v>
                </c:pt>
                <c:pt idx="3">
                  <c:v>25.7</c:v>
                </c:pt>
                <c:pt idx="4">
                  <c:v>19.100000000000001</c:v>
                </c:pt>
                <c:pt idx="5">
                  <c:v>8.9220000000000006</c:v>
                </c:pt>
                <c:pt idx="6">
                  <c:v>4.5220000000000002</c:v>
                </c:pt>
                <c:pt idx="7">
                  <c:v>3.7909999999999999</c:v>
                </c:pt>
                <c:pt idx="8">
                  <c:v>3.633</c:v>
                </c:pt>
                <c:pt idx="9">
                  <c:v>3.6019999999999999</c:v>
                </c:pt>
                <c:pt idx="10">
                  <c:v>3.5960000000000001</c:v>
                </c:pt>
                <c:pt idx="11">
                  <c:v>3.5950000000000002</c:v>
                </c:pt>
                <c:pt idx="12">
                  <c:v>3.5950000000000002</c:v>
                </c:pt>
                <c:pt idx="13">
                  <c:v>3.5950000000000002</c:v>
                </c:pt>
                <c:pt idx="14">
                  <c:v>3.5950000000000002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6B8-45C9-97D7-AEC00BF96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3.19004490097111</c:v>
                  </c:pt>
                  <c:pt idx="2">
                    <c:v>3.5027276634733258</c:v>
                  </c:pt>
                  <c:pt idx="3">
                    <c:v>3.5043050398234072</c:v>
                  </c:pt>
                  <c:pt idx="4">
                    <c:v>1.8193454561938431</c:v>
                  </c:pt>
                  <c:pt idx="5">
                    <c:v>1.5635201940115815</c:v>
                  </c:pt>
                  <c:pt idx="6">
                    <c:v>0.86862863932445844</c:v>
                  </c:pt>
                  <c:pt idx="7">
                    <c:v>1.6299920932543774</c:v>
                  </c:pt>
                  <c:pt idx="8">
                    <c:v>0.49971232582359199</c:v>
                  </c:pt>
                  <c:pt idx="9">
                    <c:v>1.190324813982315</c:v>
                  </c:pt>
                  <c:pt idx="10">
                    <c:v>0.47537774012116141</c:v>
                  </c:pt>
                  <c:pt idx="11">
                    <c:v>0.23625541769882138</c:v>
                  </c:pt>
                </c:numCache>
              </c:numRef>
            </c:plus>
            <c:minus>
              <c:numRef>
                <c:f>'NTO- GS'!$I$5:$I$16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3.19004490097111</c:v>
                  </c:pt>
                  <c:pt idx="2">
                    <c:v>3.5027276634733258</c:v>
                  </c:pt>
                  <c:pt idx="3">
                    <c:v>3.5043050398234072</c:v>
                  </c:pt>
                  <c:pt idx="4">
                    <c:v>1.8193454561938431</c:v>
                  </c:pt>
                  <c:pt idx="5">
                    <c:v>1.5635201940115815</c:v>
                  </c:pt>
                  <c:pt idx="6">
                    <c:v>0.86862863932445844</c:v>
                  </c:pt>
                  <c:pt idx="7">
                    <c:v>1.6299920932543774</c:v>
                  </c:pt>
                  <c:pt idx="8">
                    <c:v>0.49971232582359199</c:v>
                  </c:pt>
                  <c:pt idx="9">
                    <c:v>1.190324813982315</c:v>
                  </c:pt>
                  <c:pt idx="10">
                    <c:v>0.47537774012116141</c:v>
                  </c:pt>
                  <c:pt idx="11">
                    <c:v>0.23625541769882138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'NTO- GS'!$G$5:$G$16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plus>
            <c:minus>
              <c:numRef>
                <c:f>'NTO- GS'!$G$5:$G$16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GS'!$E$5:$E$16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0.79333333333333333</c:v>
                </c:pt>
                <c:pt idx="2">
                  <c:v>1.5933333333333333</c:v>
                </c:pt>
                <c:pt idx="3">
                  <c:v>2.4</c:v>
                </c:pt>
                <c:pt idx="4">
                  <c:v>3.1799999999999997</c:v>
                </c:pt>
                <c:pt idx="5">
                  <c:v>3.96</c:v>
                </c:pt>
                <c:pt idx="6">
                  <c:v>4.74</c:v>
                </c:pt>
                <c:pt idx="7">
                  <c:v>5.5333333333333332</c:v>
                </c:pt>
                <c:pt idx="8">
                  <c:v>7.117</c:v>
                </c:pt>
                <c:pt idx="9">
                  <c:v>8.756333333333334</c:v>
                </c:pt>
                <c:pt idx="10">
                  <c:v>10.288666666666668</c:v>
                </c:pt>
                <c:pt idx="11">
                  <c:v>11.865333333333334</c:v>
                </c:pt>
              </c:numCache>
            </c:numRef>
          </c:xVal>
          <c:yVal>
            <c:numRef>
              <c:f>'NTO- GS'!$H$5:$H$16</c:f>
              <c:numCache>
                <c:formatCode>0.0</c:formatCode>
                <c:ptCount val="12"/>
                <c:pt idx="0">
                  <c:v>0.2535373188818299</c:v>
                </c:pt>
                <c:pt idx="1">
                  <c:v>10.82624010677727</c:v>
                </c:pt>
                <c:pt idx="2">
                  <c:v>22.288488155043456</c:v>
                </c:pt>
                <c:pt idx="3">
                  <c:v>15.520886254167165</c:v>
                </c:pt>
                <c:pt idx="4">
                  <c:v>11.277753750800969</c:v>
                </c:pt>
                <c:pt idx="5">
                  <c:v>7.9748718230515818</c:v>
                </c:pt>
                <c:pt idx="6">
                  <c:v>6.6831216892036194</c:v>
                </c:pt>
                <c:pt idx="7">
                  <c:v>4.8764762672743842</c:v>
                </c:pt>
                <c:pt idx="8">
                  <c:v>3.443997398315537</c:v>
                </c:pt>
                <c:pt idx="9">
                  <c:v>2.923677071208997</c:v>
                </c:pt>
                <c:pt idx="10">
                  <c:v>2.414367961926017</c:v>
                </c:pt>
                <c:pt idx="11">
                  <c:v>1.902964035593677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B8-45C9-97D7-AEC00BF96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1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 (L)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350520</xdr:colOff>
      <xdr:row>2</xdr:row>
      <xdr:rowOff>129540</xdr:rowOff>
    </xdr:from>
    <xdr:to>
      <xdr:col>14</xdr:col>
      <xdr:colOff>571500</xdr:colOff>
      <xdr:row>13</xdr:row>
      <xdr:rowOff>156210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487680</xdr:colOff>
      <xdr:row>14</xdr:row>
      <xdr:rowOff>167640</xdr:rowOff>
    </xdr:from>
    <xdr:to>
      <xdr:col>14</xdr:col>
      <xdr:colOff>434340</xdr:colOff>
      <xdr:row>27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64770</xdr:rowOff>
    </xdr:from>
    <xdr:to>
      <xdr:col>20</xdr:col>
      <xdr:colOff>266700</xdr:colOff>
      <xdr:row>17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64770</xdr:rowOff>
    </xdr:from>
    <xdr:to>
      <xdr:col>20</xdr:col>
      <xdr:colOff>266700</xdr:colOff>
      <xdr:row>17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64770</xdr:rowOff>
    </xdr:from>
    <xdr:to>
      <xdr:col>20</xdr:col>
      <xdr:colOff>266700</xdr:colOff>
      <xdr:row>17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297180</xdr:colOff>
      <xdr:row>16</xdr:row>
      <xdr:rowOff>60960</xdr:rowOff>
    </xdr:from>
    <xdr:to>
      <xdr:col>13</xdr:col>
      <xdr:colOff>419100</xdr:colOff>
      <xdr:row>27</xdr:row>
      <xdr:rowOff>148590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263526</xdr:colOff>
      <xdr:row>20</xdr:row>
      <xdr:rowOff>34925</xdr:rowOff>
    </xdr:from>
    <xdr:to>
      <xdr:col>16</xdr:col>
      <xdr:colOff>568326</xdr:colOff>
      <xdr:row>34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DA404C-EB7F-4645-81DC-4511150F85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87842</xdr:colOff>
      <xdr:row>19</xdr:row>
      <xdr:rowOff>117474</xdr:rowOff>
    </xdr:from>
    <xdr:to>
      <xdr:col>8</xdr:col>
      <xdr:colOff>228600</xdr:colOff>
      <xdr:row>35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53F2746-D618-4412-924C-26142DE585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28575</xdr:colOff>
      <xdr:row>20</xdr:row>
      <xdr:rowOff>38100</xdr:rowOff>
    </xdr:from>
    <xdr:to>
      <xdr:col>24</xdr:col>
      <xdr:colOff>333375</xdr:colOff>
      <xdr:row>34</xdr:row>
      <xdr:rowOff>168275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24986E9-375F-4742-9BC1-AC0AF0CD5B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287867</xdr:colOff>
      <xdr:row>21</xdr:row>
      <xdr:rowOff>3174</xdr:rowOff>
    </xdr:from>
    <xdr:to>
      <xdr:col>8</xdr:col>
      <xdr:colOff>592667</xdr:colOff>
      <xdr:row>35</xdr:row>
      <xdr:rowOff>133349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F7DE813-9B13-4765-B0CD-ED21B0964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81491</xdr:colOff>
      <xdr:row>20</xdr:row>
      <xdr:rowOff>174625</xdr:rowOff>
    </xdr:from>
    <xdr:to>
      <xdr:col>16</xdr:col>
      <xdr:colOff>386291</xdr:colOff>
      <xdr:row>35</xdr:row>
      <xdr:rowOff>123825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1108C-387B-49E8-B05E-0AC73F56C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7"/>
  <sheetViews>
    <sheetView topLeftCell="A2" workbookViewId="0">
      <selection activeCell="S7" sqref="S7:S8"/>
    </sheetView>
  </sheetViews>
  <sheetFormatPr defaultRowHeight="14.4" x14ac:dyDescent="0.3"/>
  <cols>
    <col min="2" max="2" width="10.5546875" bestFit="1" customWidth="1"/>
    <col min="3" max="3" width="10.77734375" customWidth="1"/>
  </cols>
  <sheetData>
    <row r="1" spans="1:20" x14ac:dyDescent="0.3">
      <c r="A1" t="s">
        <v>0</v>
      </c>
    </row>
    <row r="3" spans="1:20" x14ac:dyDescent="0.3">
      <c r="A3" s="67" t="s">
        <v>1</v>
      </c>
      <c r="B3" s="67"/>
      <c r="R3" s="12" t="s">
        <v>17</v>
      </c>
    </row>
    <row r="4" spans="1:20" x14ac:dyDescent="0.3">
      <c r="R4" t="s">
        <v>2</v>
      </c>
      <c r="S4" s="1">
        <v>44228</v>
      </c>
      <c r="T4" t="s">
        <v>18</v>
      </c>
    </row>
    <row r="5" spans="1:20" x14ac:dyDescent="0.3">
      <c r="A5" t="s">
        <v>2</v>
      </c>
      <c r="B5" s="1">
        <v>44228</v>
      </c>
      <c r="R5" t="s">
        <v>3</v>
      </c>
      <c r="S5">
        <v>19.899999999999999</v>
      </c>
    </row>
    <row r="6" spans="1:20" x14ac:dyDescent="0.3">
      <c r="A6" t="s">
        <v>3</v>
      </c>
      <c r="B6">
        <v>1398</v>
      </c>
      <c r="R6" t="s">
        <v>20</v>
      </c>
      <c r="S6">
        <v>1</v>
      </c>
    </row>
    <row r="7" spans="1:20" x14ac:dyDescent="0.3">
      <c r="A7" t="s">
        <v>4</v>
      </c>
      <c r="B7">
        <v>1</v>
      </c>
      <c r="R7" t="s">
        <v>5</v>
      </c>
      <c r="S7">
        <f>S5/S6</f>
        <v>19.899999999999999</v>
      </c>
    </row>
    <row r="8" spans="1:20" x14ac:dyDescent="0.3">
      <c r="A8" t="s">
        <v>5</v>
      </c>
      <c r="B8">
        <f>B6/B7</f>
        <v>1398</v>
      </c>
      <c r="C8" s="10">
        <v>39.143999999999998</v>
      </c>
      <c r="D8" t="s">
        <v>13</v>
      </c>
      <c r="R8" t="s">
        <v>19</v>
      </c>
      <c r="S8">
        <v>224334</v>
      </c>
    </row>
    <row r="10" spans="1:20" x14ac:dyDescent="0.3">
      <c r="A10" s="2" t="s">
        <v>6</v>
      </c>
      <c r="B10" s="2" t="s">
        <v>7</v>
      </c>
      <c r="C10" s="2" t="s">
        <v>8</v>
      </c>
      <c r="D10" s="2" t="s">
        <v>5</v>
      </c>
      <c r="E10" s="2" t="s">
        <v>9</v>
      </c>
    </row>
    <row r="11" spans="1:20" x14ac:dyDescent="0.3">
      <c r="A11" t="s">
        <v>10</v>
      </c>
      <c r="B11" s="2">
        <v>10</v>
      </c>
      <c r="C11" s="2">
        <v>0</v>
      </c>
      <c r="D11" s="3">
        <f>C11*$B$6/B11</f>
        <v>0</v>
      </c>
      <c r="E11" s="2">
        <v>0</v>
      </c>
      <c r="G11" s="8" t="s">
        <v>14</v>
      </c>
      <c r="H11" s="8">
        <f>SLOPE(E11:E14,D11:D14)</f>
        <v>6205.7925316049168</v>
      </c>
    </row>
    <row r="12" spans="1:20" x14ac:dyDescent="0.3">
      <c r="A12" s="2">
        <v>1</v>
      </c>
      <c r="B12" s="2">
        <v>10</v>
      </c>
      <c r="C12" s="4">
        <v>1.25</v>
      </c>
      <c r="D12" s="4">
        <f t="shared" ref="D12:D13" si="0">C12*$C$8/B12</f>
        <v>4.8929999999999998</v>
      </c>
      <c r="E12" s="2">
        <v>28802</v>
      </c>
      <c r="G12" s="8" t="s">
        <v>15</v>
      </c>
      <c r="H12" s="8">
        <f>INTERCEPT(E11:E14,D11:D14)</f>
        <v>-1573.3999999999942</v>
      </c>
    </row>
    <row r="13" spans="1:20" x14ac:dyDescent="0.3">
      <c r="A13" s="2">
        <v>2</v>
      </c>
      <c r="B13" s="2">
        <v>10</v>
      </c>
      <c r="C13" s="4">
        <v>2.5</v>
      </c>
      <c r="D13" s="4">
        <f t="shared" si="0"/>
        <v>9.7859999999999996</v>
      </c>
      <c r="E13" s="2">
        <v>55994</v>
      </c>
    </row>
    <row r="14" spans="1:20" x14ac:dyDescent="0.3">
      <c r="A14" s="2">
        <v>3</v>
      </c>
      <c r="B14" s="2">
        <v>10</v>
      </c>
      <c r="C14" s="4">
        <v>5</v>
      </c>
      <c r="D14" s="4">
        <f>C14*$C$8/B14</f>
        <v>19.571999999999999</v>
      </c>
      <c r="E14" s="2">
        <v>121465</v>
      </c>
    </row>
    <row r="16" spans="1:20" x14ac:dyDescent="0.3">
      <c r="A16" s="7" t="s">
        <v>11</v>
      </c>
      <c r="B16" s="6"/>
    </row>
    <row r="18" spans="1:8" x14ac:dyDescent="0.3">
      <c r="A18" t="s">
        <v>2</v>
      </c>
      <c r="B18" s="1">
        <v>44228</v>
      </c>
    </row>
    <row r="19" spans="1:8" x14ac:dyDescent="0.3">
      <c r="A19" t="s">
        <v>3</v>
      </c>
      <c r="B19">
        <v>0.1003</v>
      </c>
    </row>
    <row r="20" spans="1:8" x14ac:dyDescent="0.3">
      <c r="A20" t="s">
        <v>4</v>
      </c>
      <c r="B20">
        <v>1</v>
      </c>
    </row>
    <row r="21" spans="1:8" x14ac:dyDescent="0.3">
      <c r="A21" t="s">
        <v>5</v>
      </c>
      <c r="B21">
        <f>B19/B20</f>
        <v>0.1003</v>
      </c>
      <c r="C21" s="9">
        <v>10.029999999999999</v>
      </c>
      <c r="D21" t="s">
        <v>16</v>
      </c>
    </row>
    <row r="23" spans="1:8" x14ac:dyDescent="0.3">
      <c r="A23" t="s">
        <v>6</v>
      </c>
      <c r="B23" t="s">
        <v>7</v>
      </c>
      <c r="C23" t="s">
        <v>8</v>
      </c>
      <c r="D23" t="s">
        <v>5</v>
      </c>
      <c r="E23" t="s">
        <v>9</v>
      </c>
    </row>
    <row r="24" spans="1:8" x14ac:dyDescent="0.3">
      <c r="A24" s="2" t="s">
        <v>12</v>
      </c>
      <c r="B24" s="2">
        <v>0.25</v>
      </c>
      <c r="C24" s="2">
        <v>0</v>
      </c>
      <c r="D24" s="14">
        <f>C24*$B$19/B24</f>
        <v>0</v>
      </c>
      <c r="E24" s="2">
        <v>0</v>
      </c>
      <c r="G24" s="9" t="s">
        <v>14</v>
      </c>
      <c r="H24" s="9">
        <f>SLOPE(E24:E27,D24:D27)</f>
        <v>12173.570716422162</v>
      </c>
    </row>
    <row r="25" spans="1:8" x14ac:dyDescent="0.3">
      <c r="A25" s="2">
        <v>1</v>
      </c>
      <c r="B25" s="2">
        <v>10</v>
      </c>
      <c r="C25" s="4">
        <v>2.5</v>
      </c>
      <c r="D25" s="14">
        <f t="shared" ref="D25:D26" si="1">C25*$C$21/B25</f>
        <v>2.5074999999999998</v>
      </c>
      <c r="E25" s="2">
        <v>33660</v>
      </c>
      <c r="G25" s="9" t="s">
        <v>15</v>
      </c>
      <c r="H25" s="9">
        <f>INTERCEPT(E24:E27,D24:D27)</f>
        <v>2146.6000000000058</v>
      </c>
    </row>
    <row r="26" spans="1:8" x14ac:dyDescent="0.3">
      <c r="A26" s="2">
        <v>2</v>
      </c>
      <c r="B26" s="2">
        <v>10</v>
      </c>
      <c r="C26" s="4">
        <v>5</v>
      </c>
      <c r="D26" s="14">
        <f t="shared" si="1"/>
        <v>5.0149999999999997</v>
      </c>
      <c r="E26" s="2">
        <v>66008</v>
      </c>
    </row>
    <row r="27" spans="1:8" x14ac:dyDescent="0.3">
      <c r="A27" s="2">
        <v>3</v>
      </c>
      <c r="B27" s="2">
        <v>10</v>
      </c>
      <c r="C27" s="4">
        <v>10</v>
      </c>
      <c r="D27" s="14">
        <f>C27*$C$21/B27</f>
        <v>10.029999999999999</v>
      </c>
      <c r="E27" s="2">
        <v>122595</v>
      </c>
    </row>
  </sheetData>
  <mergeCells count="1">
    <mergeCell ref="A3:B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6"/>
  <sheetViews>
    <sheetView workbookViewId="0">
      <selection activeCell="C20" sqref="C20"/>
    </sheetView>
  </sheetViews>
  <sheetFormatPr defaultRowHeight="14.4" x14ac:dyDescent="0.3"/>
  <cols>
    <col min="1" max="1" width="9" customWidth="1"/>
    <col min="2" max="2" width="10.44140625" customWidth="1"/>
  </cols>
  <sheetData>
    <row r="1" spans="1:12" x14ac:dyDescent="0.3">
      <c r="A1" t="s">
        <v>21</v>
      </c>
    </row>
    <row r="2" spans="1:12" x14ac:dyDescent="0.3">
      <c r="D2" s="69" t="s">
        <v>26</v>
      </c>
      <c r="E2" s="69"/>
      <c r="F2" s="69"/>
      <c r="G2" s="68" t="s">
        <v>37</v>
      </c>
      <c r="H2" s="68"/>
      <c r="I2" s="68"/>
      <c r="J2" s="70" t="s">
        <v>36</v>
      </c>
      <c r="K2" s="70"/>
      <c r="L2" s="70"/>
    </row>
    <row r="3" spans="1:12" x14ac:dyDescent="0.3">
      <c r="A3" t="s">
        <v>22</v>
      </c>
      <c r="B3" t="s">
        <v>23</v>
      </c>
      <c r="C3" t="s">
        <v>24</v>
      </c>
      <c r="D3" s="2" t="s">
        <v>27</v>
      </c>
      <c r="E3" s="2" t="s">
        <v>28</v>
      </c>
      <c r="F3" s="2" t="s">
        <v>17</v>
      </c>
      <c r="G3" s="2" t="s">
        <v>27</v>
      </c>
      <c r="H3" s="2" t="s">
        <v>28</v>
      </c>
      <c r="I3" s="2" t="s">
        <v>17</v>
      </c>
    </row>
    <row r="4" spans="1:12" x14ac:dyDescent="0.3">
      <c r="A4" s="25">
        <v>0</v>
      </c>
      <c r="B4" s="25">
        <v>0</v>
      </c>
      <c r="C4" s="25">
        <v>0</v>
      </c>
      <c r="D4" s="25">
        <v>0</v>
      </c>
      <c r="E4" s="25">
        <v>0</v>
      </c>
      <c r="F4" s="25">
        <v>0</v>
      </c>
      <c r="G4" s="30">
        <f>(D4-$F$20)/$F$19</f>
        <v>0.2535373188818299</v>
      </c>
      <c r="H4" s="43">
        <v>0</v>
      </c>
      <c r="I4" s="27">
        <f>F4*$H$19/$H$20</f>
        <v>0</v>
      </c>
      <c r="J4" s="25">
        <f>G4*C4</f>
        <v>0</v>
      </c>
      <c r="K4" s="25">
        <f>H4*D4</f>
        <v>0</v>
      </c>
      <c r="L4" s="25">
        <f>I4*E4</f>
        <v>0</v>
      </c>
    </row>
    <row r="5" spans="1:12" x14ac:dyDescent="0.3">
      <c r="A5" s="25">
        <v>1</v>
      </c>
      <c r="B5" s="25">
        <v>20</v>
      </c>
      <c r="C5" s="25">
        <v>810</v>
      </c>
      <c r="D5" s="25">
        <v>79071</v>
      </c>
      <c r="E5" s="25">
        <v>315</v>
      </c>
      <c r="F5" s="25">
        <v>830</v>
      </c>
      <c r="G5" s="30">
        <f t="shared" ref="G5:G15" si="0">(D5-$F$20)/$F$19</f>
        <v>12.995020311957491</v>
      </c>
      <c r="H5" s="43">
        <v>0</v>
      </c>
      <c r="I5" s="27">
        <f t="shared" ref="I5:I15" si="1">F5*$H$19/$H$20</f>
        <v>7.3626824288783685E-2</v>
      </c>
      <c r="J5" s="27">
        <f>G5*C5/1000</f>
        <v>10.525966452685569</v>
      </c>
      <c r="K5" s="25">
        <f>H5*C5/1000</f>
        <v>0</v>
      </c>
      <c r="L5" s="25">
        <f>I5*C5/1000</f>
        <v>5.963772767391478E-2</v>
      </c>
    </row>
    <row r="6" spans="1:12" x14ac:dyDescent="0.3">
      <c r="A6" s="25">
        <v>2</v>
      </c>
      <c r="B6" s="25">
        <v>40</v>
      </c>
      <c r="C6" s="25">
        <v>830</v>
      </c>
      <c r="D6" s="25">
        <v>153809</v>
      </c>
      <c r="E6" s="25">
        <v>8130</v>
      </c>
      <c r="F6" s="25">
        <v>3448</v>
      </c>
      <c r="G6" s="30">
        <f t="shared" si="0"/>
        <v>25.038284668503998</v>
      </c>
      <c r="H6" s="43">
        <f t="shared" ref="H6:H15" si="2">(E6-$G$20)/$G$19</f>
        <v>0.49150739248003711</v>
      </c>
      <c r="I6" s="27">
        <f t="shared" si="1"/>
        <v>0.30586179535870622</v>
      </c>
      <c r="J6" s="27">
        <f t="shared" ref="J6:J15" si="3">G6*C6/1000</f>
        <v>20.78177627485832</v>
      </c>
      <c r="K6" s="44">
        <f t="shared" ref="K6:K15" si="4">H6*C6/1000</f>
        <v>0.40795113575843078</v>
      </c>
      <c r="L6" s="25">
        <f t="shared" ref="L6:L15" si="5">I6*C6/1000</f>
        <v>0.25386529014772619</v>
      </c>
    </row>
    <row r="7" spans="1:12" x14ac:dyDescent="0.3">
      <c r="A7" s="25">
        <v>3</v>
      </c>
      <c r="B7" s="25">
        <v>60</v>
      </c>
      <c r="C7" s="25">
        <v>830</v>
      </c>
      <c r="D7" s="25">
        <v>125488</v>
      </c>
      <c r="E7" s="25">
        <v>12989</v>
      </c>
      <c r="F7" s="25">
        <v>3427</v>
      </c>
      <c r="G7" s="30">
        <f t="shared" si="0"/>
        <v>20.474645156585648</v>
      </c>
      <c r="H7" s="43">
        <f t="shared" si="2"/>
        <v>0.89065075913787428</v>
      </c>
      <c r="I7" s="27">
        <f t="shared" si="1"/>
        <v>0.30399894799718274</v>
      </c>
      <c r="J7" s="27">
        <f t="shared" si="3"/>
        <v>16.993955479966086</v>
      </c>
      <c r="K7" s="44">
        <f t="shared" si="4"/>
        <v>0.73924013008443568</v>
      </c>
      <c r="L7" s="25">
        <f t="shared" si="5"/>
        <v>0.25231912683766167</v>
      </c>
    </row>
    <row r="8" spans="1:12" x14ac:dyDescent="0.3">
      <c r="A8" s="25">
        <v>4</v>
      </c>
      <c r="B8" s="25">
        <v>80</v>
      </c>
      <c r="C8" s="25">
        <v>780</v>
      </c>
      <c r="D8" s="25">
        <v>76231</v>
      </c>
      <c r="E8" s="25">
        <v>12886</v>
      </c>
      <c r="F8" s="25">
        <v>2531</v>
      </c>
      <c r="G8" s="30">
        <f t="shared" si="0"/>
        <v>12.537383356558736</v>
      </c>
      <c r="H8" s="43">
        <f t="shared" si="2"/>
        <v>0.88218980693253213</v>
      </c>
      <c r="I8" s="27">
        <f t="shared" si="1"/>
        <v>0.22451746057218253</v>
      </c>
      <c r="J8" s="27">
        <f t="shared" si="3"/>
        <v>9.7791590181158146</v>
      </c>
      <c r="K8" s="44">
        <f t="shared" si="4"/>
        <v>0.68810804940737502</v>
      </c>
      <c r="L8" s="25">
        <f t="shared" si="5"/>
        <v>0.17512361924630238</v>
      </c>
    </row>
    <row r="9" spans="1:12" ht="15" thickBot="1" x14ac:dyDescent="0.35">
      <c r="A9" s="45">
        <v>5</v>
      </c>
      <c r="B9" s="45">
        <v>100</v>
      </c>
      <c r="C9" s="45">
        <v>790</v>
      </c>
      <c r="D9" s="45">
        <v>57930</v>
      </c>
      <c r="E9" s="45">
        <v>14881</v>
      </c>
      <c r="F9" s="45">
        <v>3084</v>
      </c>
      <c r="G9" s="46">
        <f t="shared" si="0"/>
        <v>9.5883643703782457</v>
      </c>
      <c r="H9" s="47">
        <f t="shared" si="2"/>
        <v>1.0460694151816339</v>
      </c>
      <c r="I9" s="48">
        <f t="shared" si="1"/>
        <v>0.27357244109229989</v>
      </c>
      <c r="J9" s="48">
        <f t="shared" si="3"/>
        <v>7.5748078525988136</v>
      </c>
      <c r="K9" s="49">
        <f t="shared" si="4"/>
        <v>0.82639483799349078</v>
      </c>
      <c r="L9" s="45">
        <f t="shared" si="5"/>
        <v>0.21612222846291693</v>
      </c>
    </row>
    <row r="10" spans="1:12" x14ac:dyDescent="0.3">
      <c r="A10" s="50">
        <v>6</v>
      </c>
      <c r="B10" s="50">
        <v>120</v>
      </c>
      <c r="C10" s="50">
        <v>780</v>
      </c>
      <c r="D10" s="50">
        <v>44433</v>
      </c>
      <c r="E10" s="50">
        <v>6251</v>
      </c>
      <c r="F10" s="50">
        <v>3628</v>
      </c>
      <c r="G10" s="51">
        <f t="shared" si="0"/>
        <v>7.4134608538229694</v>
      </c>
      <c r="H10" s="52">
        <f t="shared" si="2"/>
        <v>0.33715662360782556</v>
      </c>
      <c r="I10" s="53">
        <f t="shared" si="1"/>
        <v>0.32182905845747856</v>
      </c>
      <c r="J10" s="53">
        <f t="shared" si="3"/>
        <v>5.7824994659819158</v>
      </c>
      <c r="K10" s="54">
        <f t="shared" si="4"/>
        <v>0.26298216641410394</v>
      </c>
      <c r="L10" s="50">
        <f t="shared" si="5"/>
        <v>0.25102666559683329</v>
      </c>
    </row>
    <row r="11" spans="1:12" x14ac:dyDescent="0.3">
      <c r="A11" s="25">
        <v>7</v>
      </c>
      <c r="B11" s="25">
        <v>140</v>
      </c>
      <c r="C11" s="25">
        <v>800</v>
      </c>
      <c r="D11" s="25">
        <v>24299</v>
      </c>
      <c r="E11" s="25">
        <v>13385</v>
      </c>
      <c r="F11" s="25">
        <v>2906</v>
      </c>
      <c r="G11" s="30">
        <f t="shared" si="0"/>
        <v>4.1690726636826483</v>
      </c>
      <c r="H11" s="43">
        <f t="shared" si="2"/>
        <v>0.92318024528656806</v>
      </c>
      <c r="I11" s="27">
        <f t="shared" si="1"/>
        <v>0.25778259202795828</v>
      </c>
      <c r="J11" s="27">
        <f t="shared" si="3"/>
        <v>3.3352581309461184</v>
      </c>
      <c r="K11" s="44">
        <f t="shared" si="4"/>
        <v>0.73854419622925449</v>
      </c>
      <c r="L11" s="25">
        <f t="shared" si="5"/>
        <v>0.20622607362236661</v>
      </c>
    </row>
    <row r="12" spans="1:12" x14ac:dyDescent="0.3">
      <c r="A12" s="25">
        <v>8</v>
      </c>
      <c r="B12" s="25">
        <v>180</v>
      </c>
      <c r="C12" s="25">
        <v>1578</v>
      </c>
      <c r="D12" s="25">
        <v>17447</v>
      </c>
      <c r="E12" s="25">
        <v>13888</v>
      </c>
      <c r="F12" s="25">
        <v>3374</v>
      </c>
      <c r="G12" s="30">
        <f t="shared" si="0"/>
        <v>3.0649429388966403</v>
      </c>
      <c r="H12" s="43">
        <f t="shared" si="2"/>
        <v>0.96449926430877264</v>
      </c>
      <c r="I12" s="27">
        <f t="shared" si="1"/>
        <v>0.29929747608476642</v>
      </c>
      <c r="J12" s="27">
        <f t="shared" si="3"/>
        <v>4.8364799575788986</v>
      </c>
      <c r="K12" s="44">
        <f t="shared" si="4"/>
        <v>1.5219798390792432</v>
      </c>
      <c r="L12" s="25">
        <f t="shared" si="5"/>
        <v>0.47229141726176144</v>
      </c>
    </row>
    <row r="13" spans="1:12" ht="15" thickBot="1" x14ac:dyDescent="0.35">
      <c r="A13" s="45">
        <v>9</v>
      </c>
      <c r="B13" s="45">
        <v>220</v>
      </c>
      <c r="C13" s="45">
        <v>1614</v>
      </c>
      <c r="D13" s="45">
        <v>11347</v>
      </c>
      <c r="E13" s="45">
        <v>16084</v>
      </c>
      <c r="F13" s="45">
        <v>4388</v>
      </c>
      <c r="G13" s="46">
        <f t="shared" si="0"/>
        <v>2.0819903234274855</v>
      </c>
      <c r="H13" s="47">
        <f t="shared" si="2"/>
        <v>1.1448900511333477</v>
      </c>
      <c r="I13" s="48">
        <f t="shared" si="1"/>
        <v>0.38924639154118412</v>
      </c>
      <c r="J13" s="48">
        <f t="shared" si="3"/>
        <v>3.3603323820119617</v>
      </c>
      <c r="K13" s="49">
        <f t="shared" si="4"/>
        <v>1.8478525425292232</v>
      </c>
      <c r="L13" s="45">
        <f t="shared" si="5"/>
        <v>0.62824367594747121</v>
      </c>
    </row>
    <row r="14" spans="1:12" x14ac:dyDescent="0.3">
      <c r="A14">
        <v>10</v>
      </c>
      <c r="B14">
        <v>260</v>
      </c>
      <c r="C14">
        <v>1520</v>
      </c>
      <c r="D14">
        <v>13662</v>
      </c>
      <c r="E14">
        <v>9856</v>
      </c>
      <c r="F14">
        <v>3537</v>
      </c>
      <c r="G14" s="3">
        <f t="shared" si="0"/>
        <v>2.455028897986681</v>
      </c>
      <c r="H14" s="4">
        <f t="shared" si="2"/>
        <v>0.63328995079479877</v>
      </c>
      <c r="I14" s="16">
        <f t="shared" si="1"/>
        <v>0.31375671989087695</v>
      </c>
      <c r="J14" s="16">
        <f t="shared" si="3"/>
        <v>3.7316439249397551</v>
      </c>
      <c r="K14" s="15">
        <f t="shared" si="4"/>
        <v>0.96260072520809414</v>
      </c>
      <c r="L14">
        <f t="shared" si="5"/>
        <v>0.47691021423413299</v>
      </c>
    </row>
    <row r="15" spans="1:12" x14ac:dyDescent="0.3">
      <c r="A15">
        <v>11</v>
      </c>
      <c r="B15">
        <v>300</v>
      </c>
      <c r="C15">
        <v>1570</v>
      </c>
      <c r="D15">
        <v>12267</v>
      </c>
      <c r="E15">
        <v>8272</v>
      </c>
      <c r="F15">
        <v>2995</v>
      </c>
      <c r="G15" s="3">
        <f t="shared" si="0"/>
        <v>2.2302389146129973</v>
      </c>
      <c r="H15" s="4">
        <f t="shared" si="2"/>
        <v>0.50317200620002334</v>
      </c>
      <c r="I15" s="16">
        <f t="shared" si="1"/>
        <v>0.26567751656012906</v>
      </c>
      <c r="J15" s="16">
        <f t="shared" si="3"/>
        <v>3.5014750959424061</v>
      </c>
      <c r="K15" s="15">
        <f t="shared" si="4"/>
        <v>0.78998004973403657</v>
      </c>
      <c r="L15">
        <f t="shared" si="5"/>
        <v>0.41711370099940265</v>
      </c>
    </row>
    <row r="16" spans="1:12" x14ac:dyDescent="0.3">
      <c r="A16" t="s">
        <v>25</v>
      </c>
      <c r="C16">
        <f>SUM(C4:C15)</f>
        <v>11902</v>
      </c>
      <c r="J16" s="16">
        <f>SUM(J4:J15)</f>
        <v>90.203354035625665</v>
      </c>
      <c r="K16" s="16">
        <f>SUM(K4:K15)</f>
        <v>8.7856336724376884</v>
      </c>
      <c r="L16" s="16">
        <f>SUM(L4:L15)</f>
        <v>3.4088797400304895</v>
      </c>
    </row>
    <row r="18" spans="1:9" x14ac:dyDescent="0.3">
      <c r="A18" s="36" t="s">
        <v>30</v>
      </c>
      <c r="E18" s="37" t="s">
        <v>6</v>
      </c>
      <c r="F18" s="38" t="s">
        <v>27</v>
      </c>
      <c r="G18" s="39" t="s">
        <v>28</v>
      </c>
      <c r="H18" s="37" t="s">
        <v>17</v>
      </c>
      <c r="I18" s="19"/>
    </row>
    <row r="19" spans="1:9" x14ac:dyDescent="0.3">
      <c r="A19" t="s">
        <v>29</v>
      </c>
      <c r="C19">
        <v>0.3024</v>
      </c>
      <c r="E19" s="40" t="s">
        <v>14</v>
      </c>
      <c r="F19" s="30">
        <v>6205.7925316049168</v>
      </c>
      <c r="G19" s="31">
        <v>12173.570716422162</v>
      </c>
      <c r="H19" s="34">
        <v>19.899999999999999</v>
      </c>
      <c r="I19" s="21" t="s">
        <v>5</v>
      </c>
    </row>
    <row r="20" spans="1:9" x14ac:dyDescent="0.3">
      <c r="A20" t="s">
        <v>33</v>
      </c>
      <c r="C20">
        <v>0.2137</v>
      </c>
      <c r="E20" s="41" t="s">
        <v>35</v>
      </c>
      <c r="F20" s="32">
        <v>-1573.3999999999942</v>
      </c>
      <c r="G20" s="33">
        <v>2146.6000000000058</v>
      </c>
      <c r="H20" s="35">
        <v>224334</v>
      </c>
      <c r="I20" s="23" t="s">
        <v>9</v>
      </c>
    </row>
    <row r="21" spans="1:9" x14ac:dyDescent="0.3">
      <c r="A21" t="s">
        <v>31</v>
      </c>
      <c r="C21" s="42">
        <f>100-C22</f>
        <v>29.332010582010582</v>
      </c>
    </row>
    <row r="22" spans="1:9" x14ac:dyDescent="0.3">
      <c r="A22" t="s">
        <v>32</v>
      </c>
      <c r="C22" s="17">
        <f>(C20/C19)*100</f>
        <v>70.667989417989418</v>
      </c>
      <c r="E22" t="s">
        <v>38</v>
      </c>
    </row>
    <row r="23" spans="1:9" x14ac:dyDescent="0.3">
      <c r="A23" t="s">
        <v>39</v>
      </c>
      <c r="C23" s="16">
        <f>(J16+K16+L16)/1000</f>
        <v>0.10239786744809383</v>
      </c>
    </row>
    <row r="24" spans="1:9" x14ac:dyDescent="0.3">
      <c r="A24" t="s">
        <v>34</v>
      </c>
      <c r="C24" s="16">
        <f>C19-C23</f>
        <v>0.20000213255190619</v>
      </c>
    </row>
    <row r="25" spans="1:9" x14ac:dyDescent="0.3">
      <c r="A25" t="s">
        <v>40</v>
      </c>
      <c r="C25" s="42">
        <f>C23*100/C19</f>
        <v>33.86172865347018</v>
      </c>
    </row>
    <row r="26" spans="1:9" x14ac:dyDescent="0.3">
      <c r="A26" t="s">
        <v>41</v>
      </c>
      <c r="C26" s="17">
        <f>100-C25</f>
        <v>66.13827134652982</v>
      </c>
    </row>
  </sheetData>
  <mergeCells count="3">
    <mergeCell ref="G2:I2"/>
    <mergeCell ref="D2:F2"/>
    <mergeCell ref="J2:L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6"/>
  <sheetViews>
    <sheetView workbookViewId="0">
      <selection activeCell="J16" sqref="J16:L16"/>
    </sheetView>
  </sheetViews>
  <sheetFormatPr defaultRowHeight="14.4" x14ac:dyDescent="0.3"/>
  <cols>
    <col min="1" max="1" width="9" customWidth="1"/>
    <col min="2" max="2" width="10.44140625" customWidth="1"/>
  </cols>
  <sheetData>
    <row r="1" spans="1:12" x14ac:dyDescent="0.3">
      <c r="A1" t="s">
        <v>42</v>
      </c>
    </row>
    <row r="2" spans="1:12" x14ac:dyDescent="0.3">
      <c r="D2" s="69" t="s">
        <v>26</v>
      </c>
      <c r="E2" s="69"/>
      <c r="F2" s="69"/>
      <c r="G2" s="68" t="s">
        <v>37</v>
      </c>
      <c r="H2" s="68"/>
      <c r="I2" s="68"/>
      <c r="J2" s="70" t="s">
        <v>36</v>
      </c>
      <c r="K2" s="70"/>
      <c r="L2" s="70"/>
    </row>
    <row r="3" spans="1:12" x14ac:dyDescent="0.3">
      <c r="A3" t="s">
        <v>22</v>
      </c>
      <c r="B3" t="s">
        <v>23</v>
      </c>
      <c r="C3" t="s">
        <v>24</v>
      </c>
      <c r="D3" s="2" t="s">
        <v>27</v>
      </c>
      <c r="E3" s="2" t="s">
        <v>28</v>
      </c>
      <c r="F3" s="2" t="s">
        <v>17</v>
      </c>
      <c r="G3" s="2" t="s">
        <v>27</v>
      </c>
      <c r="H3" s="2" t="s">
        <v>28</v>
      </c>
      <c r="I3" s="2" t="s">
        <v>17</v>
      </c>
    </row>
    <row r="4" spans="1:12" x14ac:dyDescent="0.3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 s="3">
        <f>(D4-$F$20)/$F$19</f>
        <v>0.2535373188818299</v>
      </c>
      <c r="H4" s="4">
        <v>0</v>
      </c>
      <c r="I4" s="16">
        <f>F4*$H$19/$H$20</f>
        <v>0</v>
      </c>
      <c r="J4">
        <f>G4*C4</f>
        <v>0</v>
      </c>
      <c r="K4">
        <f>H4*D4</f>
        <v>0</v>
      </c>
      <c r="L4">
        <f>I4*E4</f>
        <v>0</v>
      </c>
    </row>
    <row r="5" spans="1:12" x14ac:dyDescent="0.3">
      <c r="A5">
        <v>1</v>
      </c>
      <c r="B5">
        <v>20</v>
      </c>
      <c r="C5">
        <v>820</v>
      </c>
      <c r="D5">
        <v>80143</v>
      </c>
      <c r="E5">
        <v>260</v>
      </c>
      <c r="F5">
        <v>0</v>
      </c>
      <c r="G5" s="3">
        <f t="shared" ref="G5:G15" si="0">(D5-$F$20)/$F$19</f>
        <v>13.167762148643218</v>
      </c>
      <c r="H5" s="4">
        <v>0</v>
      </c>
      <c r="I5" s="16">
        <f>F6*$H$19/$H$20</f>
        <v>0.28288667789991706</v>
      </c>
      <c r="J5" s="16">
        <f>G5*C5/1000</f>
        <v>10.79756496188744</v>
      </c>
      <c r="K5">
        <f>H5*C5/1000</f>
        <v>0</v>
      </c>
      <c r="L5">
        <f>I5*C5/1000</f>
        <v>0.231967075877932</v>
      </c>
    </row>
    <row r="6" spans="1:12" x14ac:dyDescent="0.3">
      <c r="A6">
        <v>2</v>
      </c>
      <c r="B6">
        <v>40</v>
      </c>
      <c r="C6">
        <v>820</v>
      </c>
      <c r="D6">
        <v>150356</v>
      </c>
      <c r="E6">
        <v>5937</v>
      </c>
      <c r="F6">
        <v>3189</v>
      </c>
      <c r="G6" s="3">
        <f t="shared" si="0"/>
        <v>24.481869032239246</v>
      </c>
      <c r="H6" s="4">
        <f t="shared" ref="H6:H15" si="1">(E6-$G$20)/$G$19</f>
        <v>0.31136304115658847</v>
      </c>
      <c r="I6" s="16">
        <f>F7*$H$19/$H$20</f>
        <v>0.35899729867073199</v>
      </c>
      <c r="J6" s="16">
        <f t="shared" ref="J6:J15" si="2">G6*C6/1000</f>
        <v>20.075132606436181</v>
      </c>
      <c r="K6" s="15">
        <f t="shared" ref="K6:K15" si="3">H6*C6/1000</f>
        <v>0.25531769374840257</v>
      </c>
      <c r="L6">
        <f t="shared" ref="L6:L15" si="4">I6*C6/1000</f>
        <v>0.29437778491000022</v>
      </c>
    </row>
    <row r="7" spans="1:12" x14ac:dyDescent="0.3">
      <c r="A7">
        <v>3</v>
      </c>
      <c r="B7">
        <v>60</v>
      </c>
      <c r="C7">
        <v>820</v>
      </c>
      <c r="D7">
        <v>80146</v>
      </c>
      <c r="E7">
        <v>11912</v>
      </c>
      <c r="F7">
        <v>4047</v>
      </c>
      <c r="G7" s="3">
        <f t="shared" si="0"/>
        <v>13.168245567962302</v>
      </c>
      <c r="H7" s="4">
        <f t="shared" si="1"/>
        <v>0.80218041423347197</v>
      </c>
      <c r="I7" s="16">
        <f>F8*$H$19/$H$20</f>
        <v>0.31420025497695397</v>
      </c>
      <c r="J7" s="16">
        <f t="shared" si="2"/>
        <v>10.797961365729089</v>
      </c>
      <c r="K7" s="15">
        <f t="shared" si="3"/>
        <v>0.657787939671447</v>
      </c>
      <c r="L7">
        <f t="shared" si="4"/>
        <v>0.25764420908110225</v>
      </c>
    </row>
    <row r="8" spans="1:12" x14ac:dyDescent="0.3">
      <c r="A8">
        <v>4</v>
      </c>
      <c r="B8">
        <v>80</v>
      </c>
      <c r="C8">
        <v>770</v>
      </c>
      <c r="D8">
        <v>52448</v>
      </c>
      <c r="E8">
        <v>11556</v>
      </c>
      <c r="F8">
        <v>3542</v>
      </c>
      <c r="G8" s="3">
        <f t="shared" si="0"/>
        <v>8.7049961346402274</v>
      </c>
      <c r="H8" s="4">
        <f t="shared" si="1"/>
        <v>0.77293673476646441</v>
      </c>
      <c r="I8" s="16">
        <f t="shared" ref="I8:I10" si="5">F9*$H$19/$H$20</f>
        <v>0.2189289184876122</v>
      </c>
      <c r="J8" s="16">
        <f t="shared" si="2"/>
        <v>6.7028470236729758</v>
      </c>
      <c r="K8" s="15">
        <f t="shared" si="3"/>
        <v>0.59516128577017768</v>
      </c>
      <c r="L8">
        <f t="shared" si="4"/>
        <v>0.16857526723546137</v>
      </c>
    </row>
    <row r="9" spans="1:12" x14ac:dyDescent="0.3">
      <c r="A9">
        <v>5</v>
      </c>
      <c r="B9">
        <v>100</v>
      </c>
      <c r="C9">
        <v>750</v>
      </c>
      <c r="D9">
        <v>34785</v>
      </c>
      <c r="E9">
        <v>11589</v>
      </c>
      <c r="F9">
        <v>2468</v>
      </c>
      <c r="G9" s="3">
        <f t="shared" si="0"/>
        <v>5.8587843236514274</v>
      </c>
      <c r="H9" s="4">
        <f t="shared" si="1"/>
        <v>0.7756475252788555</v>
      </c>
      <c r="I9" s="16">
        <f t="shared" si="5"/>
        <v>0.21830796936710439</v>
      </c>
      <c r="J9" s="16">
        <f t="shared" si="2"/>
        <v>4.3940882427385706</v>
      </c>
      <c r="K9" s="15">
        <f t="shared" si="3"/>
        <v>0.58173564395914157</v>
      </c>
      <c r="L9">
        <f t="shared" si="4"/>
        <v>0.16373097702532829</v>
      </c>
    </row>
    <row r="10" spans="1:12" x14ac:dyDescent="0.3">
      <c r="A10">
        <v>6</v>
      </c>
      <c r="B10">
        <v>120</v>
      </c>
      <c r="C10">
        <v>760</v>
      </c>
      <c r="D10">
        <v>32326</v>
      </c>
      <c r="E10">
        <v>6208</v>
      </c>
      <c r="F10">
        <v>2461</v>
      </c>
      <c r="G10" s="3">
        <f t="shared" si="0"/>
        <v>5.4625416217762393</v>
      </c>
      <c r="H10" s="4">
        <f t="shared" si="1"/>
        <v>0.33362438142501283</v>
      </c>
      <c r="I10" s="16">
        <f t="shared" si="5"/>
        <v>0.27978193229737802</v>
      </c>
      <c r="J10" s="16">
        <f t="shared" si="2"/>
        <v>4.1515316325499416</v>
      </c>
      <c r="K10" s="15">
        <f t="shared" si="3"/>
        <v>0.25355452988300975</v>
      </c>
      <c r="L10">
        <f t="shared" si="4"/>
        <v>0.21263426854600728</v>
      </c>
    </row>
    <row r="11" spans="1:12" x14ac:dyDescent="0.3">
      <c r="A11">
        <v>7</v>
      </c>
      <c r="B11">
        <v>140</v>
      </c>
      <c r="C11">
        <v>760</v>
      </c>
      <c r="D11">
        <v>19093</v>
      </c>
      <c r="E11">
        <v>9527</v>
      </c>
      <c r="F11">
        <v>3154</v>
      </c>
      <c r="G11" s="3">
        <f t="shared" si="0"/>
        <v>3.330179005300284</v>
      </c>
      <c r="H11" s="4">
        <f t="shared" si="1"/>
        <v>0.60626419083792937</v>
      </c>
      <c r="I11" s="16">
        <f t="shared" ref="I11:I15" si="6">F11*$H$19/$H$20</f>
        <v>0.27978193229737802</v>
      </c>
      <c r="J11" s="16">
        <f t="shared" si="2"/>
        <v>2.5309360440282158</v>
      </c>
      <c r="K11" s="15">
        <f t="shared" si="3"/>
        <v>0.46076078503682633</v>
      </c>
      <c r="L11">
        <f t="shared" si="4"/>
        <v>0.21263426854600728</v>
      </c>
    </row>
    <row r="12" spans="1:12" x14ac:dyDescent="0.3">
      <c r="A12">
        <v>8</v>
      </c>
      <c r="B12">
        <v>180</v>
      </c>
      <c r="C12">
        <v>1558</v>
      </c>
      <c r="D12">
        <v>17770</v>
      </c>
      <c r="E12">
        <v>13230</v>
      </c>
      <c r="F12">
        <v>3272</v>
      </c>
      <c r="G12" s="3">
        <f t="shared" si="0"/>
        <v>3.1169910855845968</v>
      </c>
      <c r="H12" s="4">
        <f t="shared" si="1"/>
        <v>0.91044774439503384</v>
      </c>
      <c r="I12" s="16">
        <f t="shared" si="6"/>
        <v>0.29024936032879545</v>
      </c>
      <c r="J12" s="16">
        <f t="shared" si="2"/>
        <v>4.8562721113408012</v>
      </c>
      <c r="K12" s="15">
        <f t="shared" si="3"/>
        <v>1.4184775857674627</v>
      </c>
      <c r="L12">
        <f t="shared" si="4"/>
        <v>0.45220850339226332</v>
      </c>
    </row>
    <row r="13" spans="1:12" x14ac:dyDescent="0.3">
      <c r="A13">
        <v>9</v>
      </c>
      <c r="B13">
        <v>220</v>
      </c>
      <c r="C13">
        <v>1610</v>
      </c>
      <c r="D13">
        <v>11347</v>
      </c>
      <c r="E13">
        <v>10878</v>
      </c>
      <c r="F13">
        <v>2322</v>
      </c>
      <c r="G13" s="3">
        <f t="shared" si="0"/>
        <v>2.0819903234274855</v>
      </c>
      <c r="H13" s="4">
        <f t="shared" si="1"/>
        <v>0.71724231151188245</v>
      </c>
      <c r="I13" s="16">
        <f t="shared" si="6"/>
        <v>0.20597769397416352</v>
      </c>
      <c r="J13" s="16">
        <f t="shared" si="2"/>
        <v>3.3520044207182518</v>
      </c>
      <c r="K13" s="15">
        <f t="shared" si="3"/>
        <v>1.1547601215341308</v>
      </c>
      <c r="L13">
        <f t="shared" si="4"/>
        <v>0.33162408729840326</v>
      </c>
    </row>
    <row r="14" spans="1:12" x14ac:dyDescent="0.3">
      <c r="A14">
        <v>10</v>
      </c>
      <c r="B14">
        <v>260</v>
      </c>
      <c r="C14">
        <v>1525</v>
      </c>
      <c r="D14">
        <v>16890</v>
      </c>
      <c r="E14">
        <v>7765</v>
      </c>
      <c r="F14">
        <v>3113</v>
      </c>
      <c r="G14" s="3">
        <f t="shared" si="0"/>
        <v>2.9751880853201942</v>
      </c>
      <c r="H14" s="4">
        <f t="shared" si="1"/>
        <v>0.4615244065096501</v>
      </c>
      <c r="I14" s="16">
        <f t="shared" si="6"/>
        <v>0.27614494459154654</v>
      </c>
      <c r="J14" s="16">
        <f t="shared" si="2"/>
        <v>4.5371618301132957</v>
      </c>
      <c r="K14" s="15">
        <f t="shared" si="3"/>
        <v>0.7038247199272164</v>
      </c>
      <c r="L14">
        <f t="shared" si="4"/>
        <v>0.42112104050210847</v>
      </c>
    </row>
    <row r="15" spans="1:12" x14ac:dyDescent="0.3">
      <c r="A15">
        <v>11</v>
      </c>
      <c r="B15">
        <v>300</v>
      </c>
      <c r="C15">
        <v>1550</v>
      </c>
      <c r="D15">
        <v>9582</v>
      </c>
      <c r="E15">
        <v>11685</v>
      </c>
      <c r="F15">
        <v>2704</v>
      </c>
      <c r="G15" s="3">
        <f t="shared" si="0"/>
        <v>1.7975786240335414</v>
      </c>
      <c r="H15" s="4">
        <f t="shared" si="1"/>
        <v>0.78353346131490254</v>
      </c>
      <c r="I15" s="16">
        <f t="shared" si="6"/>
        <v>0.23986377455044711</v>
      </c>
      <c r="J15" s="16">
        <f t="shared" si="2"/>
        <v>2.7862468672519891</v>
      </c>
      <c r="K15" s="15">
        <f t="shared" si="3"/>
        <v>1.2144768650380988</v>
      </c>
      <c r="L15">
        <f t="shared" si="4"/>
        <v>0.371788850553193</v>
      </c>
    </row>
    <row r="16" spans="1:12" x14ac:dyDescent="0.3">
      <c r="A16" t="s">
        <v>25</v>
      </c>
      <c r="C16">
        <f>SUM(C4:C15)</f>
        <v>11743</v>
      </c>
      <c r="J16" s="16">
        <f>SUM(J4:J15)</f>
        <v>74.981747106466742</v>
      </c>
      <c r="K16" s="16">
        <f>SUM(K4:K15)</f>
        <v>7.2958571703359141</v>
      </c>
      <c r="L16" s="16">
        <f>SUM(L4:L15)</f>
        <v>3.1183063329678067</v>
      </c>
    </row>
    <row r="18" spans="1:9" x14ac:dyDescent="0.3">
      <c r="A18" s="36" t="s">
        <v>43</v>
      </c>
      <c r="E18" s="37" t="s">
        <v>6</v>
      </c>
      <c r="F18" s="38" t="s">
        <v>27</v>
      </c>
      <c r="G18" s="39" t="s">
        <v>28</v>
      </c>
      <c r="H18" s="37" t="s">
        <v>17</v>
      </c>
      <c r="I18" s="19"/>
    </row>
    <row r="19" spans="1:9" x14ac:dyDescent="0.3">
      <c r="A19" t="s">
        <v>29</v>
      </c>
      <c r="C19">
        <v>0.2424</v>
      </c>
      <c r="E19" s="40" t="s">
        <v>14</v>
      </c>
      <c r="F19" s="30">
        <v>6205.7925316049168</v>
      </c>
      <c r="G19" s="31">
        <v>12173.570716422162</v>
      </c>
      <c r="H19" s="34">
        <v>19.899999999999999</v>
      </c>
      <c r="I19" s="21" t="s">
        <v>5</v>
      </c>
    </row>
    <row r="20" spans="1:9" x14ac:dyDescent="0.3">
      <c r="A20" t="s">
        <v>33</v>
      </c>
      <c r="C20">
        <v>0.17019999999999999</v>
      </c>
      <c r="E20" s="41" t="s">
        <v>35</v>
      </c>
      <c r="F20" s="32">
        <v>-1573.3999999999942</v>
      </c>
      <c r="G20" s="33">
        <v>2146.6000000000058</v>
      </c>
      <c r="H20" s="35">
        <v>224334</v>
      </c>
      <c r="I20" s="23" t="s">
        <v>9</v>
      </c>
    </row>
    <row r="21" spans="1:9" x14ac:dyDescent="0.3">
      <c r="A21" t="s">
        <v>31</v>
      </c>
      <c r="C21" s="42">
        <f>100-C22</f>
        <v>29.785478547854794</v>
      </c>
    </row>
    <row r="22" spans="1:9" x14ac:dyDescent="0.3">
      <c r="A22" t="s">
        <v>32</v>
      </c>
      <c r="C22" s="17">
        <f>(C20/C19)*100</f>
        <v>70.214521452145206</v>
      </c>
      <c r="E22" t="s">
        <v>38</v>
      </c>
    </row>
    <row r="23" spans="1:9" x14ac:dyDescent="0.3">
      <c r="A23" t="s">
        <v>39</v>
      </c>
      <c r="C23" s="16">
        <f>(J16+K16+L16)/1000</f>
        <v>8.5395910609770462E-2</v>
      </c>
    </row>
    <row r="24" spans="1:9" x14ac:dyDescent="0.3">
      <c r="A24" t="s">
        <v>34</v>
      </c>
      <c r="C24" s="16">
        <f>C19-C23</f>
        <v>0.15700408939022953</v>
      </c>
    </row>
    <row r="25" spans="1:9" x14ac:dyDescent="0.3">
      <c r="A25" t="s">
        <v>40</v>
      </c>
      <c r="C25" s="42">
        <f>C23*100/C19</f>
        <v>35.229336060136326</v>
      </c>
    </row>
    <row r="26" spans="1:9" x14ac:dyDescent="0.3">
      <c r="A26" t="s">
        <v>41</v>
      </c>
      <c r="C26" s="17">
        <f>100-C25</f>
        <v>64.770663939863681</v>
      </c>
    </row>
  </sheetData>
  <mergeCells count="3">
    <mergeCell ref="D2:F2"/>
    <mergeCell ref="G2:I2"/>
    <mergeCell ref="J2:L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6"/>
  <sheetViews>
    <sheetView topLeftCell="A2" workbookViewId="0">
      <selection activeCell="G11" sqref="G11"/>
    </sheetView>
  </sheetViews>
  <sheetFormatPr defaultRowHeight="14.4" x14ac:dyDescent="0.3"/>
  <cols>
    <col min="1" max="1" width="9" customWidth="1"/>
    <col min="2" max="2" width="10.44140625" customWidth="1"/>
  </cols>
  <sheetData>
    <row r="1" spans="1:12" x14ac:dyDescent="0.3">
      <c r="A1" t="s">
        <v>44</v>
      </c>
    </row>
    <row r="2" spans="1:12" x14ac:dyDescent="0.3">
      <c r="D2" s="69" t="s">
        <v>26</v>
      </c>
      <c r="E2" s="69"/>
      <c r="F2" s="69"/>
      <c r="G2" s="68" t="s">
        <v>37</v>
      </c>
      <c r="H2" s="68"/>
      <c r="I2" s="68"/>
      <c r="J2" s="70" t="s">
        <v>36</v>
      </c>
      <c r="K2" s="70"/>
      <c r="L2" s="70"/>
    </row>
    <row r="3" spans="1:12" x14ac:dyDescent="0.3">
      <c r="A3" t="s">
        <v>22</v>
      </c>
      <c r="B3" t="s">
        <v>23</v>
      </c>
      <c r="C3" t="s">
        <v>24</v>
      </c>
      <c r="D3" s="2" t="s">
        <v>27</v>
      </c>
      <c r="E3" s="2" t="s">
        <v>28</v>
      </c>
      <c r="F3" s="2" t="s">
        <v>17</v>
      </c>
      <c r="G3" s="2" t="s">
        <v>27</v>
      </c>
      <c r="H3" s="2" t="s">
        <v>28</v>
      </c>
      <c r="I3" s="2" t="s">
        <v>17</v>
      </c>
    </row>
    <row r="4" spans="1:12" x14ac:dyDescent="0.3">
      <c r="A4" s="25">
        <v>0</v>
      </c>
      <c r="B4" s="25">
        <v>0</v>
      </c>
      <c r="C4" s="25">
        <v>0</v>
      </c>
      <c r="D4" s="55">
        <v>0</v>
      </c>
      <c r="E4" s="55">
        <v>0</v>
      </c>
      <c r="F4" s="55">
        <v>0</v>
      </c>
      <c r="G4" s="30">
        <f>(D4-$F$20)/$F$19</f>
        <v>0.2535373188818299</v>
      </c>
      <c r="H4" s="43">
        <v>0</v>
      </c>
      <c r="I4" s="27">
        <f>F4*$H$19/$H$20</f>
        <v>0</v>
      </c>
      <c r="J4" s="25">
        <f>G4*C4</f>
        <v>0</v>
      </c>
      <c r="K4" s="25">
        <f>H4*D4</f>
        <v>0</v>
      </c>
      <c r="L4" s="25">
        <f>I4*E4</f>
        <v>0</v>
      </c>
    </row>
    <row r="5" spans="1:12" x14ac:dyDescent="0.3">
      <c r="A5" s="25">
        <v>1</v>
      </c>
      <c r="B5" s="25">
        <v>20</v>
      </c>
      <c r="C5" s="25">
        <v>750</v>
      </c>
      <c r="D5" s="55">
        <v>37622</v>
      </c>
      <c r="E5" s="55">
        <v>0</v>
      </c>
      <c r="F5" s="55">
        <v>1663</v>
      </c>
      <c r="G5" s="30">
        <f t="shared" ref="G5:G15" si="0">(D5-$F$20)/$F$19</f>
        <v>6.3159378597310987</v>
      </c>
      <c r="H5" s="43">
        <v>0</v>
      </c>
      <c r="I5" s="27">
        <f>F6*$H$19/$H$20</f>
        <v>0.13935872404539659</v>
      </c>
      <c r="J5" s="27">
        <f>G5*C5/1000</f>
        <v>4.7369533947983236</v>
      </c>
      <c r="K5" s="25">
        <f>H5*C5/1000</f>
        <v>0</v>
      </c>
      <c r="L5" s="25">
        <f>I5*C5/1000</f>
        <v>0.10451904303404744</v>
      </c>
    </row>
    <row r="6" spans="1:12" x14ac:dyDescent="0.3">
      <c r="A6" s="25">
        <v>2</v>
      </c>
      <c r="B6" s="25">
        <v>40</v>
      </c>
      <c r="C6" s="25">
        <v>750</v>
      </c>
      <c r="D6" s="55">
        <v>106068</v>
      </c>
      <c r="E6" s="55">
        <v>1645</v>
      </c>
      <c r="F6" s="55">
        <v>1571</v>
      </c>
      <c r="G6" s="30">
        <f t="shared" si="0"/>
        <v>17.345310764387126</v>
      </c>
      <c r="H6" s="43">
        <f t="shared" ref="H6:H15" si="1">(E6-$G$20)/$G$19</f>
        <v>-4.1204015788346045E-2</v>
      </c>
      <c r="I6" s="27">
        <f>F7*$H$19/$H$20</f>
        <v>0.19533285190831526</v>
      </c>
      <c r="J6" s="27">
        <f t="shared" ref="J6:J15" si="2">G6*C6/1000</f>
        <v>13.008983073290345</v>
      </c>
      <c r="K6" s="44">
        <f t="shared" ref="K6:K15" si="3">H6*C6/1000</f>
        <v>-3.0903011841259535E-2</v>
      </c>
      <c r="L6" s="25">
        <f t="shared" ref="L6:L15" si="4">I6*C6/1000</f>
        <v>0.14649963893123644</v>
      </c>
    </row>
    <row r="7" spans="1:12" x14ac:dyDescent="0.3">
      <c r="A7" s="25">
        <v>3</v>
      </c>
      <c r="B7" s="25">
        <v>60</v>
      </c>
      <c r="C7" s="25">
        <v>770</v>
      </c>
      <c r="D7" s="55">
        <v>78604</v>
      </c>
      <c r="E7" s="55">
        <v>4642</v>
      </c>
      <c r="F7" s="55">
        <v>2202</v>
      </c>
      <c r="G7" s="30">
        <f t="shared" si="0"/>
        <v>12.91976803795354</v>
      </c>
      <c r="H7" s="43">
        <f t="shared" si="1"/>
        <v>0.20498504983699617</v>
      </c>
      <c r="I7" s="27">
        <f>F8*$H$19/$H$20</f>
        <v>0.19648604313211551</v>
      </c>
      <c r="J7" s="27">
        <f t="shared" si="2"/>
        <v>9.9482213892242246</v>
      </c>
      <c r="K7" s="44">
        <f t="shared" si="3"/>
        <v>0.15783848837448705</v>
      </c>
      <c r="L7" s="25">
        <f t="shared" si="4"/>
        <v>0.15129425321172893</v>
      </c>
    </row>
    <row r="8" spans="1:12" x14ac:dyDescent="0.3">
      <c r="A8" s="25">
        <v>4</v>
      </c>
      <c r="B8" s="25">
        <v>80</v>
      </c>
      <c r="C8" s="25">
        <v>790</v>
      </c>
      <c r="D8" s="55">
        <v>76563</v>
      </c>
      <c r="E8" s="55">
        <v>7609</v>
      </c>
      <c r="F8" s="55">
        <v>2215</v>
      </c>
      <c r="G8" s="30">
        <f t="shared" si="0"/>
        <v>12.590881761203944</v>
      </c>
      <c r="H8" s="43">
        <f t="shared" si="1"/>
        <v>0.44870976045107369</v>
      </c>
      <c r="I8" s="27">
        <f t="shared" ref="I8:I10" si="5">F9*$H$19/$H$20</f>
        <v>0.1963973361149001</v>
      </c>
      <c r="J8" s="27">
        <f t="shared" si="2"/>
        <v>9.9467965913511165</v>
      </c>
      <c r="K8" s="44">
        <f t="shared" si="3"/>
        <v>0.35448071075634824</v>
      </c>
      <c r="L8" s="25">
        <f t="shared" si="4"/>
        <v>0.15515389553077108</v>
      </c>
    </row>
    <row r="9" spans="1:12" ht="15" thickBot="1" x14ac:dyDescent="0.35">
      <c r="A9" s="45">
        <v>5</v>
      </c>
      <c r="B9" s="45">
        <v>100</v>
      </c>
      <c r="C9" s="45">
        <v>800</v>
      </c>
      <c r="D9" s="45">
        <v>51036</v>
      </c>
      <c r="E9" s="45">
        <v>9401</v>
      </c>
      <c r="F9" s="45">
        <v>2214</v>
      </c>
      <c r="G9" s="46">
        <f t="shared" si="0"/>
        <v>8.4774667751250732</v>
      </c>
      <c r="H9" s="47">
        <f t="shared" si="1"/>
        <v>0.59591389979061771</v>
      </c>
      <c r="I9" s="48">
        <f t="shared" si="5"/>
        <v>0.17883334670625048</v>
      </c>
      <c r="J9" s="48">
        <f t="shared" si="2"/>
        <v>6.7819734201000585</v>
      </c>
      <c r="K9" s="49">
        <f t="shared" si="3"/>
        <v>0.47673111983249417</v>
      </c>
      <c r="L9" s="45">
        <f t="shared" si="4"/>
        <v>0.14306667736500037</v>
      </c>
    </row>
    <row r="10" spans="1:12" x14ac:dyDescent="0.3">
      <c r="A10" s="50">
        <v>6</v>
      </c>
      <c r="B10" s="50">
        <v>120</v>
      </c>
      <c r="C10" s="50">
        <v>800</v>
      </c>
      <c r="D10" s="50">
        <v>42943</v>
      </c>
      <c r="E10" s="50">
        <v>4078</v>
      </c>
      <c r="F10" s="50">
        <v>2016</v>
      </c>
      <c r="G10" s="51">
        <f t="shared" si="0"/>
        <v>7.1733625920116513</v>
      </c>
      <c r="H10" s="52">
        <f t="shared" si="1"/>
        <v>0.15865517562522005</v>
      </c>
      <c r="I10" s="53">
        <f t="shared" si="5"/>
        <v>0.384811040680414</v>
      </c>
      <c r="J10" s="53">
        <f t="shared" si="2"/>
        <v>5.7386900736093214</v>
      </c>
      <c r="K10" s="54">
        <f t="shared" si="3"/>
        <v>0.12692414050017603</v>
      </c>
      <c r="L10" s="50">
        <f t="shared" si="4"/>
        <v>0.30784883254433115</v>
      </c>
    </row>
    <row r="11" spans="1:12" x14ac:dyDescent="0.3">
      <c r="A11" s="25">
        <v>7</v>
      </c>
      <c r="B11" s="25">
        <v>140</v>
      </c>
      <c r="C11" s="25">
        <v>820</v>
      </c>
      <c r="D11" s="55">
        <v>42675</v>
      </c>
      <c r="E11" s="55">
        <v>9215</v>
      </c>
      <c r="F11" s="55">
        <v>4338</v>
      </c>
      <c r="G11" s="30">
        <f t="shared" si="0"/>
        <v>7.1301771328402195</v>
      </c>
      <c r="H11" s="43">
        <f t="shared" si="1"/>
        <v>0.58063489872077667</v>
      </c>
      <c r="I11" s="27">
        <f t="shared" ref="I11:I15" si="6">F11*$H$19/$H$20</f>
        <v>0.384811040680414</v>
      </c>
      <c r="J11" s="27">
        <f t="shared" si="2"/>
        <v>5.84674524892898</v>
      </c>
      <c r="K11" s="44">
        <f t="shared" si="3"/>
        <v>0.47612061695103686</v>
      </c>
      <c r="L11" s="25">
        <f t="shared" si="4"/>
        <v>0.31554505335793948</v>
      </c>
    </row>
    <row r="12" spans="1:12" x14ac:dyDescent="0.3">
      <c r="A12" s="25">
        <v>8</v>
      </c>
      <c r="B12" s="25">
        <v>180</v>
      </c>
      <c r="C12" s="25">
        <v>1615</v>
      </c>
      <c r="D12" s="55">
        <v>24181</v>
      </c>
      <c r="E12" s="55">
        <v>9543</v>
      </c>
      <c r="F12" s="55">
        <v>2736</v>
      </c>
      <c r="G12" s="30">
        <f t="shared" si="0"/>
        <v>4.1500581704653756</v>
      </c>
      <c r="H12" s="43">
        <f t="shared" si="1"/>
        <v>0.60757851351060388</v>
      </c>
      <c r="I12" s="27">
        <f t="shared" si="6"/>
        <v>0.24270239910133995</v>
      </c>
      <c r="J12" s="27">
        <f t="shared" si="2"/>
        <v>6.7023439453015818</v>
      </c>
      <c r="K12" s="44">
        <f t="shared" si="3"/>
        <v>0.98123929931962528</v>
      </c>
      <c r="L12" s="25">
        <f t="shared" si="4"/>
        <v>0.39196437454866401</v>
      </c>
    </row>
    <row r="13" spans="1:12" ht="15" thickBot="1" x14ac:dyDescent="0.35">
      <c r="A13" s="45">
        <v>9</v>
      </c>
      <c r="B13" s="45">
        <v>220</v>
      </c>
      <c r="C13" s="45">
        <v>1694</v>
      </c>
      <c r="D13" s="45">
        <v>27017</v>
      </c>
      <c r="E13" s="45">
        <v>13884</v>
      </c>
      <c r="F13" s="45">
        <v>3553</v>
      </c>
      <c r="G13" s="46">
        <f t="shared" si="0"/>
        <v>4.6070505667720187</v>
      </c>
      <c r="H13" s="47">
        <f t="shared" si="1"/>
        <v>0.9641706836406041</v>
      </c>
      <c r="I13" s="48">
        <f t="shared" si="6"/>
        <v>0.31517603216632339</v>
      </c>
      <c r="J13" s="48">
        <f t="shared" si="2"/>
        <v>7.8043436601118001</v>
      </c>
      <c r="K13" s="49">
        <f t="shared" si="3"/>
        <v>1.6333051380871835</v>
      </c>
      <c r="L13" s="45">
        <f t="shared" si="4"/>
        <v>0.5339081984897518</v>
      </c>
    </row>
    <row r="14" spans="1:12" x14ac:dyDescent="0.3">
      <c r="A14">
        <v>10</v>
      </c>
      <c r="B14">
        <v>260</v>
      </c>
      <c r="C14">
        <v>1552</v>
      </c>
      <c r="D14" s="55">
        <v>9677</v>
      </c>
      <c r="E14" s="55">
        <v>12347</v>
      </c>
      <c r="F14" s="55">
        <v>2972</v>
      </c>
      <c r="G14" s="3">
        <f t="shared" si="0"/>
        <v>1.8128869024711758</v>
      </c>
      <c r="H14" s="4">
        <f t="shared" si="1"/>
        <v>0.83791356189680988</v>
      </c>
      <c r="I14" s="16">
        <f t="shared" si="6"/>
        <v>0.2636372551641748</v>
      </c>
      <c r="J14" s="16">
        <f t="shared" si="2"/>
        <v>2.8136004726352648</v>
      </c>
      <c r="K14" s="15">
        <f t="shared" si="3"/>
        <v>1.3004418480638489</v>
      </c>
      <c r="L14">
        <f t="shared" si="4"/>
        <v>0.40916502001479926</v>
      </c>
    </row>
    <row r="15" spans="1:12" x14ac:dyDescent="0.3">
      <c r="A15">
        <v>11</v>
      </c>
      <c r="B15">
        <v>300</v>
      </c>
      <c r="C15">
        <v>1610</v>
      </c>
      <c r="D15" s="55">
        <v>8859</v>
      </c>
      <c r="E15" s="55">
        <v>8272</v>
      </c>
      <c r="F15" s="55">
        <v>1986</v>
      </c>
      <c r="G15" s="3">
        <f t="shared" si="0"/>
        <v>1.6810745681344925</v>
      </c>
      <c r="H15" s="4">
        <f t="shared" si="1"/>
        <v>0.50317200620002334</v>
      </c>
      <c r="I15" s="16">
        <f t="shared" si="6"/>
        <v>0.17617213618978841</v>
      </c>
      <c r="J15" s="16">
        <f t="shared" si="2"/>
        <v>2.706530054696533</v>
      </c>
      <c r="K15" s="15">
        <f t="shared" si="3"/>
        <v>0.81010692998203759</v>
      </c>
      <c r="L15">
        <f t="shared" si="4"/>
        <v>0.28363713926555939</v>
      </c>
    </row>
    <row r="16" spans="1:12" x14ac:dyDescent="0.3">
      <c r="A16" t="s">
        <v>25</v>
      </c>
      <c r="C16">
        <f>SUM(C4:C15)</f>
        <v>11951</v>
      </c>
      <c r="J16" s="16">
        <f>SUM(J4:J15)</f>
        <v>76.035181324047542</v>
      </c>
      <c r="K16" s="16">
        <f>SUM(K4:K15)</f>
        <v>6.2862852800259779</v>
      </c>
      <c r="L16" s="16">
        <f>SUM(L4:L15)</f>
        <v>2.9426021262938296</v>
      </c>
    </row>
    <row r="18" spans="1:9" x14ac:dyDescent="0.3">
      <c r="A18" s="36" t="s">
        <v>45</v>
      </c>
      <c r="E18" s="37" t="s">
        <v>6</v>
      </c>
      <c r="F18" s="38" t="s">
        <v>27</v>
      </c>
      <c r="G18" s="39" t="s">
        <v>28</v>
      </c>
      <c r="H18" s="37" t="s">
        <v>17</v>
      </c>
      <c r="I18" s="19"/>
    </row>
    <row r="19" spans="1:9" x14ac:dyDescent="0.3">
      <c r="A19" t="s">
        <v>29</v>
      </c>
      <c r="C19">
        <v>0.30359999999999998</v>
      </c>
      <c r="E19" s="40" t="s">
        <v>14</v>
      </c>
      <c r="F19" s="30">
        <v>6205.7925316049168</v>
      </c>
      <c r="G19" s="31">
        <v>12173.570716422162</v>
      </c>
      <c r="H19" s="34">
        <v>19.899999999999999</v>
      </c>
      <c r="I19" s="21" t="s">
        <v>5</v>
      </c>
    </row>
    <row r="20" spans="1:9" x14ac:dyDescent="0.3">
      <c r="A20" t="s">
        <v>33</v>
      </c>
      <c r="C20">
        <v>0.22559999999999999</v>
      </c>
      <c r="E20" s="41" t="s">
        <v>35</v>
      </c>
      <c r="F20" s="32">
        <v>-1573.3999999999942</v>
      </c>
      <c r="G20" s="33">
        <v>2146.6000000000058</v>
      </c>
      <c r="H20" s="35">
        <v>224334</v>
      </c>
      <c r="I20" s="23" t="s">
        <v>9</v>
      </c>
    </row>
    <row r="21" spans="1:9" x14ac:dyDescent="0.3">
      <c r="A21" t="s">
        <v>31</v>
      </c>
      <c r="C21" s="42">
        <f>100-C22</f>
        <v>25.691699604743079</v>
      </c>
    </row>
    <row r="22" spans="1:9" x14ac:dyDescent="0.3">
      <c r="A22" t="s">
        <v>32</v>
      </c>
      <c r="C22" s="17">
        <f>(C20/C19)*100</f>
        <v>74.308300395256921</v>
      </c>
      <c r="E22" t="s">
        <v>38</v>
      </c>
    </row>
    <row r="23" spans="1:9" x14ac:dyDescent="0.3">
      <c r="A23" t="s">
        <v>39</v>
      </c>
      <c r="C23" s="16">
        <f>(J16+K16+L16)/1000</f>
        <v>8.5264068730367362E-2</v>
      </c>
    </row>
    <row r="24" spans="1:9" x14ac:dyDescent="0.3">
      <c r="A24" t="s">
        <v>34</v>
      </c>
      <c r="C24" s="16">
        <f>C19-C23</f>
        <v>0.21833593126963263</v>
      </c>
    </row>
    <row r="25" spans="1:9" x14ac:dyDescent="0.3">
      <c r="A25" t="s">
        <v>40</v>
      </c>
      <c r="C25" s="42">
        <f>C23*100/C19</f>
        <v>28.084344114086747</v>
      </c>
    </row>
    <row r="26" spans="1:9" x14ac:dyDescent="0.3">
      <c r="A26" t="s">
        <v>41</v>
      </c>
      <c r="C26" s="17">
        <f>100-C25</f>
        <v>71.915655885913253</v>
      </c>
    </row>
  </sheetData>
  <mergeCells count="3">
    <mergeCell ref="D2:F2"/>
    <mergeCell ref="G2:I2"/>
    <mergeCell ref="J2:L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3"/>
  <sheetViews>
    <sheetView workbookViewId="0">
      <selection activeCell="O10" sqref="O10"/>
    </sheetView>
  </sheetViews>
  <sheetFormatPr defaultRowHeight="14.4" x14ac:dyDescent="0.3"/>
  <cols>
    <col min="1" max="1" width="10.77734375" customWidth="1"/>
  </cols>
  <sheetData>
    <row r="2" spans="1:17" x14ac:dyDescent="0.3">
      <c r="C2" s="71" t="s">
        <v>46</v>
      </c>
      <c r="D2" s="71"/>
      <c r="E2" s="71"/>
      <c r="F2" s="71"/>
      <c r="G2" s="71"/>
      <c r="H2" s="70" t="s">
        <v>52</v>
      </c>
      <c r="I2" s="70"/>
      <c r="J2" s="70"/>
      <c r="K2" s="70"/>
      <c r="L2" s="70"/>
      <c r="M2" s="68" t="s">
        <v>53</v>
      </c>
      <c r="N2" s="68"/>
      <c r="O2" s="68"/>
      <c r="P2" s="68"/>
      <c r="Q2" s="68"/>
    </row>
    <row r="3" spans="1:17" x14ac:dyDescent="0.3">
      <c r="A3" t="s">
        <v>22</v>
      </c>
      <c r="B3" t="s">
        <v>23</v>
      </c>
      <c r="C3" t="s">
        <v>47</v>
      </c>
      <c r="D3" t="s">
        <v>48</v>
      </c>
      <c r="E3" t="s">
        <v>49</v>
      </c>
      <c r="F3" t="s">
        <v>50</v>
      </c>
      <c r="G3" t="s">
        <v>51</v>
      </c>
      <c r="H3" t="s">
        <v>47</v>
      </c>
      <c r="I3" t="s">
        <v>48</v>
      </c>
      <c r="J3" t="s">
        <v>49</v>
      </c>
      <c r="K3" t="s">
        <v>50</v>
      </c>
      <c r="L3" t="s">
        <v>51</v>
      </c>
      <c r="M3" t="s">
        <v>47</v>
      </c>
      <c r="N3" t="s">
        <v>48</v>
      </c>
      <c r="O3" t="s">
        <v>49</v>
      </c>
      <c r="P3" t="s">
        <v>50</v>
      </c>
      <c r="Q3" t="s">
        <v>51</v>
      </c>
    </row>
    <row r="4" spans="1:17" x14ac:dyDescent="0.3">
      <c r="A4" s="25">
        <v>0</v>
      </c>
      <c r="B4" s="25">
        <v>0</v>
      </c>
      <c r="C4" s="25">
        <v>0</v>
      </c>
      <c r="D4" s="25">
        <v>0</v>
      </c>
      <c r="E4" s="25">
        <v>0</v>
      </c>
      <c r="F4" s="30">
        <f>AVERAGE(C4:E4)</f>
        <v>0</v>
      </c>
      <c r="G4" s="30">
        <f>_xlfn.STDEV.P(C4:E4)</f>
        <v>0</v>
      </c>
      <c r="H4" s="30">
        <v>0.2535373188818299</v>
      </c>
      <c r="I4" s="30">
        <v>0.2535373188818299</v>
      </c>
      <c r="J4" s="30">
        <v>0.2535373188818299</v>
      </c>
      <c r="K4" s="29">
        <f>AVERAGE(H4:J4)</f>
        <v>0.2535373188818299</v>
      </c>
      <c r="L4" s="30">
        <f>_xlfn.STDEV.P(H4:J4)</f>
        <v>0</v>
      </c>
      <c r="M4" s="30">
        <v>0</v>
      </c>
      <c r="N4" s="30">
        <v>0</v>
      </c>
      <c r="O4" s="30">
        <v>0</v>
      </c>
      <c r="P4" s="27">
        <f>AVERAGE(M4:O4)</f>
        <v>0</v>
      </c>
      <c r="Q4" s="43">
        <f>_xlfn.STDEV.P(M4:O4)</f>
        <v>0</v>
      </c>
    </row>
    <row r="5" spans="1:17" x14ac:dyDescent="0.3">
      <c r="A5" s="25">
        <v>1</v>
      </c>
      <c r="B5" s="25">
        <v>20</v>
      </c>
      <c r="C5" s="25">
        <v>810</v>
      </c>
      <c r="D5" s="25">
        <v>820</v>
      </c>
      <c r="E5" s="25">
        <v>750</v>
      </c>
      <c r="F5" s="30">
        <f t="shared" ref="F5:F15" si="0">AVERAGE(C5:E5)</f>
        <v>793.33333333333337</v>
      </c>
      <c r="G5" s="30">
        <f t="shared" ref="G5:G15" si="1">_xlfn.STDEV.P(C5:E5)</f>
        <v>30.912061651652344</v>
      </c>
      <c r="H5" s="30">
        <v>12.995020311957491</v>
      </c>
      <c r="I5" s="30">
        <v>13.167762148643218</v>
      </c>
      <c r="J5" s="30">
        <v>6.3159378597310987</v>
      </c>
      <c r="K5" s="29">
        <f t="shared" ref="K5:K15" si="2">AVERAGE(H5:J5)</f>
        <v>10.82624010677727</v>
      </c>
      <c r="L5" s="30">
        <f t="shared" ref="L5:L15" si="3">_xlfn.STDEV.P(H5:J5)</f>
        <v>3.1900449009711069</v>
      </c>
      <c r="M5" s="30">
        <v>0</v>
      </c>
      <c r="N5" s="30">
        <v>0</v>
      </c>
      <c r="O5" s="30">
        <v>0</v>
      </c>
      <c r="P5" s="27">
        <f t="shared" ref="P5:P15" si="4">AVERAGE(M5:O5)</f>
        <v>0</v>
      </c>
      <c r="Q5" s="43">
        <f t="shared" ref="Q5:Q15" si="5">_xlfn.STDEV.P(M5:O5)</f>
        <v>0</v>
      </c>
    </row>
    <row r="6" spans="1:17" x14ac:dyDescent="0.3">
      <c r="A6" s="25">
        <v>2</v>
      </c>
      <c r="B6" s="25">
        <v>40</v>
      </c>
      <c r="C6" s="25">
        <v>830</v>
      </c>
      <c r="D6" s="25">
        <v>820</v>
      </c>
      <c r="E6" s="25">
        <v>750</v>
      </c>
      <c r="F6" s="30">
        <f t="shared" si="0"/>
        <v>800</v>
      </c>
      <c r="G6" s="30">
        <f t="shared" si="1"/>
        <v>35.590260840104371</v>
      </c>
      <c r="H6" s="30">
        <v>25.038284668503998</v>
      </c>
      <c r="I6" s="30">
        <v>24.481869032239246</v>
      </c>
      <c r="J6" s="30">
        <v>17.345310764387126</v>
      </c>
      <c r="K6" s="29">
        <f t="shared" si="2"/>
        <v>22.288488155043456</v>
      </c>
      <c r="L6" s="30">
        <f t="shared" si="3"/>
        <v>3.5027276634733258</v>
      </c>
      <c r="M6" s="30">
        <v>0.49150739248003711</v>
      </c>
      <c r="N6" s="30">
        <v>0.31136304115658847</v>
      </c>
      <c r="O6" s="30">
        <v>-4.1204015788346045E-2</v>
      </c>
      <c r="P6" s="27">
        <f t="shared" si="4"/>
        <v>0.25388880594942648</v>
      </c>
      <c r="Q6" s="43">
        <f t="shared" si="5"/>
        <v>0.22124319486228594</v>
      </c>
    </row>
    <row r="7" spans="1:17" x14ac:dyDescent="0.3">
      <c r="A7" s="25">
        <v>3</v>
      </c>
      <c r="B7" s="25">
        <v>60</v>
      </c>
      <c r="C7" s="25">
        <v>830</v>
      </c>
      <c r="D7" s="25">
        <v>820</v>
      </c>
      <c r="E7" s="25">
        <v>770</v>
      </c>
      <c r="F7" s="30">
        <f t="shared" si="0"/>
        <v>806.66666666666663</v>
      </c>
      <c r="G7" s="30">
        <f t="shared" si="1"/>
        <v>26.246692913372701</v>
      </c>
      <c r="H7" s="30">
        <v>20.474645156585648</v>
      </c>
      <c r="I7" s="30">
        <v>13.168245567962302</v>
      </c>
      <c r="J7" s="30">
        <v>12.91976803795354</v>
      </c>
      <c r="K7" s="29">
        <f t="shared" si="2"/>
        <v>15.520886254167165</v>
      </c>
      <c r="L7" s="30">
        <f t="shared" si="3"/>
        <v>3.5043050398234072</v>
      </c>
      <c r="M7" s="30">
        <v>0.89065075913787428</v>
      </c>
      <c r="N7" s="30">
        <v>0.80218041423347197</v>
      </c>
      <c r="O7" s="30">
        <v>0.20498504983699617</v>
      </c>
      <c r="P7" s="27">
        <f t="shared" si="4"/>
        <v>0.63260540773611407</v>
      </c>
      <c r="Q7" s="43">
        <f t="shared" si="5"/>
        <v>0.30452271765196048</v>
      </c>
    </row>
    <row r="8" spans="1:17" x14ac:dyDescent="0.3">
      <c r="A8" s="25">
        <v>4</v>
      </c>
      <c r="B8" s="25">
        <v>80</v>
      </c>
      <c r="C8" s="25">
        <v>780</v>
      </c>
      <c r="D8" s="25">
        <v>770</v>
      </c>
      <c r="E8" s="25">
        <v>790</v>
      </c>
      <c r="F8" s="30">
        <f t="shared" si="0"/>
        <v>780</v>
      </c>
      <c r="G8" s="30">
        <f t="shared" si="1"/>
        <v>8.1649658092772608</v>
      </c>
      <c r="H8" s="30">
        <v>12.537383356558736</v>
      </c>
      <c r="I8" s="30">
        <v>8.7049961346402274</v>
      </c>
      <c r="J8" s="30">
        <v>12.590881761203944</v>
      </c>
      <c r="K8" s="29">
        <f t="shared" si="2"/>
        <v>11.277753750800969</v>
      </c>
      <c r="L8" s="30">
        <f t="shared" si="3"/>
        <v>1.8193454561938431</v>
      </c>
      <c r="M8" s="30">
        <v>0.88218980693253213</v>
      </c>
      <c r="N8" s="30">
        <v>0.77293673476646441</v>
      </c>
      <c r="O8" s="30">
        <v>0.44870976045107369</v>
      </c>
      <c r="P8" s="27">
        <f t="shared" si="4"/>
        <v>0.7012787673833567</v>
      </c>
      <c r="Q8" s="43">
        <f t="shared" si="5"/>
        <v>0.18407858084977538</v>
      </c>
    </row>
    <row r="9" spans="1:17" ht="15" thickBot="1" x14ac:dyDescent="0.35">
      <c r="A9" s="45">
        <v>5</v>
      </c>
      <c r="B9" s="45">
        <v>100</v>
      </c>
      <c r="C9" s="45">
        <v>790</v>
      </c>
      <c r="D9" s="45">
        <v>750</v>
      </c>
      <c r="E9" s="45">
        <v>800</v>
      </c>
      <c r="F9" s="46">
        <f t="shared" si="0"/>
        <v>780</v>
      </c>
      <c r="G9" s="46">
        <f t="shared" si="1"/>
        <v>21.602468994692867</v>
      </c>
      <c r="H9" s="46">
        <v>9.5883643703782457</v>
      </c>
      <c r="I9" s="46">
        <v>5.8587843236514274</v>
      </c>
      <c r="J9" s="46">
        <v>8.4774667751250732</v>
      </c>
      <c r="K9" s="56">
        <f t="shared" si="2"/>
        <v>7.9748718230515818</v>
      </c>
      <c r="L9" s="46">
        <f t="shared" si="3"/>
        <v>1.5635201940115815</v>
      </c>
      <c r="M9" s="46">
        <v>1.0460694151816339</v>
      </c>
      <c r="N9" s="46">
        <v>0.7756475252788555</v>
      </c>
      <c r="O9" s="46">
        <v>0.59591389979061771</v>
      </c>
      <c r="P9" s="48">
        <f t="shared" si="4"/>
        <v>0.80587694675036892</v>
      </c>
      <c r="Q9" s="47">
        <f t="shared" si="5"/>
        <v>0.18501416243288846</v>
      </c>
    </row>
    <row r="10" spans="1:17" x14ac:dyDescent="0.3">
      <c r="A10" s="50">
        <v>6</v>
      </c>
      <c r="B10" s="50">
        <v>120</v>
      </c>
      <c r="C10" s="50">
        <v>780</v>
      </c>
      <c r="D10" s="50">
        <v>760</v>
      </c>
      <c r="E10" s="50">
        <v>800</v>
      </c>
      <c r="F10" s="51">
        <f t="shared" si="0"/>
        <v>780</v>
      </c>
      <c r="G10" s="51">
        <f t="shared" si="1"/>
        <v>16.329931618554522</v>
      </c>
      <c r="H10" s="51">
        <v>7.4134608538229694</v>
      </c>
      <c r="I10" s="51">
        <v>5.4625416217762393</v>
      </c>
      <c r="J10" s="51">
        <v>7.1733625920116513</v>
      </c>
      <c r="K10" s="57">
        <f t="shared" si="2"/>
        <v>6.6831216892036194</v>
      </c>
      <c r="L10" s="51">
        <f t="shared" si="3"/>
        <v>0.86862863932445844</v>
      </c>
      <c r="M10" s="51">
        <v>0.337156623607826</v>
      </c>
      <c r="N10" s="51">
        <v>0.33362438142501283</v>
      </c>
      <c r="O10" s="51">
        <v>0.15865517562522005</v>
      </c>
      <c r="P10" s="53">
        <f>AVERAGE(M10:O10)</f>
        <v>0.27647872688601965</v>
      </c>
      <c r="Q10" s="52">
        <f t="shared" si="5"/>
        <v>8.3326310800727652E-2</v>
      </c>
    </row>
    <row r="11" spans="1:17" x14ac:dyDescent="0.3">
      <c r="A11" s="25">
        <v>7</v>
      </c>
      <c r="B11" s="25">
        <v>140</v>
      </c>
      <c r="C11" s="25">
        <v>800</v>
      </c>
      <c r="D11" s="25">
        <v>760</v>
      </c>
      <c r="E11" s="25">
        <v>820</v>
      </c>
      <c r="F11" s="30">
        <f t="shared" si="0"/>
        <v>793.33333333333337</v>
      </c>
      <c r="G11" s="30">
        <f t="shared" si="1"/>
        <v>24.944382578492942</v>
      </c>
      <c r="H11" s="30">
        <v>4.1690726636826483</v>
      </c>
      <c r="I11" s="30">
        <v>3.330179005300284</v>
      </c>
      <c r="J11" s="30">
        <v>7.1301771328402195</v>
      </c>
      <c r="K11" s="29">
        <f t="shared" si="2"/>
        <v>4.8764762672743842</v>
      </c>
      <c r="L11" s="30">
        <f t="shared" si="3"/>
        <v>1.6299920932543774</v>
      </c>
      <c r="M11" s="30">
        <v>0.92318024528656806</v>
      </c>
      <c r="N11" s="30">
        <v>0.60626419083792937</v>
      </c>
      <c r="O11" s="30">
        <v>0.58063489872077667</v>
      </c>
      <c r="P11" s="27">
        <f t="shared" si="4"/>
        <v>0.703359778281758</v>
      </c>
      <c r="Q11" s="43">
        <f t="shared" si="5"/>
        <v>0.15578830388118864</v>
      </c>
    </row>
    <row r="12" spans="1:17" x14ac:dyDescent="0.3">
      <c r="A12" s="25">
        <v>8</v>
      </c>
      <c r="B12" s="25">
        <v>180</v>
      </c>
      <c r="C12" s="25">
        <v>1578</v>
      </c>
      <c r="D12" s="25">
        <v>1558</v>
      </c>
      <c r="E12" s="25">
        <v>1615</v>
      </c>
      <c r="F12" s="30">
        <f t="shared" si="0"/>
        <v>1583.6666666666667</v>
      </c>
      <c r="G12" s="30">
        <f t="shared" si="1"/>
        <v>23.612614331233114</v>
      </c>
      <c r="H12" s="30">
        <v>3.0649429388966403</v>
      </c>
      <c r="I12" s="30">
        <v>3.1169910855845968</v>
      </c>
      <c r="J12" s="30">
        <v>4.1500581704653756</v>
      </c>
      <c r="K12" s="29">
        <f t="shared" si="2"/>
        <v>3.443997398315537</v>
      </c>
      <c r="L12" s="30">
        <f t="shared" si="3"/>
        <v>0.49971232582359199</v>
      </c>
      <c r="M12" s="30">
        <v>0.96449926430877264</v>
      </c>
      <c r="N12" s="30">
        <v>0.91044774439503384</v>
      </c>
      <c r="O12" s="30">
        <v>0.60757851351060388</v>
      </c>
      <c r="P12" s="27">
        <f t="shared" si="4"/>
        <v>0.82750850740480342</v>
      </c>
      <c r="Q12" s="43">
        <f t="shared" si="5"/>
        <v>0.15707173172783911</v>
      </c>
    </row>
    <row r="13" spans="1:17" ht="15" thickBot="1" x14ac:dyDescent="0.35">
      <c r="A13" s="45">
        <v>9</v>
      </c>
      <c r="B13" s="45">
        <v>220</v>
      </c>
      <c r="C13" s="45">
        <v>1614</v>
      </c>
      <c r="D13" s="45">
        <v>1610</v>
      </c>
      <c r="E13" s="45">
        <v>1694</v>
      </c>
      <c r="F13" s="46">
        <f t="shared" si="0"/>
        <v>1639.3333333333333</v>
      </c>
      <c r="G13" s="46">
        <f t="shared" si="1"/>
        <v>38.689648342791756</v>
      </c>
      <c r="H13" s="46">
        <v>2.0819903234274855</v>
      </c>
      <c r="I13" s="46">
        <v>2.0819903234274855</v>
      </c>
      <c r="J13" s="46">
        <v>4.6070505667720187</v>
      </c>
      <c r="K13" s="56">
        <f t="shared" si="2"/>
        <v>2.923677071208997</v>
      </c>
      <c r="L13" s="46">
        <f t="shared" si="3"/>
        <v>1.190324813982315</v>
      </c>
      <c r="M13" s="46">
        <v>1.1448900511333477</v>
      </c>
      <c r="N13" s="46">
        <v>0.71724231151188245</v>
      </c>
      <c r="O13" s="46">
        <v>0.9641706836406041</v>
      </c>
      <c r="P13" s="48">
        <f t="shared" si="4"/>
        <v>0.94210101542861135</v>
      </c>
      <c r="Q13" s="47">
        <f t="shared" si="5"/>
        <v>0.17528253381722111</v>
      </c>
    </row>
    <row r="14" spans="1:17" x14ac:dyDescent="0.3">
      <c r="A14">
        <v>10</v>
      </c>
      <c r="B14">
        <v>260</v>
      </c>
      <c r="C14">
        <v>1520</v>
      </c>
      <c r="D14">
        <v>1525</v>
      </c>
      <c r="E14">
        <v>1552</v>
      </c>
      <c r="F14" s="3">
        <f t="shared" si="0"/>
        <v>1532.3333333333333</v>
      </c>
      <c r="G14" s="3">
        <f t="shared" si="1"/>
        <v>14.055445761538678</v>
      </c>
      <c r="H14" s="3">
        <v>2.455028897986681</v>
      </c>
      <c r="I14" s="3">
        <v>2.9751880853201942</v>
      </c>
      <c r="J14" s="3">
        <v>1.8128869024711758</v>
      </c>
      <c r="K14" s="17">
        <f t="shared" si="2"/>
        <v>2.414367961926017</v>
      </c>
      <c r="L14" s="3">
        <f t="shared" si="3"/>
        <v>0.47537774012116141</v>
      </c>
      <c r="M14" s="3">
        <v>0.63328995079479877</v>
      </c>
      <c r="N14" s="3">
        <v>0.4615244065096501</v>
      </c>
      <c r="O14" s="3">
        <v>0.83791356189680988</v>
      </c>
      <c r="P14" s="16">
        <f t="shared" si="4"/>
        <v>0.64424263973375295</v>
      </c>
      <c r="Q14" s="4">
        <f t="shared" si="5"/>
        <v>0.15385527857808451</v>
      </c>
    </row>
    <row r="15" spans="1:17" x14ac:dyDescent="0.3">
      <c r="A15">
        <v>11</v>
      </c>
      <c r="B15">
        <v>300</v>
      </c>
      <c r="C15">
        <v>1570</v>
      </c>
      <c r="D15">
        <v>1550</v>
      </c>
      <c r="E15">
        <v>1610</v>
      </c>
      <c r="F15" s="3">
        <f t="shared" si="0"/>
        <v>1576.6666666666667</v>
      </c>
      <c r="G15" s="3">
        <f t="shared" si="1"/>
        <v>24.944382578492945</v>
      </c>
      <c r="H15" s="3">
        <v>2.2302389146129973</v>
      </c>
      <c r="I15" s="3">
        <v>1.7975786240335414</v>
      </c>
      <c r="J15" s="3">
        <v>1.6810745681344925</v>
      </c>
      <c r="K15" s="17">
        <f t="shared" si="2"/>
        <v>1.902964035593677</v>
      </c>
      <c r="L15" s="3">
        <f t="shared" si="3"/>
        <v>0.23625541769882138</v>
      </c>
      <c r="M15" s="3">
        <v>0.50317200620002334</v>
      </c>
      <c r="N15" s="3">
        <v>0.78353346131490254</v>
      </c>
      <c r="O15" s="3">
        <v>0.50317200620002334</v>
      </c>
      <c r="P15" s="16">
        <f t="shared" si="4"/>
        <v>0.5966258245716497</v>
      </c>
      <c r="Q15" s="4">
        <f t="shared" si="5"/>
        <v>0.13216365739670574</v>
      </c>
    </row>
    <row r="16" spans="1:17" x14ac:dyDescent="0.3">
      <c r="A16" t="s">
        <v>25</v>
      </c>
      <c r="P16" s="16"/>
    </row>
    <row r="18" spans="1:7" x14ac:dyDescent="0.3">
      <c r="C18" s="72" t="s">
        <v>56</v>
      </c>
      <c r="D18" s="72"/>
      <c r="E18" s="72"/>
    </row>
    <row r="19" spans="1:7" x14ac:dyDescent="0.3">
      <c r="A19" s="18"/>
      <c r="B19" s="24"/>
      <c r="C19" s="38" t="s">
        <v>47</v>
      </c>
      <c r="D19" s="38" t="s">
        <v>48</v>
      </c>
      <c r="E19" s="38" t="s">
        <v>49</v>
      </c>
      <c r="F19" s="24" t="s">
        <v>50</v>
      </c>
      <c r="G19" s="39" t="s">
        <v>51</v>
      </c>
    </row>
    <row r="20" spans="1:7" x14ac:dyDescent="0.3">
      <c r="A20" s="20" t="s">
        <v>54</v>
      </c>
      <c r="B20" s="25" t="s">
        <v>57</v>
      </c>
      <c r="C20" s="58">
        <v>29.332010582010582</v>
      </c>
      <c r="D20" s="58">
        <v>29.785478547854794</v>
      </c>
      <c r="E20" s="58">
        <v>25.691699604743079</v>
      </c>
      <c r="F20" s="30">
        <f>AVERAGE(C20:E20)</f>
        <v>28.269729578202817</v>
      </c>
      <c r="G20" s="31">
        <f>_xlfn.STDEV.P(C20:E20)</f>
        <v>1.8323186053111946</v>
      </c>
    </row>
    <row r="21" spans="1:7" x14ac:dyDescent="0.3">
      <c r="B21" s="25" t="s">
        <v>58</v>
      </c>
      <c r="C21" s="58">
        <v>70.667989417989418</v>
      </c>
      <c r="D21" s="58">
        <v>70.667989417989418</v>
      </c>
      <c r="E21" s="58">
        <v>74.308300395256921</v>
      </c>
      <c r="F21" s="30">
        <f t="shared" ref="F21:F23" si="6">AVERAGE(C21:E21)</f>
        <v>71.881426410411919</v>
      </c>
      <c r="G21" s="31">
        <f t="shared" ref="G21:G23" si="7">_xlfn.STDEV.P(C21:E21)</f>
        <v>1.7160590517691199</v>
      </c>
    </row>
    <row r="22" spans="1:7" x14ac:dyDescent="0.3">
      <c r="A22" s="20" t="s">
        <v>55</v>
      </c>
      <c r="B22" s="25" t="s">
        <v>57</v>
      </c>
      <c r="C22" s="58">
        <v>33.86172865347018</v>
      </c>
      <c r="D22" s="58">
        <v>35.229336060136326</v>
      </c>
      <c r="E22" s="58">
        <v>28.084344114086747</v>
      </c>
      <c r="F22" s="30">
        <f t="shared" si="6"/>
        <v>32.391802942564418</v>
      </c>
      <c r="G22" s="31">
        <f t="shared" si="7"/>
        <v>3.0965829203564259</v>
      </c>
    </row>
    <row r="23" spans="1:7" x14ac:dyDescent="0.3">
      <c r="A23" s="22"/>
      <c r="B23" s="26" t="s">
        <v>58</v>
      </c>
      <c r="C23" s="59">
        <v>66.13827134652982</v>
      </c>
      <c r="D23" s="59">
        <v>64.770663939863681</v>
      </c>
      <c r="E23" s="59">
        <v>71.915655885913253</v>
      </c>
      <c r="F23" s="32">
        <f t="shared" si="6"/>
        <v>67.608197057435589</v>
      </c>
      <c r="G23" s="33">
        <f t="shared" si="7"/>
        <v>3.0965829203564237</v>
      </c>
    </row>
  </sheetData>
  <mergeCells count="4">
    <mergeCell ref="C2:G2"/>
    <mergeCell ref="H2:L2"/>
    <mergeCell ref="M2:Q2"/>
    <mergeCell ref="C18:E1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7C30B-A2A3-4CAD-A892-7D2C24CF65DF}">
  <dimension ref="A1:X20"/>
  <sheetViews>
    <sheetView tabSelected="1" zoomScale="80" zoomScaleNormal="80" workbookViewId="0">
      <selection activeCell="I35" sqref="I35"/>
    </sheetView>
  </sheetViews>
  <sheetFormatPr defaultRowHeight="14.4" x14ac:dyDescent="0.3"/>
  <sheetData>
    <row r="1" spans="1:24" x14ac:dyDescent="0.3">
      <c r="A1" s="61" t="s">
        <v>66</v>
      </c>
      <c r="B1" s="61"/>
      <c r="C1" s="61"/>
      <c r="D1" s="61"/>
      <c r="E1" s="61"/>
      <c r="F1" s="61"/>
      <c r="G1" s="61"/>
      <c r="H1" s="61"/>
    </row>
    <row r="3" spans="1:24" x14ac:dyDescent="0.3">
      <c r="A3" s="62" t="s">
        <v>59</v>
      </c>
      <c r="B3" s="62"/>
      <c r="C3" s="73" t="s">
        <v>67</v>
      </c>
      <c r="D3" s="73"/>
      <c r="E3" s="73"/>
      <c r="F3" s="73"/>
      <c r="H3" s="60" t="s">
        <v>68</v>
      </c>
      <c r="K3" s="66" t="s">
        <v>60</v>
      </c>
      <c r="L3" s="24" t="s">
        <v>76</v>
      </c>
      <c r="M3" s="64" t="s">
        <v>37</v>
      </c>
      <c r="N3" s="64"/>
      <c r="O3" s="65"/>
      <c r="X3" t="s">
        <v>73</v>
      </c>
    </row>
    <row r="4" spans="1:24" x14ac:dyDescent="0.3">
      <c r="A4" t="s">
        <v>22</v>
      </c>
      <c r="B4" t="s">
        <v>23</v>
      </c>
      <c r="C4" t="s">
        <v>46</v>
      </c>
      <c r="D4" t="s">
        <v>67</v>
      </c>
      <c r="E4" t="s">
        <v>69</v>
      </c>
      <c r="F4" t="s">
        <v>51</v>
      </c>
      <c r="G4" t="s">
        <v>70</v>
      </c>
      <c r="H4" t="s">
        <v>50</v>
      </c>
      <c r="I4" t="s">
        <v>51</v>
      </c>
      <c r="K4" s="20" t="s">
        <v>61</v>
      </c>
      <c r="L4" s="25" t="s">
        <v>62</v>
      </c>
      <c r="M4" s="25" t="s">
        <v>63</v>
      </c>
      <c r="N4" s="25" t="s">
        <v>64</v>
      </c>
      <c r="O4" s="21" t="s">
        <v>65</v>
      </c>
      <c r="X4" t="s">
        <v>74</v>
      </c>
    </row>
    <row r="5" spans="1:24" x14ac:dyDescent="0.3">
      <c r="A5" s="25">
        <v>0</v>
      </c>
      <c r="B5" s="25">
        <v>0</v>
      </c>
      <c r="C5" s="30">
        <v>0</v>
      </c>
      <c r="D5">
        <f>C5/1000</f>
        <v>0</v>
      </c>
      <c r="E5">
        <v>0</v>
      </c>
      <c r="F5" s="3">
        <v>0</v>
      </c>
      <c r="G5" s="13">
        <f>F5/1000</f>
        <v>0</v>
      </c>
      <c r="H5" s="5">
        <v>0.2535373188818299</v>
      </c>
      <c r="I5" s="5">
        <v>0</v>
      </c>
      <c r="K5" s="20">
        <v>0</v>
      </c>
      <c r="L5" s="25">
        <v>0</v>
      </c>
      <c r="M5" s="30">
        <v>0</v>
      </c>
      <c r="N5" s="30">
        <v>0</v>
      </c>
      <c r="O5" s="31">
        <v>0</v>
      </c>
      <c r="P5">
        <v>0</v>
      </c>
      <c r="Q5">
        <v>0</v>
      </c>
      <c r="R5">
        <v>0</v>
      </c>
      <c r="X5" t="s">
        <v>75</v>
      </c>
    </row>
    <row r="6" spans="1:24" x14ac:dyDescent="0.3">
      <c r="A6" s="25">
        <v>1</v>
      </c>
      <c r="B6" s="25">
        <v>20</v>
      </c>
      <c r="C6" s="30">
        <v>793.33333333333337</v>
      </c>
      <c r="D6">
        <f t="shared" ref="D6:D16" si="0">C6/1000</f>
        <v>0.79333333333333333</v>
      </c>
      <c r="E6" s="17">
        <f>D5+D6</f>
        <v>0.79333333333333333</v>
      </c>
      <c r="F6" s="3">
        <v>30.912061651652344</v>
      </c>
      <c r="G6" s="13">
        <f t="shared" ref="G6:G16" si="1">F6/1000</f>
        <v>3.0912061651652344E-2</v>
      </c>
      <c r="H6" s="5">
        <v>10.82624010677727</v>
      </c>
      <c r="I6" s="5">
        <v>3.19004490097111</v>
      </c>
      <c r="K6" s="20">
        <v>20</v>
      </c>
      <c r="L6" s="25">
        <v>0.8</v>
      </c>
      <c r="M6" s="30">
        <v>9.6809999999999992</v>
      </c>
      <c r="N6" s="30">
        <v>18.68</v>
      </c>
      <c r="O6" s="31">
        <v>5.34</v>
      </c>
      <c r="P6">
        <v>7.42</v>
      </c>
      <c r="Q6">
        <v>9.4339999999999993</v>
      </c>
      <c r="R6">
        <v>11.31</v>
      </c>
    </row>
    <row r="7" spans="1:24" x14ac:dyDescent="0.3">
      <c r="A7" s="25">
        <v>2</v>
      </c>
      <c r="B7" s="25">
        <v>40</v>
      </c>
      <c r="C7" s="30">
        <v>800</v>
      </c>
      <c r="D7">
        <f t="shared" si="0"/>
        <v>0.8</v>
      </c>
      <c r="E7" s="17">
        <f>E6+D7</f>
        <v>1.5933333333333333</v>
      </c>
      <c r="F7" s="3">
        <v>35.590260840104371</v>
      </c>
      <c r="G7" s="13">
        <f t="shared" si="1"/>
        <v>3.5590260840104374E-2</v>
      </c>
      <c r="H7" s="5">
        <v>22.288488155043456</v>
      </c>
      <c r="I7" s="5">
        <v>3.5027276634733258</v>
      </c>
      <c r="K7" s="20">
        <v>40</v>
      </c>
      <c r="L7" s="25">
        <v>1.6</v>
      </c>
      <c r="M7" s="30">
        <v>19.579999999999998</v>
      </c>
      <c r="N7" s="30">
        <v>26.37</v>
      </c>
      <c r="O7" s="31">
        <v>16.02</v>
      </c>
      <c r="P7">
        <v>15.69</v>
      </c>
      <c r="Q7">
        <v>19.66</v>
      </c>
      <c r="R7">
        <v>24.3</v>
      </c>
    </row>
    <row r="8" spans="1:24" x14ac:dyDescent="0.3">
      <c r="A8" s="25">
        <v>3</v>
      </c>
      <c r="B8" s="25">
        <v>60</v>
      </c>
      <c r="C8" s="30">
        <v>806.66666666666663</v>
      </c>
      <c r="D8">
        <f t="shared" si="0"/>
        <v>0.80666666666666664</v>
      </c>
      <c r="E8" s="17">
        <f t="shared" ref="E8:E16" si="2">E7+D8</f>
        <v>2.4</v>
      </c>
      <c r="F8" s="3">
        <v>26.246692913372701</v>
      </c>
      <c r="G8" s="13">
        <f t="shared" si="1"/>
        <v>2.6246692913372702E-2</v>
      </c>
      <c r="H8" s="5">
        <v>15.520886254167165</v>
      </c>
      <c r="I8" s="5">
        <v>3.5043050398234072</v>
      </c>
      <c r="K8" s="20">
        <v>60</v>
      </c>
      <c r="L8" s="25">
        <v>2.4</v>
      </c>
      <c r="M8" s="30">
        <v>17.41</v>
      </c>
      <c r="N8" s="30">
        <v>25.76</v>
      </c>
      <c r="O8" s="31">
        <v>7.7270000000000003</v>
      </c>
      <c r="P8">
        <v>9.4280000000000008</v>
      </c>
      <c r="Q8">
        <v>17.510000000000002</v>
      </c>
      <c r="R8">
        <v>25.7</v>
      </c>
    </row>
    <row r="9" spans="1:24" x14ac:dyDescent="0.3">
      <c r="A9" s="25">
        <v>4</v>
      </c>
      <c r="B9" s="25">
        <v>80</v>
      </c>
      <c r="C9" s="30">
        <v>780</v>
      </c>
      <c r="D9">
        <f t="shared" si="0"/>
        <v>0.78</v>
      </c>
      <c r="E9" s="17">
        <f t="shared" si="2"/>
        <v>3.1799999999999997</v>
      </c>
      <c r="F9" s="3">
        <v>8.1649658092772608</v>
      </c>
      <c r="G9" s="13">
        <f t="shared" si="1"/>
        <v>8.1649658092772612E-3</v>
      </c>
      <c r="H9" s="5">
        <v>11.277753750800969</v>
      </c>
      <c r="I9" s="5">
        <v>1.8193454561938431</v>
      </c>
      <c r="K9" s="20">
        <v>80</v>
      </c>
      <c r="L9" s="25">
        <v>3.2</v>
      </c>
      <c r="M9" s="30">
        <v>11.87</v>
      </c>
      <c r="N9" s="30">
        <v>20.84</v>
      </c>
      <c r="O9" s="31">
        <v>3.7490000000000001</v>
      </c>
      <c r="P9">
        <v>4.798</v>
      </c>
      <c r="Q9">
        <v>11.98</v>
      </c>
      <c r="R9">
        <v>19.100000000000001</v>
      </c>
    </row>
    <row r="10" spans="1:24" ht="15" thickBot="1" x14ac:dyDescent="0.35">
      <c r="A10" s="45">
        <v>5</v>
      </c>
      <c r="B10" s="45">
        <v>100</v>
      </c>
      <c r="C10" s="46">
        <v>780</v>
      </c>
      <c r="D10">
        <f t="shared" si="0"/>
        <v>0.78</v>
      </c>
      <c r="E10" s="17">
        <f t="shared" si="2"/>
        <v>3.96</v>
      </c>
      <c r="F10" s="3">
        <v>21.602468994692867</v>
      </c>
      <c r="G10" s="13">
        <f t="shared" si="1"/>
        <v>2.1602468994692866E-2</v>
      </c>
      <c r="H10" s="5">
        <v>7.9748718230515818</v>
      </c>
      <c r="I10" s="5">
        <v>1.5635201940115815</v>
      </c>
      <c r="K10" s="20">
        <v>100</v>
      </c>
      <c r="L10" s="25">
        <v>4</v>
      </c>
      <c r="M10" s="30">
        <v>5.6619999999999999</v>
      </c>
      <c r="N10" s="30">
        <v>11.2</v>
      </c>
      <c r="O10" s="31">
        <v>2.024</v>
      </c>
      <c r="P10">
        <v>2.4470000000000001</v>
      </c>
      <c r="Q10">
        <v>5.61</v>
      </c>
      <c r="R10">
        <v>8.9220000000000006</v>
      </c>
    </row>
    <row r="11" spans="1:24" x14ac:dyDescent="0.3">
      <c r="A11" s="50">
        <v>6</v>
      </c>
      <c r="B11" s="50">
        <v>120</v>
      </c>
      <c r="C11" s="51">
        <v>780</v>
      </c>
      <c r="D11">
        <f t="shared" si="0"/>
        <v>0.78</v>
      </c>
      <c r="E11" s="17">
        <f t="shared" si="2"/>
        <v>4.74</v>
      </c>
      <c r="F11" s="3">
        <v>16.329931618554522</v>
      </c>
      <c r="G11" s="13">
        <f t="shared" si="1"/>
        <v>1.6329931618554522E-2</v>
      </c>
      <c r="H11" s="5">
        <v>6.6831216892036194</v>
      </c>
      <c r="I11" s="5">
        <v>0.86862863932445844</v>
      </c>
      <c r="K11" s="20">
        <v>120</v>
      </c>
      <c r="L11" s="25">
        <v>4.8</v>
      </c>
      <c r="M11" s="30">
        <v>3.0350000000000001</v>
      </c>
      <c r="N11" s="30">
        <v>5.2409999999999997</v>
      </c>
      <c r="O11" s="31">
        <v>1.268</v>
      </c>
      <c r="P11">
        <v>1.0189999999999999</v>
      </c>
      <c r="Q11">
        <v>2.996</v>
      </c>
      <c r="R11">
        <v>4.5220000000000002</v>
      </c>
    </row>
    <row r="12" spans="1:24" x14ac:dyDescent="0.3">
      <c r="A12" s="25">
        <v>7</v>
      </c>
      <c r="B12" s="25">
        <v>140</v>
      </c>
      <c r="C12" s="30">
        <v>793.33333333333337</v>
      </c>
      <c r="D12">
        <f t="shared" si="0"/>
        <v>0.79333333333333333</v>
      </c>
      <c r="E12" s="17">
        <f t="shared" si="2"/>
        <v>5.5333333333333332</v>
      </c>
      <c r="F12" s="3">
        <v>24.944382578492942</v>
      </c>
      <c r="G12" s="13">
        <f t="shared" si="1"/>
        <v>2.4944382578492942E-2</v>
      </c>
      <c r="H12" s="5">
        <v>4.8764762672743842</v>
      </c>
      <c r="I12" s="5">
        <v>1.6299920932543774</v>
      </c>
      <c r="K12" s="20">
        <v>140</v>
      </c>
      <c r="L12" s="25">
        <v>5.6</v>
      </c>
      <c r="M12" s="30">
        <v>2.3050000000000002</v>
      </c>
      <c r="N12" s="30">
        <v>3.7309999999999999</v>
      </c>
      <c r="O12" s="31">
        <v>0.7329</v>
      </c>
      <c r="P12">
        <v>0.62290000000000001</v>
      </c>
      <c r="Q12">
        <v>2.2949999999999999</v>
      </c>
      <c r="R12">
        <v>3.7909999999999999</v>
      </c>
    </row>
    <row r="13" spans="1:24" x14ac:dyDescent="0.3">
      <c r="A13" s="25">
        <v>8</v>
      </c>
      <c r="B13" s="25">
        <v>180</v>
      </c>
      <c r="C13" s="30">
        <v>1583.6666666666667</v>
      </c>
      <c r="D13">
        <f t="shared" si="0"/>
        <v>1.5836666666666668</v>
      </c>
      <c r="E13" s="17">
        <f t="shared" si="2"/>
        <v>7.117</v>
      </c>
      <c r="F13" s="3">
        <v>23.612614331233114</v>
      </c>
      <c r="G13" s="13">
        <f t="shared" si="1"/>
        <v>2.3612614331233114E-2</v>
      </c>
      <c r="H13" s="5">
        <v>3.443997398315537</v>
      </c>
      <c r="I13" s="5">
        <v>0.49971232582359199</v>
      </c>
      <c r="K13" s="20">
        <v>160</v>
      </c>
      <c r="L13" s="25">
        <v>6.4</v>
      </c>
      <c r="M13" s="30">
        <v>2.1339999999999999</v>
      </c>
      <c r="N13" s="30">
        <v>3.6190000000000002</v>
      </c>
      <c r="O13" s="31">
        <v>0.56840000000000002</v>
      </c>
      <c r="P13">
        <v>0.53820000000000001</v>
      </c>
      <c r="Q13">
        <v>2.1280000000000001</v>
      </c>
      <c r="R13">
        <v>3.633</v>
      </c>
    </row>
    <row r="14" spans="1:24" ht="15" thickBot="1" x14ac:dyDescent="0.35">
      <c r="A14" s="45">
        <v>9</v>
      </c>
      <c r="B14" s="45">
        <v>220</v>
      </c>
      <c r="C14" s="46">
        <v>1639.3333333333333</v>
      </c>
      <c r="D14">
        <f t="shared" si="0"/>
        <v>1.6393333333333333</v>
      </c>
      <c r="E14" s="17">
        <f t="shared" si="2"/>
        <v>8.756333333333334</v>
      </c>
      <c r="F14" s="3">
        <v>38.689648342791756</v>
      </c>
      <c r="G14" s="13">
        <f t="shared" si="1"/>
        <v>3.8689648342791753E-2</v>
      </c>
      <c r="H14" s="5">
        <v>2.923677071208997</v>
      </c>
      <c r="I14" s="5">
        <v>1.190324813982315</v>
      </c>
      <c r="K14" s="20">
        <v>180</v>
      </c>
      <c r="L14" s="25">
        <v>7.2</v>
      </c>
      <c r="M14" s="30">
        <v>2.0960000000000001</v>
      </c>
      <c r="N14" s="30">
        <v>3.5990000000000002</v>
      </c>
      <c r="O14" s="31">
        <v>0.5292</v>
      </c>
      <c r="P14">
        <v>0.52159999999999995</v>
      </c>
      <c r="Q14">
        <v>2.0950000000000002</v>
      </c>
      <c r="R14">
        <v>3.6019999999999999</v>
      </c>
    </row>
    <row r="15" spans="1:24" x14ac:dyDescent="0.3">
      <c r="A15">
        <v>10</v>
      </c>
      <c r="B15">
        <v>260</v>
      </c>
      <c r="C15" s="3">
        <v>1532.3333333333333</v>
      </c>
      <c r="D15">
        <f t="shared" si="0"/>
        <v>1.5323333333333333</v>
      </c>
      <c r="E15" s="17">
        <f t="shared" si="2"/>
        <v>10.288666666666668</v>
      </c>
      <c r="F15" s="3">
        <v>14.055445761538678</v>
      </c>
      <c r="G15" s="13">
        <f t="shared" si="1"/>
        <v>1.4055445761538677E-2</v>
      </c>
      <c r="H15" s="5">
        <v>2.414367961926017</v>
      </c>
      <c r="I15" s="5">
        <v>0.47537774012116141</v>
      </c>
      <c r="K15" s="20">
        <v>200</v>
      </c>
      <c r="L15" s="25">
        <v>8</v>
      </c>
      <c r="M15" s="30">
        <v>2.0880000000000001</v>
      </c>
      <c r="N15" s="30">
        <v>3.5960000000000001</v>
      </c>
      <c r="O15" s="31">
        <v>0.52029999999999998</v>
      </c>
      <c r="P15">
        <v>0.51849999999999996</v>
      </c>
      <c r="Q15">
        <v>2.0920000000000001</v>
      </c>
      <c r="R15">
        <v>3.5960000000000001</v>
      </c>
    </row>
    <row r="16" spans="1:24" x14ac:dyDescent="0.3">
      <c r="A16">
        <v>11</v>
      </c>
      <c r="B16">
        <v>300</v>
      </c>
      <c r="C16" s="3">
        <v>1576.6666666666667</v>
      </c>
      <c r="D16">
        <f t="shared" si="0"/>
        <v>1.5766666666666667</v>
      </c>
      <c r="E16" s="17">
        <f t="shared" si="2"/>
        <v>11.865333333333334</v>
      </c>
      <c r="F16" s="3">
        <v>24.944382578492945</v>
      </c>
      <c r="G16" s="13">
        <f t="shared" si="1"/>
        <v>2.4944382578492946E-2</v>
      </c>
      <c r="H16" s="5">
        <v>1.902964035593677</v>
      </c>
      <c r="I16" s="5">
        <v>0.23625541769882138</v>
      </c>
      <c r="K16" s="20">
        <v>220</v>
      </c>
      <c r="L16" s="25">
        <v>8.8000000000000007</v>
      </c>
      <c r="M16" s="30">
        <v>2.0859999999999999</v>
      </c>
      <c r="N16" s="30">
        <v>3.5950000000000002</v>
      </c>
      <c r="O16" s="31">
        <v>0.51839999999999997</v>
      </c>
      <c r="P16">
        <v>0.51790000000000003</v>
      </c>
      <c r="Q16">
        <v>2.0910000000000002</v>
      </c>
      <c r="R16">
        <v>3.5950000000000002</v>
      </c>
    </row>
    <row r="17" spans="1:18" x14ac:dyDescent="0.3">
      <c r="A17" t="s">
        <v>25</v>
      </c>
      <c r="K17" s="20">
        <v>240</v>
      </c>
      <c r="L17" s="25">
        <v>9.6</v>
      </c>
      <c r="M17" s="30">
        <v>2.0859999999999999</v>
      </c>
      <c r="N17" s="30">
        <v>3.5950000000000002</v>
      </c>
      <c r="O17" s="31">
        <v>0.51790000000000003</v>
      </c>
      <c r="P17">
        <v>0.51780000000000004</v>
      </c>
      <c r="Q17">
        <v>2.0910000000000002</v>
      </c>
      <c r="R17">
        <v>3.5950000000000002</v>
      </c>
    </row>
    <row r="18" spans="1:18" x14ac:dyDescent="0.3">
      <c r="K18" s="20">
        <v>260</v>
      </c>
      <c r="L18" s="25">
        <v>10.4</v>
      </c>
      <c r="M18" s="30">
        <v>2.0859999999999999</v>
      </c>
      <c r="N18" s="30">
        <v>3.5950000000000002</v>
      </c>
      <c r="O18" s="31">
        <v>0.51780000000000004</v>
      </c>
      <c r="P18">
        <v>0.51780000000000004</v>
      </c>
      <c r="Q18">
        <v>2.0910000000000002</v>
      </c>
      <c r="R18">
        <v>3.5950000000000002</v>
      </c>
    </row>
    <row r="19" spans="1:18" x14ac:dyDescent="0.3">
      <c r="K19" s="20">
        <v>280</v>
      </c>
      <c r="L19" s="25">
        <v>11.2</v>
      </c>
      <c r="M19" s="30">
        <v>2.0859999999999999</v>
      </c>
      <c r="N19" s="30">
        <v>3.5950000000000002</v>
      </c>
      <c r="O19" s="31">
        <v>0.51780000000000004</v>
      </c>
      <c r="P19">
        <v>0.51780000000000004</v>
      </c>
      <c r="Q19">
        <v>2.0910000000000002</v>
      </c>
      <c r="R19">
        <v>3.5950000000000002</v>
      </c>
    </row>
    <row r="20" spans="1:18" x14ac:dyDescent="0.3">
      <c r="K20" s="22">
        <v>300</v>
      </c>
      <c r="L20" s="26">
        <v>12</v>
      </c>
      <c r="M20" s="32">
        <v>2.0859999999999999</v>
      </c>
      <c r="N20" s="32">
        <v>3.5950000000000002</v>
      </c>
      <c r="O20" s="33">
        <v>0.51780000000000004</v>
      </c>
      <c r="P20">
        <v>0.51780000000000004</v>
      </c>
      <c r="Q20">
        <v>2.0910000000000002</v>
      </c>
      <c r="R20">
        <v>3.5950000000000002</v>
      </c>
    </row>
  </sheetData>
  <mergeCells count="1">
    <mergeCell ref="C3:F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80B12-C63E-4BF1-8B89-50ED4B15D724}">
  <dimension ref="A1:O20"/>
  <sheetViews>
    <sheetView zoomScale="80" zoomScaleNormal="80" workbookViewId="0">
      <selection activeCell="Q2" sqref="Q2:S4"/>
    </sheetView>
  </sheetViews>
  <sheetFormatPr defaultRowHeight="14.4" x14ac:dyDescent="0.3"/>
  <sheetData>
    <row r="1" spans="1:15" x14ac:dyDescent="0.3">
      <c r="A1" s="74" t="s">
        <v>72</v>
      </c>
      <c r="B1" s="74"/>
      <c r="C1" s="74"/>
      <c r="D1" s="74"/>
      <c r="E1" s="74"/>
      <c r="F1" s="74"/>
      <c r="G1" s="74"/>
      <c r="H1" s="74"/>
    </row>
    <row r="3" spans="1:15" x14ac:dyDescent="0.3">
      <c r="A3" s="62" t="s">
        <v>59</v>
      </c>
      <c r="B3" s="62"/>
      <c r="C3" s="73" t="s">
        <v>67</v>
      </c>
      <c r="D3" s="73"/>
      <c r="E3" s="73"/>
      <c r="F3" s="73"/>
      <c r="H3" s="60" t="s">
        <v>71</v>
      </c>
      <c r="K3" s="11" t="s">
        <v>60</v>
      </c>
      <c r="M3" s="60" t="s">
        <v>37</v>
      </c>
      <c r="N3" s="60"/>
      <c r="O3" s="60"/>
    </row>
    <row r="4" spans="1:15" x14ac:dyDescent="0.3">
      <c r="A4" t="s">
        <v>22</v>
      </c>
      <c r="B4" t="s">
        <v>23</v>
      </c>
      <c r="C4" t="s">
        <v>46</v>
      </c>
      <c r="D4" t="s">
        <v>67</v>
      </c>
      <c r="E4" t="s">
        <v>69</v>
      </c>
      <c r="F4" t="s">
        <v>51</v>
      </c>
      <c r="G4" t="s">
        <v>70</v>
      </c>
      <c r="H4" t="s">
        <v>50</v>
      </c>
      <c r="I4" t="s">
        <v>51</v>
      </c>
      <c r="K4" t="s">
        <v>61</v>
      </c>
      <c r="L4" t="s">
        <v>62</v>
      </c>
      <c r="M4" t="s">
        <v>63</v>
      </c>
      <c r="N4" t="s">
        <v>64</v>
      </c>
      <c r="O4" t="s">
        <v>65</v>
      </c>
    </row>
    <row r="5" spans="1:15" x14ac:dyDescent="0.3">
      <c r="A5" s="25">
        <v>0</v>
      </c>
      <c r="B5" s="25">
        <v>0</v>
      </c>
      <c r="C5" s="30">
        <v>0</v>
      </c>
      <c r="D5" s="25">
        <f>C5/1000</f>
        <v>0</v>
      </c>
      <c r="E5" s="25">
        <v>0</v>
      </c>
      <c r="F5" s="30">
        <v>0</v>
      </c>
      <c r="G5" s="63">
        <f>F5/1000</f>
        <v>0</v>
      </c>
      <c r="H5" s="28">
        <v>0</v>
      </c>
      <c r="I5" s="28">
        <v>0</v>
      </c>
      <c r="K5">
        <v>0</v>
      </c>
      <c r="L5">
        <v>0</v>
      </c>
      <c r="M5">
        <v>0</v>
      </c>
      <c r="N5">
        <v>0</v>
      </c>
      <c r="O5">
        <v>0</v>
      </c>
    </row>
    <row r="6" spans="1:15" x14ac:dyDescent="0.3">
      <c r="A6" s="25">
        <v>1</v>
      </c>
      <c r="B6" s="25">
        <v>20</v>
      </c>
      <c r="C6" s="30">
        <v>793.33333333333337</v>
      </c>
      <c r="D6" s="25">
        <f t="shared" ref="D6:D16" si="0">C6/1000</f>
        <v>0.79333333333333333</v>
      </c>
      <c r="E6" s="29">
        <f>D5+D6</f>
        <v>0.79333333333333333</v>
      </c>
      <c r="F6" s="30">
        <v>30.912061651652344</v>
      </c>
      <c r="G6" s="63">
        <f t="shared" ref="G6:G16" si="1">F6/1000</f>
        <v>3.0912061651652344E-2</v>
      </c>
      <c r="H6" s="28">
        <v>0</v>
      </c>
      <c r="I6" s="28">
        <v>0</v>
      </c>
      <c r="K6">
        <v>20</v>
      </c>
      <c r="L6">
        <v>0.8</v>
      </c>
      <c r="M6">
        <v>3.015E-2</v>
      </c>
      <c r="N6">
        <v>5.0459999999999998E-2</v>
      </c>
      <c r="O6">
        <v>9.3200000000000002E-3</v>
      </c>
    </row>
    <row r="7" spans="1:15" x14ac:dyDescent="0.3">
      <c r="A7" s="25">
        <v>2</v>
      </c>
      <c r="B7" s="25">
        <v>40</v>
      </c>
      <c r="C7" s="30">
        <v>800</v>
      </c>
      <c r="D7" s="25">
        <f t="shared" si="0"/>
        <v>0.8</v>
      </c>
      <c r="E7" s="29">
        <f>E6+D7</f>
        <v>1.5933333333333333</v>
      </c>
      <c r="F7" s="30">
        <v>35.590260840104371</v>
      </c>
      <c r="G7" s="63">
        <f t="shared" si="1"/>
        <v>3.5590260840104374E-2</v>
      </c>
      <c r="H7" s="28">
        <v>0.25388880594942648</v>
      </c>
      <c r="I7" s="28">
        <v>0.22124319486228594</v>
      </c>
      <c r="K7">
        <v>40</v>
      </c>
      <c r="L7">
        <v>1.6</v>
      </c>
      <c r="M7">
        <v>0.19020000000000001</v>
      </c>
      <c r="N7">
        <v>0.31830000000000003</v>
      </c>
      <c r="O7">
        <v>5.8799999999999998E-2</v>
      </c>
    </row>
    <row r="8" spans="1:15" x14ac:dyDescent="0.3">
      <c r="A8" s="25">
        <v>3</v>
      </c>
      <c r="B8" s="25">
        <v>60</v>
      </c>
      <c r="C8" s="30">
        <v>806.66666666666663</v>
      </c>
      <c r="D8" s="25">
        <f t="shared" si="0"/>
        <v>0.80666666666666664</v>
      </c>
      <c r="E8" s="29">
        <f t="shared" ref="E8:E16" si="2">E7+D8</f>
        <v>2.4</v>
      </c>
      <c r="F8" s="30">
        <v>26.246692913372701</v>
      </c>
      <c r="G8" s="63">
        <f t="shared" si="1"/>
        <v>2.6246692913372702E-2</v>
      </c>
      <c r="H8" s="28">
        <v>0.63260540773611407</v>
      </c>
      <c r="I8" s="28">
        <v>0.30452271765196048</v>
      </c>
      <c r="K8">
        <v>60</v>
      </c>
      <c r="L8">
        <v>2.4</v>
      </c>
      <c r="M8">
        <v>0.41799999999999998</v>
      </c>
      <c r="N8">
        <v>0.69950000000000001</v>
      </c>
      <c r="O8">
        <v>0.12920000000000001</v>
      </c>
    </row>
    <row r="9" spans="1:15" x14ac:dyDescent="0.3">
      <c r="A9" s="25">
        <v>4</v>
      </c>
      <c r="B9" s="25">
        <v>80</v>
      </c>
      <c r="C9" s="30">
        <v>780</v>
      </c>
      <c r="D9" s="25">
        <f t="shared" si="0"/>
        <v>0.78</v>
      </c>
      <c r="E9" s="29">
        <f t="shared" si="2"/>
        <v>3.1799999999999997</v>
      </c>
      <c r="F9" s="30">
        <v>8.1649658092772608</v>
      </c>
      <c r="G9" s="63">
        <f t="shared" si="1"/>
        <v>8.1649658092772612E-3</v>
      </c>
      <c r="H9" s="28">
        <v>0.7012787673833567</v>
      </c>
      <c r="I9" s="28">
        <v>0.18407858084977538</v>
      </c>
      <c r="K9">
        <v>80</v>
      </c>
      <c r="L9">
        <v>3.2</v>
      </c>
      <c r="M9">
        <v>0.5998</v>
      </c>
      <c r="N9">
        <v>1.004</v>
      </c>
      <c r="O9">
        <v>0.18540000000000001</v>
      </c>
    </row>
    <row r="10" spans="1:15" x14ac:dyDescent="0.3">
      <c r="A10" s="25">
        <v>5</v>
      </c>
      <c r="B10" s="25">
        <v>100</v>
      </c>
      <c r="C10" s="30">
        <v>780</v>
      </c>
      <c r="D10" s="25">
        <f t="shared" si="0"/>
        <v>0.78</v>
      </c>
      <c r="E10" s="29">
        <f t="shared" si="2"/>
        <v>3.96</v>
      </c>
      <c r="F10" s="30">
        <v>21.602468994692867</v>
      </c>
      <c r="G10" s="63">
        <f t="shared" si="1"/>
        <v>2.1602468994692866E-2</v>
      </c>
      <c r="H10" s="28">
        <v>0.80587694675036892</v>
      </c>
      <c r="I10" s="28">
        <v>0.18501416243288846</v>
      </c>
      <c r="K10">
        <v>100</v>
      </c>
      <c r="L10">
        <v>4</v>
      </c>
      <c r="M10">
        <v>0.70850000000000002</v>
      </c>
      <c r="N10">
        <v>1.1859999999999999</v>
      </c>
      <c r="O10">
        <v>0.219</v>
      </c>
    </row>
    <row r="11" spans="1:15" x14ac:dyDescent="0.3">
      <c r="A11" s="25">
        <v>6</v>
      </c>
      <c r="B11" s="25">
        <v>120</v>
      </c>
      <c r="C11" s="30">
        <v>780</v>
      </c>
      <c r="D11" s="25">
        <f t="shared" si="0"/>
        <v>0.78</v>
      </c>
      <c r="E11" s="29">
        <f t="shared" si="2"/>
        <v>4.74</v>
      </c>
      <c r="F11" s="30">
        <v>16.329931618554522</v>
      </c>
      <c r="G11" s="63">
        <f t="shared" si="1"/>
        <v>1.6329931618554522E-2</v>
      </c>
      <c r="H11" s="28">
        <v>0.27647872688601949</v>
      </c>
      <c r="I11" s="28">
        <v>8.3326310800727652E-2</v>
      </c>
      <c r="K11">
        <v>120</v>
      </c>
      <c r="L11">
        <v>4.8</v>
      </c>
      <c r="M11">
        <v>0.76419999999999999</v>
      </c>
      <c r="N11">
        <v>1.2789999999999999</v>
      </c>
      <c r="O11">
        <v>0.23619999999999999</v>
      </c>
    </row>
    <row r="12" spans="1:15" x14ac:dyDescent="0.3">
      <c r="A12" s="25">
        <v>7</v>
      </c>
      <c r="B12" s="25">
        <v>140</v>
      </c>
      <c r="C12" s="30">
        <v>793.33333333333337</v>
      </c>
      <c r="D12" s="25">
        <f t="shared" si="0"/>
        <v>0.79333333333333333</v>
      </c>
      <c r="E12" s="29">
        <f t="shared" si="2"/>
        <v>5.5333333333333332</v>
      </c>
      <c r="F12" s="30">
        <v>24.944382578492942</v>
      </c>
      <c r="G12" s="63">
        <f t="shared" si="1"/>
        <v>2.4944382578492942E-2</v>
      </c>
      <c r="H12" s="28">
        <v>0.703359778281758</v>
      </c>
      <c r="I12" s="28">
        <v>0.15578830388118864</v>
      </c>
      <c r="K12">
        <v>140</v>
      </c>
      <c r="L12">
        <v>5.6</v>
      </c>
      <c r="M12">
        <v>0.79020000000000001</v>
      </c>
      <c r="N12">
        <v>1.3220000000000001</v>
      </c>
      <c r="O12">
        <v>0.2442</v>
      </c>
    </row>
    <row r="13" spans="1:15" x14ac:dyDescent="0.3">
      <c r="A13" s="25">
        <v>8</v>
      </c>
      <c r="B13" s="25">
        <v>180</v>
      </c>
      <c r="C13" s="30">
        <v>1583.6666666666667</v>
      </c>
      <c r="D13" s="25">
        <f t="shared" si="0"/>
        <v>1.5836666666666668</v>
      </c>
      <c r="E13" s="29">
        <f t="shared" si="2"/>
        <v>7.117</v>
      </c>
      <c r="F13" s="30">
        <v>23.612614331233114</v>
      </c>
      <c r="G13" s="63">
        <f t="shared" si="1"/>
        <v>2.3612614331233114E-2</v>
      </c>
      <c r="H13" s="28">
        <v>0.82750850740480342</v>
      </c>
      <c r="I13" s="28">
        <v>0.15707173172783911</v>
      </c>
      <c r="K13">
        <v>160</v>
      </c>
      <c r="L13">
        <v>6.4</v>
      </c>
      <c r="M13">
        <v>0.80169999999999997</v>
      </c>
      <c r="N13">
        <v>1.3420000000000001</v>
      </c>
      <c r="O13">
        <v>0.24779999999999999</v>
      </c>
    </row>
    <row r="14" spans="1:15" x14ac:dyDescent="0.3">
      <c r="A14" s="25">
        <v>9</v>
      </c>
      <c r="B14" s="25">
        <v>220</v>
      </c>
      <c r="C14" s="30">
        <v>1639.3333333333333</v>
      </c>
      <c r="D14" s="25">
        <f t="shared" si="0"/>
        <v>1.6393333333333333</v>
      </c>
      <c r="E14" s="29">
        <f t="shared" si="2"/>
        <v>8.756333333333334</v>
      </c>
      <c r="F14" s="30">
        <v>38.689648342791756</v>
      </c>
      <c r="G14" s="63">
        <f t="shared" si="1"/>
        <v>3.8689648342791753E-2</v>
      </c>
      <c r="H14" s="28">
        <v>0.94210101542861135</v>
      </c>
      <c r="I14" s="28">
        <v>0.17528253381722111</v>
      </c>
      <c r="K14">
        <v>180</v>
      </c>
      <c r="L14">
        <v>7.2</v>
      </c>
      <c r="M14">
        <v>0.80669999999999997</v>
      </c>
      <c r="N14">
        <v>1.35</v>
      </c>
      <c r="O14">
        <v>0.24929999999999999</v>
      </c>
    </row>
    <row r="15" spans="1:15" x14ac:dyDescent="0.3">
      <c r="A15" s="25">
        <v>10</v>
      </c>
      <c r="B15" s="25">
        <v>260</v>
      </c>
      <c r="C15" s="30">
        <v>1532.3333333333333</v>
      </c>
      <c r="D15" s="25">
        <f t="shared" si="0"/>
        <v>1.5323333333333333</v>
      </c>
      <c r="E15" s="29">
        <f t="shared" si="2"/>
        <v>10.288666666666668</v>
      </c>
      <c r="F15" s="30">
        <v>14.055445761538678</v>
      </c>
      <c r="G15" s="63">
        <f t="shared" si="1"/>
        <v>1.4055445761538677E-2</v>
      </c>
      <c r="H15" s="28">
        <v>0.64424263973375295</v>
      </c>
      <c r="I15" s="28">
        <v>0.15385527857808451</v>
      </c>
      <c r="K15">
        <v>200</v>
      </c>
      <c r="L15">
        <v>8</v>
      </c>
      <c r="M15">
        <v>0.80869999999999997</v>
      </c>
      <c r="N15">
        <v>1.353</v>
      </c>
      <c r="O15">
        <v>0.25</v>
      </c>
    </row>
    <row r="16" spans="1:15" x14ac:dyDescent="0.3">
      <c r="A16" s="25">
        <v>11</v>
      </c>
      <c r="B16" s="25">
        <v>300</v>
      </c>
      <c r="C16" s="30">
        <v>1576.6666666666667</v>
      </c>
      <c r="D16" s="25">
        <f t="shared" si="0"/>
        <v>1.5766666666666667</v>
      </c>
      <c r="E16" s="29">
        <f t="shared" si="2"/>
        <v>11.865333333333334</v>
      </c>
      <c r="F16" s="30">
        <v>24.944382578492945</v>
      </c>
      <c r="G16" s="63">
        <f t="shared" si="1"/>
        <v>2.4944382578492946E-2</v>
      </c>
      <c r="H16" s="28">
        <v>0.5966258245716497</v>
      </c>
      <c r="I16" s="28">
        <v>0.13216365739670574</v>
      </c>
      <c r="K16">
        <v>220</v>
      </c>
      <c r="L16">
        <v>8.8000000000000007</v>
      </c>
      <c r="M16">
        <v>0.80959999999999999</v>
      </c>
      <c r="N16">
        <v>1.355</v>
      </c>
      <c r="O16">
        <v>0.25019999999999998</v>
      </c>
    </row>
    <row r="17" spans="1:15" x14ac:dyDescent="0.3">
      <c r="A17" t="s">
        <v>25</v>
      </c>
      <c r="K17">
        <v>240</v>
      </c>
      <c r="L17">
        <v>9.6</v>
      </c>
      <c r="M17">
        <v>0.80989999999999995</v>
      </c>
      <c r="N17">
        <v>1.355</v>
      </c>
      <c r="O17">
        <v>0.25040000000000001</v>
      </c>
    </row>
    <row r="18" spans="1:15" x14ac:dyDescent="0.3">
      <c r="K18">
        <v>260</v>
      </c>
      <c r="L18">
        <v>10.4</v>
      </c>
      <c r="M18">
        <v>0.81010000000000004</v>
      </c>
      <c r="N18">
        <v>1.3560000000000001</v>
      </c>
      <c r="O18">
        <v>0.25040000000000001</v>
      </c>
    </row>
    <row r="19" spans="1:15" x14ac:dyDescent="0.3">
      <c r="K19">
        <v>280</v>
      </c>
      <c r="L19">
        <v>11.2</v>
      </c>
      <c r="M19">
        <v>0.81010000000000004</v>
      </c>
      <c r="N19">
        <v>1.3560000000000001</v>
      </c>
      <c r="O19">
        <v>0.25040000000000001</v>
      </c>
    </row>
    <row r="20" spans="1:15" x14ac:dyDescent="0.3">
      <c r="K20">
        <v>300</v>
      </c>
      <c r="L20">
        <v>12</v>
      </c>
      <c r="M20">
        <v>0.81020000000000003</v>
      </c>
      <c r="N20">
        <v>1.3560000000000001</v>
      </c>
      <c r="O20">
        <v>0.25040000000000001</v>
      </c>
    </row>
  </sheetData>
  <mergeCells count="2">
    <mergeCell ref="A1:H1"/>
    <mergeCell ref="C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Standards</vt:lpstr>
      <vt:lpstr>Col. A</vt:lpstr>
      <vt:lpstr>Col. B</vt:lpstr>
      <vt:lpstr>Col C</vt:lpstr>
      <vt:lpstr>Average</vt:lpstr>
      <vt:lpstr>NTO- GS</vt:lpstr>
      <vt:lpstr>DNAN-GS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2022-07-20T11:14:00Z</dcterms:modified>
</cp:coreProperties>
</file>