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6F038276-54A4-4A83-A343-13299154C07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easures" sheetId="1" r:id="rId1"/>
    <sheet name="pictu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E24" i="1"/>
  <c r="E23" i="1"/>
  <c r="D24" i="1"/>
  <c r="C24" i="1"/>
  <c r="F23" i="1"/>
  <c r="F20" i="1"/>
  <c r="F13" i="1"/>
  <c r="F11" i="1"/>
  <c r="F27" i="1" s="1"/>
  <c r="E11" i="1"/>
  <c r="E17" i="1" s="1"/>
  <c r="F7" i="1"/>
  <c r="E16" i="1"/>
  <c r="E27" i="1" s="1"/>
  <c r="E13" i="1"/>
  <c r="E7" i="1"/>
  <c r="F28" i="1" l="1"/>
  <c r="F17" i="1"/>
  <c r="F25" i="1"/>
  <c r="F26" i="1" s="1"/>
  <c r="E28" i="1"/>
  <c r="E25" i="1"/>
  <c r="E26" i="1" s="1"/>
  <c r="C11" i="1" l="1"/>
  <c r="D11" i="1"/>
  <c r="B11" i="1"/>
  <c r="B23" i="1" s="1"/>
  <c r="C23" i="1"/>
  <c r="D23" i="1" l="1"/>
  <c r="C10" i="1"/>
  <c r="C16" i="1" s="1"/>
  <c r="C17" i="1" s="1"/>
  <c r="D10" i="1"/>
  <c r="D16" i="1" s="1"/>
  <c r="D17" i="1" s="1"/>
  <c r="B10" i="1"/>
  <c r="B16" i="1" s="1"/>
  <c r="B17" i="1" s="1"/>
  <c r="C28" i="1" l="1"/>
  <c r="C25" i="1"/>
  <c r="C26" i="1" s="1"/>
  <c r="C27" i="1"/>
  <c r="B24" i="1"/>
  <c r="B25" i="1"/>
  <c r="B26" i="1" s="1"/>
  <c r="B28" i="1"/>
  <c r="B27" i="1"/>
  <c r="D25" i="1"/>
  <c r="D26" i="1" s="1"/>
  <c r="D28" i="1"/>
  <c r="D27" i="1"/>
</calcChain>
</file>

<file path=xl/sharedStrings.xml><?xml version="1.0" encoding="utf-8"?>
<sst xmlns="http://schemas.openxmlformats.org/spreadsheetml/2006/main" count="34" uniqueCount="33">
  <si>
    <t>Quartz sand</t>
  </si>
  <si>
    <t>Sand</t>
  </si>
  <si>
    <t>Loam</t>
  </si>
  <si>
    <t>empty column (g)</t>
  </si>
  <si>
    <t>m gravel (g)</t>
  </si>
  <si>
    <t>v water added (mL)</t>
  </si>
  <si>
    <t>vol recovered (mL)</t>
  </si>
  <si>
    <t>V invisde (mL)</t>
  </si>
  <si>
    <t>Soil</t>
  </si>
  <si>
    <t>total mass (increments) (g)</t>
  </si>
  <si>
    <t>water added (mL)</t>
  </si>
  <si>
    <t>water recovered</t>
  </si>
  <si>
    <t>Inflow</t>
  </si>
  <si>
    <t>Flow</t>
  </si>
  <si>
    <t>Outflow (open valve ) ml/min</t>
  </si>
  <si>
    <t>Outflow (removed valve ) ml/min</t>
  </si>
  <si>
    <t>Gravel + column</t>
  </si>
  <si>
    <t>height (cm)</t>
  </si>
  <si>
    <t>radius (cm)</t>
  </si>
  <si>
    <t>Final</t>
  </si>
  <si>
    <t>Properties</t>
  </si>
  <si>
    <t>Dry density</t>
  </si>
  <si>
    <t>Bulk density</t>
  </si>
  <si>
    <t>Vol soil column (cm3)=mL</t>
  </si>
  <si>
    <t>Porosity (por vol/tot vol)</t>
  </si>
  <si>
    <t>Pore volume (mL)</t>
  </si>
  <si>
    <t>% soil (mL)</t>
  </si>
  <si>
    <t>% water (mL)</t>
  </si>
  <si>
    <t>void ratio (nu)</t>
  </si>
  <si>
    <t>Vol soil (mL)</t>
  </si>
  <si>
    <t>Sand 2</t>
  </si>
  <si>
    <t>Loam 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</si>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</sst>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0" fillId="0" borderId="3" xfId="0" applyNumberFormat="1" applyBorder="1"/>
    <xf numFmtId="2" fontId="0" fillId="0" borderId="3" xfId="0" applyNumberFormat="1" applyBorder="1"/>
    <xf numFmtId="1" fontId="0" fillId="0" borderId="5" xfId="0" applyNumberFormat="1" applyBorder="1"/>
    <xf numFmtId="0" fontId="0" fillId="0" borderId="0" xfId="0" applyFill="1" applyBorder="1"/>
    <xf numFmtId="164" fontId="0" fillId="0" borderId="4" xfId="0" applyNumberFormat="1" applyBorder="1"/>
    <xf numFmtId="14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4</xdr:row>
      <xdr:rowOff>175260</xdr:rowOff>
    </xdr:from>
    <xdr:to>
      <xdr:col>16</xdr:col>
      <xdr:colOff>137160</xdr:colOff>
      <xdr:row>8</xdr:row>
      <xdr:rowOff>114300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8008620" y="906780"/>
              <a:ext cx="3787140" cy="670560"/>
            </a:xfrm>
            <a:prstGeom prst="rect">
              <a:avLst/>
            </a:prstGeom>
            <a:ln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100"/>
                <a:t>Relation</a:t>
              </a:r>
              <a:r>
                <a:rPr lang="en-GB" sz="1100" baseline="0"/>
                <a:t> between p</a:t>
              </a:r>
              <a:r>
                <a:rPr lang="en-GB" sz="1100"/>
                <a:t>orosity</a:t>
              </a:r>
              <a:r>
                <a:rPr lang="en-GB" sz="1100" baseline="0"/>
                <a:t> (</a:t>
              </a:r>
              <a:r>
                <a:rPr lang="en-US" sz="1100" baseline="0"/>
                <a:t>P) and void ratio (e). Formula: </a:t>
              </a:r>
            </a:p>
            <a:p>
              <a:pPr algn="ctr"/>
              <a14:m>
                <m:oMath xmlns:m="http://schemas.openxmlformats.org/officeDocument/2006/math">
                  <m:r>
                    <m:rPr>
                      <m:sty m:val="p"/>
                    </m:rPr>
                    <a:rPr lang="en-US" sz="1400" b="0" i="0">
                      <a:latin typeface="Cambria Math" panose="02040503050406030204" pitchFamily="18" charset="0"/>
                    </a:rPr>
                    <m:t>P</m:t>
                  </m:r>
                  <m:r>
                    <a:rPr lang="en-US" sz="1400" b="0" i="0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400" b="0" i="1">
                          <a:latin typeface="Cambria Math" panose="02040503050406030204" pitchFamily="18" charset="0"/>
                        </a:rPr>
                        <m:t>𝑒</m:t>
                      </m:r>
                    </m:num>
                    <m:den>
                      <m:r>
                        <a:rPr lang="en-US" sz="1400" b="0" i="1">
                          <a:latin typeface="Cambria Math" panose="02040503050406030204" pitchFamily="18" charset="0"/>
                        </a:rPr>
                        <m:t>1+</m:t>
                      </m:r>
                      <m:r>
                        <a:rPr lang="en-US" sz="1400" b="0" i="1">
                          <a:latin typeface="Cambria Math" panose="02040503050406030204" pitchFamily="18" charset="0"/>
                        </a:rPr>
                        <m:t>𝑒</m:t>
                      </m:r>
                    </m:den>
                  </m:f>
                </m:oMath>
              </a14:m>
              <a:r>
                <a:rPr lang="en-GB" sz="1400"/>
                <a:t> --&gt; 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n-US" sz="1400" b="0" i="0">
                      <a:latin typeface="Cambria Math" panose="02040503050406030204" pitchFamily="18" charset="0"/>
                    </a:rPr>
                    <m:t>e</m:t>
                  </m:r>
                  <m:r>
                    <a:rPr lang="en-US" sz="1400" b="0" i="0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400" b="0" i="1">
                          <a:latin typeface="Cambria Math" panose="02040503050406030204" pitchFamily="18" charset="0"/>
                        </a:rPr>
                        <m:t>𝑃</m:t>
                      </m:r>
                    </m:num>
                    <m:den>
                      <m:r>
                        <a:rPr lang="en-US" sz="1400" b="0" i="1">
                          <a:latin typeface="Cambria Math" panose="02040503050406030204" pitchFamily="18" charset="0"/>
                        </a:rPr>
                        <m:t>1−</m:t>
                      </m:r>
                      <m:r>
                        <a:rPr lang="en-US" sz="1400" b="0" i="1">
                          <a:latin typeface="Cambria Math" panose="02040503050406030204" pitchFamily="18" charset="0"/>
                        </a:rPr>
                        <m:t>𝑃</m:t>
                      </m:r>
                    </m:den>
                  </m:f>
                </m:oMath>
              </a14:m>
              <a:endParaRPr lang="en-GB" sz="14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8008620" y="906780"/>
              <a:ext cx="3787140" cy="670560"/>
            </a:xfrm>
            <a:prstGeom prst="rect">
              <a:avLst/>
            </a:prstGeom>
            <a:ln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100"/>
                <a:t>Relation</a:t>
              </a:r>
              <a:r>
                <a:rPr lang="en-GB" sz="1100" baseline="0"/>
                <a:t> between p</a:t>
              </a:r>
              <a:r>
                <a:rPr lang="en-GB" sz="1100"/>
                <a:t>orosity</a:t>
              </a:r>
              <a:r>
                <a:rPr lang="en-GB" sz="1100" baseline="0"/>
                <a:t> (</a:t>
              </a:r>
              <a:r>
                <a:rPr lang="en-US" sz="1100" baseline="0"/>
                <a:t>P) and void ratio (e). Formula: </a:t>
              </a:r>
            </a:p>
            <a:p>
              <a:pPr algn="ctr"/>
              <a:r>
                <a:rPr lang="en-US" sz="1400" b="0" i="0">
                  <a:latin typeface="Cambria Math" panose="02040503050406030204" pitchFamily="18" charset="0"/>
                </a:rPr>
                <a:t>P=𝑒</a:t>
              </a:r>
              <a:r>
                <a:rPr lang="en-GB" sz="1400" b="0" i="0">
                  <a:latin typeface="Cambria Math" panose="02040503050406030204" pitchFamily="18" charset="0"/>
                </a:rPr>
                <a:t>/(</a:t>
              </a:r>
              <a:r>
                <a:rPr lang="en-US" sz="1400" b="0" i="0">
                  <a:latin typeface="Cambria Math" panose="02040503050406030204" pitchFamily="18" charset="0"/>
                </a:rPr>
                <a:t>1+𝑒</a:t>
              </a:r>
              <a:r>
                <a:rPr lang="en-GB" sz="1400" b="0" i="0">
                  <a:latin typeface="Cambria Math" panose="02040503050406030204" pitchFamily="18" charset="0"/>
                </a:rPr>
                <a:t>)</a:t>
              </a:r>
              <a:r>
                <a:rPr lang="en-GB" sz="1400"/>
                <a:t> --&gt; </a:t>
              </a:r>
              <a:r>
                <a:rPr lang="en-US" sz="1400" b="0" i="0">
                  <a:latin typeface="Cambria Math" panose="02040503050406030204" pitchFamily="18" charset="0"/>
                </a:rPr>
                <a:t>e=𝑃</a:t>
              </a:r>
              <a:r>
                <a:rPr lang="en-GB" sz="1400" b="0" i="0">
                  <a:latin typeface="Cambria Math" panose="02040503050406030204" pitchFamily="18" charset="0"/>
                </a:rPr>
                <a:t>/(</a:t>
              </a:r>
              <a:r>
                <a:rPr lang="en-US" sz="1400" b="0" i="0">
                  <a:latin typeface="Cambria Math" panose="02040503050406030204" pitchFamily="18" charset="0"/>
                </a:rPr>
                <a:t>1−𝑃</a:t>
              </a:r>
              <a:r>
                <a:rPr lang="en-GB" sz="1400" b="0" i="0">
                  <a:latin typeface="Cambria Math" panose="02040503050406030204" pitchFamily="18" charset="0"/>
                </a:rPr>
                <a:t>)</a:t>
              </a:r>
              <a:endParaRPr lang="en-GB" sz="1400"/>
            </a:p>
          </xdr:txBody>
        </xdr:sp>
      </mc:Fallback>
    </mc:AlternateContent>
    <xdr:clientData/>
  </xdr:twoCellAnchor>
  <xdr:twoCellAnchor>
    <xdr:from>
      <xdr:col>6</xdr:col>
      <xdr:colOff>129540</xdr:colOff>
      <xdr:row>23</xdr:row>
      <xdr:rowOff>76200</xdr:rowOff>
    </xdr:from>
    <xdr:to>
      <xdr:col>19</xdr:col>
      <xdr:colOff>548640</xdr:colOff>
      <xdr:row>25</xdr:row>
      <xdr:rowOff>22860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92140" y="4282440"/>
          <a:ext cx="8343900" cy="31242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GB" sz="1100" b="0" i="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Void ratio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</a:t>
          </a:r>
          <a:r>
            <a:rPr lang="en-GB" sz="1100" b="0" i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porosity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differ only in the denominator.  Void ratio is the ratio of </a:t>
          </a:r>
          <a:r>
            <a:rPr lang="en-GB" sz="1100" b="0" i="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voids to </a:t>
          </a:r>
          <a:r>
            <a:rPr lang="en-GB" sz="1100" b="1" i="1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solids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porosity is the ratio of </a:t>
          </a:r>
          <a:r>
            <a:rPr lang="en-GB" sz="1100" b="0" i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voids</a:t>
          </a:r>
          <a:r>
            <a:rPr lang="en-GB" sz="1100" b="0" i="0" baseline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to </a:t>
          </a:r>
          <a:r>
            <a:rPr lang="en-GB" sz="1100" b="1" i="1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total</a:t>
          </a:r>
          <a:r>
            <a:rPr lang="en-GB" sz="1100" b="0" i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 volume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GB" sz="1100"/>
        </a:p>
      </xdr:txBody>
    </xdr:sp>
    <xdr:clientData/>
  </xdr:twoCellAnchor>
  <xdr:twoCellAnchor>
    <xdr:from>
      <xdr:col>6</xdr:col>
      <xdr:colOff>144780</xdr:colOff>
      <xdr:row>21</xdr:row>
      <xdr:rowOff>22860</xdr:rowOff>
    </xdr:from>
    <xdr:to>
      <xdr:col>19</xdr:col>
      <xdr:colOff>510540</xdr:colOff>
      <xdr:row>22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707380" y="3863340"/>
          <a:ext cx="8290560" cy="31242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GB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Problem --&gt; outflow lower than inflow --&gt; Continiuos</a:t>
          </a:r>
          <a:r>
            <a:rPr lang="en-GB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pumping can't be used this time --&gt; Needs to be programmed (i.e. 100 mL every 10 min)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4</xdr:row>
      <xdr:rowOff>30480</xdr:rowOff>
    </xdr:from>
    <xdr:to>
      <xdr:col>5</xdr:col>
      <xdr:colOff>60959</xdr:colOff>
      <xdr:row>24</xdr:row>
      <xdr:rowOff>48260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4" y="762000"/>
          <a:ext cx="2756535" cy="3675380"/>
        </a:xfrm>
        <a:prstGeom prst="rect">
          <a:avLst/>
        </a:prstGeom>
      </xdr:spPr>
    </xdr:pic>
    <xdr:clientData/>
  </xdr:twoCellAnchor>
  <xdr:twoCellAnchor editAs="oneCell">
    <xdr:from>
      <xdr:col>16</xdr:col>
      <xdr:colOff>211454</xdr:colOff>
      <xdr:row>2</xdr:row>
      <xdr:rowOff>22860</xdr:rowOff>
    </xdr:from>
    <xdr:to>
      <xdr:col>19</xdr:col>
      <xdr:colOff>200024</xdr:colOff>
      <xdr:row>15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65054" y="388620"/>
          <a:ext cx="1817370" cy="2423160"/>
        </a:xfrm>
        <a:prstGeom prst="rect">
          <a:avLst/>
        </a:prstGeom>
      </xdr:spPr>
    </xdr:pic>
    <xdr:clientData/>
  </xdr:twoCellAnchor>
  <xdr:twoCellAnchor editAs="oneCell">
    <xdr:from>
      <xdr:col>5</xdr:col>
      <xdr:colOff>480059</xdr:colOff>
      <xdr:row>2</xdr:row>
      <xdr:rowOff>38100</xdr:rowOff>
    </xdr:from>
    <xdr:to>
      <xdr:col>8</xdr:col>
      <xdr:colOff>507205</xdr:colOff>
      <xdr:row>15</xdr:row>
      <xdr:rowOff>135255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8059" y="403860"/>
          <a:ext cx="1855946" cy="2474595"/>
        </a:xfrm>
        <a:prstGeom prst="rect">
          <a:avLst/>
        </a:prstGeom>
      </xdr:spPr>
    </xdr:pic>
    <xdr:clientData/>
  </xdr:twoCellAnchor>
  <xdr:twoCellAnchor editAs="oneCell">
    <xdr:from>
      <xdr:col>10</xdr:col>
      <xdr:colOff>369568</xdr:colOff>
      <xdr:row>16</xdr:row>
      <xdr:rowOff>0</xdr:rowOff>
    </xdr:from>
    <xdr:to>
      <xdr:col>13</xdr:col>
      <xdr:colOff>434339</xdr:colOff>
      <xdr:row>29</xdr:row>
      <xdr:rowOff>147321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65568" y="2926080"/>
          <a:ext cx="1893571" cy="2524761"/>
        </a:xfrm>
        <a:prstGeom prst="rect">
          <a:avLst/>
        </a:prstGeom>
      </xdr:spPr>
    </xdr:pic>
    <xdr:clientData/>
  </xdr:twoCellAnchor>
  <xdr:twoCellAnchor editAs="oneCell">
    <xdr:from>
      <xdr:col>19</xdr:col>
      <xdr:colOff>363852</xdr:colOff>
      <xdr:row>5</xdr:row>
      <xdr:rowOff>129540</xdr:rowOff>
    </xdr:from>
    <xdr:to>
      <xdr:col>22</xdr:col>
      <xdr:colOff>596738</xdr:colOff>
      <xdr:row>20</xdr:row>
      <xdr:rowOff>135255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46252" y="1043940"/>
          <a:ext cx="2061686" cy="2748915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361947</xdr:colOff>
      <xdr:row>2</xdr:row>
      <xdr:rowOff>0</xdr:rowOff>
    </xdr:from>
    <xdr:to>
      <xdr:col>13</xdr:col>
      <xdr:colOff>390522</xdr:colOff>
      <xdr:row>15</xdr:row>
      <xdr:rowOff>99060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57947" y="365760"/>
          <a:ext cx="1857375" cy="24765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222884</xdr:colOff>
      <xdr:row>15</xdr:row>
      <xdr:rowOff>152400</xdr:rowOff>
    </xdr:from>
    <xdr:to>
      <xdr:col>19</xdr:col>
      <xdr:colOff>213360</xdr:colOff>
      <xdr:row>29</xdr:row>
      <xdr:rowOff>17782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76484" y="2895600"/>
          <a:ext cx="1819276" cy="2425702"/>
        </a:xfrm>
        <a:prstGeom prst="rect">
          <a:avLst/>
        </a:prstGeom>
      </xdr:spPr>
    </xdr:pic>
    <xdr:clientData/>
  </xdr:twoCellAnchor>
  <xdr:twoCellAnchor editAs="oneCell">
    <xdr:from>
      <xdr:col>5</xdr:col>
      <xdr:colOff>499109</xdr:colOff>
      <xdr:row>16</xdr:row>
      <xdr:rowOff>7620</xdr:rowOff>
    </xdr:from>
    <xdr:to>
      <xdr:col>8</xdr:col>
      <xdr:colOff>531970</xdr:colOff>
      <xdr:row>29</xdr:row>
      <xdr:rowOff>112395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47109" y="2933700"/>
          <a:ext cx="1861661" cy="24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I16" sqref="I16"/>
    </sheetView>
  </sheetViews>
  <sheetFormatPr defaultRowHeight="14.4" x14ac:dyDescent="0.3"/>
  <cols>
    <col min="1" max="1" width="28.88671875" customWidth="1"/>
    <col min="2" max="2" width="12.88671875" customWidth="1"/>
    <col min="3" max="3" width="11" customWidth="1"/>
    <col min="4" max="5" width="10.5546875" bestFit="1" customWidth="1"/>
  </cols>
  <sheetData>
    <row r="2" spans="1:6" x14ac:dyDescent="0.3">
      <c r="E2" s="14">
        <v>44081</v>
      </c>
      <c r="F2" s="14"/>
    </row>
    <row r="3" spans="1:6" x14ac:dyDescent="0.3">
      <c r="A3" s="1" t="s">
        <v>16</v>
      </c>
      <c r="B3" s="2" t="s">
        <v>0</v>
      </c>
      <c r="C3" s="2" t="s">
        <v>1</v>
      </c>
      <c r="D3" s="2" t="s">
        <v>2</v>
      </c>
      <c r="E3" s="5" t="s">
        <v>30</v>
      </c>
      <c r="F3" s="6" t="s">
        <v>31</v>
      </c>
    </row>
    <row r="4" spans="1:6" x14ac:dyDescent="0.3">
      <c r="A4" t="s">
        <v>3</v>
      </c>
      <c r="B4">
        <v>245.19</v>
      </c>
      <c r="C4">
        <v>229.52</v>
      </c>
      <c r="D4">
        <v>223.81</v>
      </c>
      <c r="E4" s="7">
        <v>229.71</v>
      </c>
      <c r="F4" s="8">
        <v>219.1</v>
      </c>
    </row>
    <row r="5" spans="1:6" x14ac:dyDescent="0.3">
      <c r="A5" t="s">
        <v>17</v>
      </c>
      <c r="B5">
        <v>10</v>
      </c>
      <c r="C5">
        <v>10</v>
      </c>
      <c r="D5">
        <v>10</v>
      </c>
      <c r="E5" s="7">
        <v>10</v>
      </c>
      <c r="F5" s="12">
        <v>10</v>
      </c>
    </row>
    <row r="6" spans="1:6" x14ac:dyDescent="0.3">
      <c r="A6" t="s">
        <v>18</v>
      </c>
      <c r="B6">
        <v>2.5</v>
      </c>
      <c r="C6">
        <v>2.5</v>
      </c>
      <c r="D6">
        <v>2.5</v>
      </c>
      <c r="E6" s="7">
        <v>2.5</v>
      </c>
      <c r="F6" s="8">
        <v>2.5</v>
      </c>
    </row>
    <row r="7" spans="1:6" x14ac:dyDescent="0.3">
      <c r="A7" t="s">
        <v>4</v>
      </c>
      <c r="B7">
        <v>28.2</v>
      </c>
      <c r="C7">
        <v>24.48</v>
      </c>
      <c r="D7">
        <v>25.87</v>
      </c>
      <c r="E7" s="7">
        <f>20.74+3.98</f>
        <v>24.72</v>
      </c>
      <c r="F7" s="8">
        <f>22.32+5.11</f>
        <v>27.43</v>
      </c>
    </row>
    <row r="8" spans="1:6" x14ac:dyDescent="0.3">
      <c r="A8" t="s">
        <v>5</v>
      </c>
      <c r="B8">
        <v>40</v>
      </c>
      <c r="C8">
        <v>40</v>
      </c>
      <c r="D8">
        <v>40</v>
      </c>
      <c r="E8" s="7">
        <v>40</v>
      </c>
      <c r="F8" s="8">
        <v>40</v>
      </c>
    </row>
    <row r="9" spans="1:6" x14ac:dyDescent="0.3">
      <c r="A9" t="s">
        <v>6</v>
      </c>
      <c r="B9">
        <v>32</v>
      </c>
      <c r="C9">
        <v>34</v>
      </c>
      <c r="D9">
        <v>35</v>
      </c>
      <c r="E9" s="7">
        <v>32</v>
      </c>
      <c r="F9" s="8">
        <v>32</v>
      </c>
    </row>
    <row r="10" spans="1:6" x14ac:dyDescent="0.3">
      <c r="A10" t="s">
        <v>7</v>
      </c>
      <c r="B10">
        <f>B8-B9</f>
        <v>8</v>
      </c>
      <c r="C10">
        <f>C8-C9</f>
        <v>6</v>
      </c>
      <c r="D10">
        <f>D8-D9</f>
        <v>5</v>
      </c>
      <c r="E10" s="7">
        <v>8</v>
      </c>
      <c r="F10" s="7">
        <v>8</v>
      </c>
    </row>
    <row r="11" spans="1:6" x14ac:dyDescent="0.3">
      <c r="A11" t="s">
        <v>23</v>
      </c>
      <c r="B11" s="4">
        <f>3.141592*B5*((B6)^2)</f>
        <v>196.34950000000001</v>
      </c>
      <c r="C11" s="4">
        <f>3.141592*C5*((C6)^2)</f>
        <v>196.34950000000001</v>
      </c>
      <c r="D11" s="4">
        <f>3.141592*D5*((D6)^2)</f>
        <v>196.34950000000001</v>
      </c>
      <c r="E11" s="9">
        <f>3.141592*E5*((E6)^2)</f>
        <v>196.34950000000001</v>
      </c>
      <c r="F11" s="9">
        <f>3.141592*F5*((F6)^2)</f>
        <v>196.34950000000001</v>
      </c>
    </row>
    <row r="12" spans="1:6" x14ac:dyDescent="0.3">
      <c r="A12" s="1" t="s">
        <v>8</v>
      </c>
      <c r="E12" s="7"/>
      <c r="F12" s="8"/>
    </row>
    <row r="13" spans="1:6" x14ac:dyDescent="0.3">
      <c r="A13" t="s">
        <v>9</v>
      </c>
      <c r="B13">
        <v>270.7</v>
      </c>
      <c r="C13" s="4">
        <v>274.58999999999997</v>
      </c>
      <c r="D13" s="4">
        <v>194.92</v>
      </c>
      <c r="E13" s="7">
        <f>103.57+109.49+72.03-6.21</f>
        <v>278.88000000000005</v>
      </c>
      <c r="F13" s="8">
        <f>79.99+76.17+53.18-10.62</f>
        <v>198.72</v>
      </c>
    </row>
    <row r="14" spans="1:6" x14ac:dyDescent="0.3">
      <c r="A14" t="s">
        <v>10</v>
      </c>
      <c r="B14">
        <v>100</v>
      </c>
      <c r="C14">
        <v>100</v>
      </c>
      <c r="D14">
        <v>100</v>
      </c>
      <c r="E14" s="7">
        <v>100</v>
      </c>
      <c r="F14" s="8">
        <v>100</v>
      </c>
    </row>
    <row r="15" spans="1:6" x14ac:dyDescent="0.3">
      <c r="A15" t="s">
        <v>11</v>
      </c>
      <c r="B15">
        <v>21</v>
      </c>
      <c r="C15">
        <v>37</v>
      </c>
      <c r="D15">
        <v>10</v>
      </c>
      <c r="E15" s="7">
        <v>38</v>
      </c>
      <c r="F15" s="8">
        <v>25</v>
      </c>
    </row>
    <row r="16" spans="1:6" x14ac:dyDescent="0.3">
      <c r="A16" t="s">
        <v>25</v>
      </c>
      <c r="B16">
        <f>B14-B15-B10</f>
        <v>71</v>
      </c>
      <c r="C16">
        <f>C14-C15-C10</f>
        <v>57</v>
      </c>
      <c r="D16">
        <f>D14-D15-D10</f>
        <v>85</v>
      </c>
      <c r="E16" s="7">
        <f t="shared" ref="E16" si="0">E14-E15-E10</f>
        <v>54</v>
      </c>
      <c r="F16" s="8">
        <v>75</v>
      </c>
    </row>
    <row r="17" spans="1:6" x14ac:dyDescent="0.3">
      <c r="A17" t="s">
        <v>29</v>
      </c>
      <c r="B17" s="4">
        <f>B11-B16</f>
        <v>125.34950000000001</v>
      </c>
      <c r="C17" s="4">
        <f>C11-C16</f>
        <v>139.34950000000001</v>
      </c>
      <c r="D17" s="4">
        <f>D11-D16</f>
        <v>111.34950000000001</v>
      </c>
      <c r="E17" s="9">
        <f>E11-E16</f>
        <v>142.34950000000001</v>
      </c>
      <c r="F17" s="9">
        <f>F11-F16</f>
        <v>121.34950000000001</v>
      </c>
    </row>
    <row r="18" spans="1:6" x14ac:dyDescent="0.3">
      <c r="A18" s="1" t="s">
        <v>13</v>
      </c>
      <c r="E18" s="7"/>
      <c r="F18" s="8"/>
    </row>
    <row r="19" spans="1:6" x14ac:dyDescent="0.3">
      <c r="A19" t="s">
        <v>12</v>
      </c>
      <c r="B19">
        <v>34</v>
      </c>
      <c r="C19">
        <v>34</v>
      </c>
      <c r="D19">
        <v>34</v>
      </c>
      <c r="E19" s="7">
        <v>50</v>
      </c>
      <c r="F19" s="8">
        <v>50</v>
      </c>
    </row>
    <row r="20" spans="1:6" x14ac:dyDescent="0.3">
      <c r="A20" t="s">
        <v>14</v>
      </c>
      <c r="B20">
        <v>30.3</v>
      </c>
      <c r="C20">
        <v>12.6</v>
      </c>
      <c r="D20">
        <v>27</v>
      </c>
      <c r="E20" s="7">
        <v>13.27</v>
      </c>
      <c r="F20" s="13">
        <f>20/1.5</f>
        <v>13.333333333333334</v>
      </c>
    </row>
    <row r="21" spans="1:6" x14ac:dyDescent="0.3">
      <c r="A21" t="s">
        <v>15</v>
      </c>
      <c r="B21">
        <v>29</v>
      </c>
      <c r="C21">
        <v>13.3</v>
      </c>
      <c r="D21">
        <v>28.5</v>
      </c>
      <c r="E21" s="7" t="s">
        <v>32</v>
      </c>
      <c r="F21" s="8" t="s">
        <v>32</v>
      </c>
    </row>
    <row r="22" spans="1:6" x14ac:dyDescent="0.3">
      <c r="A22" s="1" t="s">
        <v>20</v>
      </c>
      <c r="E22" s="7"/>
      <c r="F22" s="8"/>
    </row>
    <row r="23" spans="1:6" x14ac:dyDescent="0.3">
      <c r="A23" t="s">
        <v>21</v>
      </c>
      <c r="B23" s="3">
        <f>B13/B11</f>
        <v>1.3786640658621487</v>
      </c>
      <c r="C23" s="3">
        <f>C13/C11</f>
        <v>1.3984756772999165</v>
      </c>
      <c r="D23" s="3">
        <f>D13/D11</f>
        <v>0.99271961476856307</v>
      </c>
      <c r="E23" s="10">
        <f>E13/E11</f>
        <v>1.420324472433085</v>
      </c>
      <c r="F23" s="10">
        <f>F13/F11</f>
        <v>1.0120728598748661</v>
      </c>
    </row>
    <row r="24" spans="1:6" x14ac:dyDescent="0.3">
      <c r="A24" t="s">
        <v>22</v>
      </c>
      <c r="B24" s="3">
        <f>B13/B16</f>
        <v>3.8126760563380282</v>
      </c>
      <c r="C24" s="3">
        <f>C13/C16</f>
        <v>4.8173684210526311</v>
      </c>
      <c r="D24" s="3">
        <f>D13/D16</f>
        <v>2.2931764705882349</v>
      </c>
      <c r="E24" s="10">
        <f>E13/E16</f>
        <v>5.1644444444444453</v>
      </c>
      <c r="F24" s="10">
        <f>F13/F16</f>
        <v>2.6496</v>
      </c>
    </row>
    <row r="25" spans="1:6" x14ac:dyDescent="0.3">
      <c r="A25" t="s">
        <v>24</v>
      </c>
      <c r="B25" s="3">
        <f>B16/B11</f>
        <v>0.36160010593355213</v>
      </c>
      <c r="C25" s="3">
        <f>C16/C11</f>
        <v>0.29029867659454189</v>
      </c>
      <c r="D25" s="3">
        <f>D16/D11</f>
        <v>0.43290153527256242</v>
      </c>
      <c r="E25" s="10">
        <f>E16/E11</f>
        <v>0.27501979887903966</v>
      </c>
      <c r="F25" s="10">
        <f>F16/F11</f>
        <v>0.38197194288755509</v>
      </c>
    </row>
    <row r="26" spans="1:6" x14ac:dyDescent="0.3">
      <c r="A26" t="s">
        <v>28</v>
      </c>
      <c r="B26" s="3">
        <f>(B25/(1-B25))</f>
        <v>0.56641630002512966</v>
      </c>
      <c r="C26" s="3">
        <f>(C25/(1-C25))</f>
        <v>0.4090434483080313</v>
      </c>
      <c r="D26" s="3">
        <f>(D25/(1-D25))</f>
        <v>0.76336220638619845</v>
      </c>
      <c r="E26" s="10">
        <f>(E25/(1-E25))</f>
        <v>0.37934801316478106</v>
      </c>
      <c r="F26" s="10">
        <f>(F25/(1-F25))</f>
        <v>0.61804951812739239</v>
      </c>
    </row>
    <row r="27" spans="1:6" x14ac:dyDescent="0.3">
      <c r="A27" t="s">
        <v>26</v>
      </c>
      <c r="B27" s="4">
        <f>(1-(B16/B11))*100</f>
        <v>63.83998940664479</v>
      </c>
      <c r="C27" s="4">
        <f>(1-(C16/C11))*100</f>
        <v>70.970132340545817</v>
      </c>
      <c r="D27" s="4">
        <f>(1-(D16/D11))*100</f>
        <v>56.709846472743749</v>
      </c>
      <c r="E27" s="9">
        <f>(1-(E16/E11))*100</f>
        <v>72.498020112096029</v>
      </c>
      <c r="F27" s="9">
        <f>(1-(F16/F11))*100</f>
        <v>61.802805711244488</v>
      </c>
    </row>
    <row r="28" spans="1:6" x14ac:dyDescent="0.3">
      <c r="A28" t="s">
        <v>27</v>
      </c>
      <c r="B28" s="4">
        <f>B16*100/B11</f>
        <v>36.160010593355217</v>
      </c>
      <c r="C28" s="4">
        <f>C16*100/C11</f>
        <v>29.029867659454187</v>
      </c>
      <c r="D28" s="4">
        <f>D16*100/D11</f>
        <v>43.290153527256244</v>
      </c>
      <c r="E28" s="11">
        <f>E16*100/E11</f>
        <v>27.501979887903968</v>
      </c>
      <c r="F28" s="11">
        <f>F16*100/F11</f>
        <v>38.197194288755512</v>
      </c>
    </row>
  </sheetData>
  <mergeCells count="1">
    <mergeCell ref="E2:F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"/>
  <sheetViews>
    <sheetView topLeftCell="A4" workbookViewId="0">
      <selection activeCell="D3" sqref="D3"/>
    </sheetView>
  </sheetViews>
  <sheetFormatPr defaultRowHeight="14.4" x14ac:dyDescent="0.3"/>
  <sheetData>
    <row r="2" spans="2:2" x14ac:dyDescent="0.3">
      <c r="B2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measures</vt:lpstr>
      <vt:lpstr>pictures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2022-07-14T08:58:54Z</dcterms:modified>
</cp:coreProperties>
</file>