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 filterPrivacy="1"/>
  <xr:revisionPtr revIDLastSave="0" documentId="13_ncr:1_{0E0475EA-1F48-42FA-AD05-636187792520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Soil 20C" sheetId="11" r:id="rId1"/>
    <sheet name="Mass balance" sheetId="15" r:id="rId2"/>
    <sheet name="Mass balance (%)error bars" sheetId="19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39" i="19" l="1"/>
  <c r="AE27" i="19"/>
  <c r="AE30" i="19"/>
  <c r="AE33" i="19"/>
  <c r="AE36" i="19"/>
  <c r="AE24" i="19"/>
  <c r="AD25" i="19"/>
  <c r="AD28" i="19"/>
  <c r="AD31" i="19"/>
  <c r="AD34" i="19"/>
  <c r="AD37" i="19"/>
  <c r="AE8" i="19"/>
  <c r="AE11" i="19"/>
  <c r="AE14" i="19"/>
  <c r="AE17" i="19"/>
  <c r="AE20" i="19"/>
  <c r="AD9" i="19"/>
  <c r="AD12" i="19"/>
  <c r="AD15" i="19"/>
  <c r="AD18" i="19"/>
  <c r="AD21" i="19"/>
  <c r="R38" i="19" l="1"/>
  <c r="P38" i="19"/>
  <c r="N38" i="19"/>
  <c r="V37" i="19"/>
  <c r="W36" i="19"/>
  <c r="V34" i="19"/>
  <c r="W33" i="19"/>
  <c r="V31" i="19"/>
  <c r="W30" i="19"/>
  <c r="V28" i="19"/>
  <c r="I28" i="19"/>
  <c r="H28" i="19"/>
  <c r="G28" i="19"/>
  <c r="F28" i="19"/>
  <c r="W27" i="19"/>
  <c r="I27" i="19"/>
  <c r="H27" i="19"/>
  <c r="G27" i="19"/>
  <c r="F27" i="19"/>
  <c r="I26" i="19"/>
  <c r="H26" i="19"/>
  <c r="G26" i="19"/>
  <c r="F26" i="19"/>
  <c r="V25" i="19"/>
  <c r="I25" i="19"/>
  <c r="H25" i="19"/>
  <c r="G25" i="19"/>
  <c r="F25" i="19"/>
  <c r="W24" i="19"/>
  <c r="I24" i="19"/>
  <c r="H24" i="19"/>
  <c r="G24" i="19"/>
  <c r="F24" i="19"/>
  <c r="V21" i="19"/>
  <c r="W20" i="19"/>
  <c r="I20" i="19"/>
  <c r="H20" i="19"/>
  <c r="G20" i="19"/>
  <c r="F20" i="19"/>
  <c r="I19" i="19"/>
  <c r="H19" i="19"/>
  <c r="G19" i="19"/>
  <c r="F19" i="19"/>
  <c r="V18" i="19"/>
  <c r="I18" i="19"/>
  <c r="H18" i="19"/>
  <c r="G18" i="19"/>
  <c r="F18" i="19"/>
  <c r="W17" i="19"/>
  <c r="I17" i="19"/>
  <c r="H17" i="19"/>
  <c r="G17" i="19"/>
  <c r="F17" i="19"/>
  <c r="I16" i="19"/>
  <c r="H16" i="19"/>
  <c r="G16" i="19"/>
  <c r="F16" i="19"/>
  <c r="V15" i="19"/>
  <c r="W14" i="19"/>
  <c r="V12" i="19"/>
  <c r="I12" i="19"/>
  <c r="H12" i="19"/>
  <c r="G12" i="19"/>
  <c r="F12" i="19"/>
  <c r="W11" i="19"/>
  <c r="I11" i="19"/>
  <c r="H11" i="19"/>
  <c r="G11" i="19"/>
  <c r="F11" i="19"/>
  <c r="I10" i="19"/>
  <c r="G10" i="19"/>
  <c r="V9" i="19"/>
  <c r="I9" i="19"/>
  <c r="H9" i="19"/>
  <c r="G9" i="19"/>
  <c r="F9" i="19"/>
  <c r="W8" i="19"/>
  <c r="I8" i="19"/>
  <c r="H8" i="19"/>
  <c r="G8" i="19"/>
  <c r="F8" i="19"/>
  <c r="I4" i="19"/>
  <c r="H4" i="19"/>
  <c r="E4" i="19"/>
  <c r="G4" i="19" s="1"/>
  <c r="H3" i="19"/>
  <c r="E3" i="19"/>
  <c r="I3" i="19" s="1"/>
  <c r="G3" i="19" l="1"/>
  <c r="M5" i="15"/>
  <c r="K5" i="15"/>
  <c r="I5" i="15"/>
  <c r="J5" i="15"/>
  <c r="N6" i="15" l="1"/>
  <c r="J6" i="15"/>
  <c r="I6" i="15"/>
  <c r="I21" i="15" l="1"/>
  <c r="I18" i="15"/>
  <c r="I15" i="15"/>
  <c r="I12" i="15"/>
  <c r="I9" i="15"/>
  <c r="J11" i="15"/>
  <c r="I11" i="15"/>
  <c r="N15" i="15"/>
  <c r="J17" i="15"/>
  <c r="I17" i="15"/>
  <c r="K14" i="15"/>
  <c r="N14" i="15" s="1"/>
  <c r="J14" i="15"/>
  <c r="I14" i="15"/>
  <c r="F5" i="15"/>
  <c r="H14" i="15"/>
  <c r="K21" i="15"/>
  <c r="L21" i="15"/>
  <c r="M21" i="15"/>
  <c r="J21" i="15"/>
  <c r="M14" i="15"/>
  <c r="M11" i="15"/>
  <c r="M17" i="15"/>
  <c r="M20" i="15"/>
  <c r="N20" i="15"/>
  <c r="L20" i="15"/>
  <c r="J20" i="15"/>
  <c r="I20" i="15"/>
  <c r="K18" i="15"/>
  <c r="L18" i="15"/>
  <c r="M18" i="15"/>
  <c r="J18" i="15"/>
  <c r="N17" i="15"/>
  <c r="L17" i="15"/>
  <c r="L14" i="15"/>
  <c r="L11" i="15"/>
  <c r="H20" i="15"/>
  <c r="H17" i="15"/>
  <c r="J8" i="15"/>
  <c r="N8" i="15" s="1"/>
  <c r="L8" i="15"/>
  <c r="I8" i="15"/>
  <c r="N5" i="15"/>
  <c r="M8" i="15"/>
  <c r="H11" i="15"/>
  <c r="N11" i="15" s="1"/>
  <c r="K9" i="15"/>
  <c r="H5" i="15"/>
  <c r="L5" i="15" s="1"/>
  <c r="L15" i="15" l="1"/>
  <c r="M15" i="15"/>
  <c r="J15" i="15"/>
  <c r="K15" i="15"/>
  <c r="J12" i="15"/>
  <c r="M9" i="15"/>
  <c r="M12" i="15" l="1"/>
  <c r="L9" i="15"/>
  <c r="L12" i="15"/>
  <c r="K12" i="15"/>
  <c r="J9" i="15"/>
  <c r="M6" i="15" l="1"/>
  <c r="K6" i="15"/>
  <c r="L6" i="15"/>
  <c r="C33" i="11"/>
  <c r="E33" i="11"/>
  <c r="D33" i="11"/>
</calcChain>
</file>

<file path=xl/sharedStrings.xml><?xml version="1.0" encoding="utf-8"?>
<sst xmlns="http://schemas.openxmlformats.org/spreadsheetml/2006/main" count="183" uniqueCount="50">
  <si>
    <t>NTO</t>
  </si>
  <si>
    <t>Time (days)</t>
  </si>
  <si>
    <t>SS</t>
  </si>
  <si>
    <t>NS</t>
  </si>
  <si>
    <t>SL</t>
  </si>
  <si>
    <t>NL</t>
  </si>
  <si>
    <t>DNAN</t>
  </si>
  <si>
    <t>RDX</t>
  </si>
  <si>
    <t>In sand over time</t>
  </si>
  <si>
    <t>Error</t>
  </si>
  <si>
    <t>Error (%)</t>
  </si>
  <si>
    <t>Average (%)</t>
  </si>
  <si>
    <t>Sand</t>
  </si>
  <si>
    <t>Loam</t>
  </si>
  <si>
    <t>NTO-NS</t>
  </si>
  <si>
    <t>slope</t>
  </si>
  <si>
    <t>uncert.</t>
  </si>
  <si>
    <t>NTO-NL</t>
  </si>
  <si>
    <t>DNAN-NL</t>
  </si>
  <si>
    <t>DNAN-NS</t>
  </si>
  <si>
    <t>RDX-NS</t>
  </si>
  <si>
    <t>RDX-NL</t>
  </si>
  <si>
    <t>Degradation under BIOTIC conditions</t>
  </si>
  <si>
    <t>Degraded</t>
  </si>
  <si>
    <t>Bacterial</t>
  </si>
  <si>
    <t>Initial</t>
  </si>
  <si>
    <t xml:space="preserve">initial </t>
  </si>
  <si>
    <t>Value (mg)</t>
  </si>
  <si>
    <t>Adsorbed</t>
  </si>
  <si>
    <t>mg</t>
  </si>
  <si>
    <t>%</t>
  </si>
  <si>
    <t>total</t>
  </si>
  <si>
    <t>SAND</t>
  </si>
  <si>
    <t>LOAM</t>
  </si>
  <si>
    <t>Abiotic</t>
  </si>
  <si>
    <t>Extracted</t>
  </si>
  <si>
    <t>Stack barr chart</t>
  </si>
  <si>
    <t>Corrected percentages</t>
  </si>
  <si>
    <t>C (mg/kg)</t>
  </si>
  <si>
    <t xml:space="preserve">Day </t>
  </si>
  <si>
    <t>Biotic</t>
  </si>
  <si>
    <t>Number</t>
  </si>
  <si>
    <t>Auxiliar</t>
  </si>
  <si>
    <t>A</t>
  </si>
  <si>
    <t>B</t>
  </si>
  <si>
    <t>Sandy loam (mg/kg)</t>
  </si>
  <si>
    <t>Sand (%)</t>
  </si>
  <si>
    <t>Dif</t>
  </si>
  <si>
    <t>Total (%)</t>
  </si>
  <si>
    <t>Error sand (%)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</si>
</sst>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39997558519241921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1" fontId="0" fillId="0" borderId="0" xfId="0" applyNumberFormat="1" applyAlignment="1">
      <alignment horizontal="center"/>
    </xf>
    <xf numFmtId="1" fontId="0" fillId="0" borderId="0" xfId="0" applyNumberFormat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1" xfId="0" applyBorder="1"/>
    <xf numFmtId="0" fontId="0" fillId="0" borderId="2" xfId="0" applyBorder="1"/>
    <xf numFmtId="0" fontId="0" fillId="2" borderId="0" xfId="0" applyFill="1" applyAlignment="1">
      <alignment horizontal="center"/>
    </xf>
    <xf numFmtId="1" fontId="0" fillId="0" borderId="0" xfId="0" applyNumberFormat="1" applyBorder="1" applyAlignment="1">
      <alignment horizontal="center" vertical="center"/>
    </xf>
    <xf numFmtId="1" fontId="1" fillId="0" borderId="0" xfId="0" applyNumberFormat="1" applyFont="1" applyBorder="1" applyAlignment="1">
      <alignment horizontal="center" vertical="center"/>
    </xf>
    <xf numFmtId="1" fontId="0" fillId="0" borderId="0" xfId="0" applyNumberFormat="1" applyFont="1" applyBorder="1" applyAlignment="1">
      <alignment horizontal="center" vertical="center"/>
    </xf>
    <xf numFmtId="1" fontId="0" fillId="0" borderId="0" xfId="0" applyNumberFormat="1" applyFont="1" applyBorder="1" applyAlignment="1">
      <alignment horizontal="center"/>
    </xf>
    <xf numFmtId="0" fontId="0" fillId="3" borderId="0" xfId="0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1" fontId="1" fillId="0" borderId="0" xfId="0" applyNumberFormat="1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" fontId="0" fillId="0" borderId="0" xfId="0" applyNumberFormat="1" applyFill="1" applyBorder="1" applyAlignment="1">
      <alignment horizontal="center"/>
    </xf>
    <xf numFmtId="1" fontId="0" fillId="0" borderId="0" xfId="0" applyNumberFormat="1" applyFont="1" applyFill="1" applyBorder="1" applyAlignment="1">
      <alignment horizontal="center"/>
    </xf>
    <xf numFmtId="1" fontId="0" fillId="0" borderId="0" xfId="0" applyNumberFormat="1" applyFont="1" applyFill="1" applyBorder="1" applyAlignment="1">
      <alignment horizontal="center" vertical="center"/>
    </xf>
    <xf numFmtId="1" fontId="1" fillId="5" borderId="0" xfId="0" applyNumberFormat="1" applyFont="1" applyFill="1" applyAlignment="1">
      <alignment horizontal="center"/>
    </xf>
    <xf numFmtId="1" fontId="1" fillId="6" borderId="0" xfId="0" applyNumberFormat="1" applyFont="1" applyFill="1" applyAlignment="1">
      <alignment horizontal="center"/>
    </xf>
    <xf numFmtId="1" fontId="1" fillId="7" borderId="0" xfId="0" applyNumberFormat="1" applyFont="1" applyFill="1" applyAlignment="1">
      <alignment horizontal="center" vertical="center"/>
    </xf>
    <xf numFmtId="1" fontId="1" fillId="7" borderId="0" xfId="0" applyNumberFormat="1" applyFont="1" applyFill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/>
    <xf numFmtId="2" fontId="0" fillId="0" borderId="0" xfId="0" applyNumberFormat="1" applyFont="1" applyFill="1" applyBorder="1" applyAlignment="1">
      <alignment horizontal="center"/>
    </xf>
    <xf numFmtId="0" fontId="1" fillId="0" borderId="0" xfId="0" applyFont="1"/>
    <xf numFmtId="0" fontId="0" fillId="0" borderId="0" xfId="0" applyAlignment="1">
      <alignment vertical="center"/>
    </xf>
    <xf numFmtId="164" fontId="0" fillId="0" borderId="0" xfId="0" applyNumberFormat="1" applyAlignment="1">
      <alignment horizontal="center"/>
    </xf>
    <xf numFmtId="1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vertical="center"/>
    </xf>
    <xf numFmtId="0" fontId="0" fillId="0" borderId="0" xfId="0" applyBorder="1"/>
    <xf numFmtId="2" fontId="0" fillId="0" borderId="0" xfId="0" applyNumberFormat="1" applyAlignment="1">
      <alignment horizontal="center" vertical="center"/>
    </xf>
    <xf numFmtId="164" fontId="0" fillId="0" borderId="0" xfId="0" applyNumberFormat="1"/>
    <xf numFmtId="164" fontId="0" fillId="0" borderId="0" xfId="0" applyNumberFormat="1" applyBorder="1" applyAlignment="1">
      <alignment horizontal="center"/>
    </xf>
    <xf numFmtId="0" fontId="0" fillId="0" borderId="0" xfId="0" applyFill="1" applyBorder="1" applyAlignment="1">
      <alignment vertical="center"/>
    </xf>
    <xf numFmtId="164" fontId="0" fillId="0" borderId="0" xfId="0" applyNumberFormat="1" applyAlignment="1">
      <alignment horizontal="center" vertical="center"/>
    </xf>
    <xf numFmtId="0" fontId="0" fillId="8" borderId="0" xfId="0" applyFill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Fill="1" applyBorder="1" applyAlignment="1">
      <alignment horizontal="center" vertical="center"/>
    </xf>
    <xf numFmtId="165" fontId="0" fillId="0" borderId="0" xfId="0" applyNumberFormat="1"/>
    <xf numFmtId="164" fontId="0" fillId="9" borderId="0" xfId="0" applyNumberFormat="1" applyFill="1" applyAlignment="1">
      <alignment horizontal="center"/>
    </xf>
    <xf numFmtId="2" fontId="0" fillId="9" borderId="0" xfId="0" applyNumberFormat="1" applyFill="1" applyBorder="1" applyAlignment="1">
      <alignment horizontal="center"/>
    </xf>
    <xf numFmtId="0" fontId="0" fillId="10" borderId="0" xfId="0" applyFill="1" applyBorder="1" applyAlignment="1">
      <alignment vertical="center"/>
    </xf>
    <xf numFmtId="0" fontId="0" fillId="11" borderId="0" xfId="0" applyFill="1"/>
    <xf numFmtId="0" fontId="0" fillId="0" borderId="0" xfId="0" applyBorder="1" applyAlignment="1"/>
    <xf numFmtId="1" fontId="0" fillId="0" borderId="0" xfId="0" applyNumberForma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1" fontId="0" fillId="11" borderId="0" xfId="0" applyNumberFormat="1" applyFill="1" applyAlignment="1">
      <alignment horizontal="center"/>
    </xf>
    <xf numFmtId="0" fontId="0" fillId="0" borderId="0" xfId="0" applyFill="1"/>
    <xf numFmtId="1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1" fontId="1" fillId="0" borderId="0" xfId="0" applyNumberFormat="1" applyFont="1" applyFill="1" applyBorder="1" applyAlignment="1">
      <alignment horizontal="center" vertical="center"/>
    </xf>
    <xf numFmtId="1" fontId="0" fillId="0" borderId="0" xfId="0" applyNumberFormat="1" applyFill="1"/>
    <xf numFmtId="1" fontId="0" fillId="15" borderId="0" xfId="0" applyNumberFormat="1" applyFill="1"/>
    <xf numFmtId="1" fontId="0" fillId="11" borderId="0" xfId="0" applyNumberFormat="1" applyFill="1"/>
    <xf numFmtId="165" fontId="0" fillId="11" borderId="0" xfId="0" applyNumberFormat="1" applyFill="1"/>
    <xf numFmtId="2" fontId="0" fillId="15" borderId="0" xfId="0" applyNumberFormat="1" applyFill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12" borderId="0" xfId="0" applyFill="1" applyAlignment="1">
      <alignment horizontal="center"/>
    </xf>
    <xf numFmtId="0" fontId="0" fillId="13" borderId="0" xfId="0" applyFill="1" applyAlignment="1">
      <alignment horizontal="center"/>
    </xf>
    <xf numFmtId="0" fontId="0" fillId="14" borderId="0" xfId="0" applyFill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IHE degradation in loam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9867833517982715E-2"/>
          <c:y val="0.11381663373695487"/>
          <c:w val="0.86888718162210754"/>
          <c:h val="0.77178851948708416"/>
        </c:manualLayout>
      </c:layout>
      <c:scatterChart>
        <c:scatterStyle val="lineMarker"/>
        <c:varyColors val="0"/>
        <c:ser>
          <c:idx val="1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5"/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errBars>
            <c:errDir val="y"/>
            <c:errBarType val="both"/>
            <c:errValType val="cust"/>
            <c:noEndCap val="0"/>
            <c:plus>
              <c:numRef>
                <c:f>'Soil 20C'!$H$5:$H$11</c:f>
                <c:numCache>
                  <c:formatCode>General</c:formatCode>
                  <c:ptCount val="7"/>
                  <c:pt idx="0">
                    <c:v>1.438932976508881</c:v>
                  </c:pt>
                  <c:pt idx="1">
                    <c:v>8.8124374502759171</c:v>
                  </c:pt>
                  <c:pt idx="2">
                    <c:v>2.5302487486150476</c:v>
                  </c:pt>
                  <c:pt idx="3">
                    <c:v>1.0122121561010431</c:v>
                  </c:pt>
                  <c:pt idx="4">
                    <c:v>3.4922896688608023</c:v>
                  </c:pt>
                  <c:pt idx="5">
                    <c:v>3.2771808089965799</c:v>
                  </c:pt>
                  <c:pt idx="6">
                    <c:v>3</c:v>
                  </c:pt>
                </c:numCache>
              </c:numRef>
            </c:plus>
            <c:minus>
              <c:numRef>
                <c:f>'Soil 20C'!$H$5:$H$11</c:f>
                <c:numCache>
                  <c:formatCode>General</c:formatCode>
                  <c:ptCount val="7"/>
                  <c:pt idx="0">
                    <c:v>1.438932976508881</c:v>
                  </c:pt>
                  <c:pt idx="1">
                    <c:v>8.8124374502759171</c:v>
                  </c:pt>
                  <c:pt idx="2">
                    <c:v>2.5302487486150476</c:v>
                  </c:pt>
                  <c:pt idx="3">
                    <c:v>1.0122121561010431</c:v>
                  </c:pt>
                  <c:pt idx="4">
                    <c:v>3.4922896688608023</c:v>
                  </c:pt>
                  <c:pt idx="5">
                    <c:v>3.2771808089965799</c:v>
                  </c:pt>
                  <c:pt idx="6">
                    <c:v>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'Soil 20C'!$A$5:$A$11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  <c:pt idx="6">
                  <c:v>56</c:v>
                </c:pt>
              </c:numCache>
            </c:numRef>
          </c:xVal>
          <c:yVal>
            <c:numRef>
              <c:f>'Soil 20C'!$E$5:$E$11</c:f>
              <c:numCache>
                <c:formatCode>0</c:formatCode>
                <c:ptCount val="7"/>
                <c:pt idx="0">
                  <c:v>100</c:v>
                </c:pt>
                <c:pt idx="1">
                  <c:v>73.860164650028651</c:v>
                </c:pt>
                <c:pt idx="2">
                  <c:v>45.152171432044462</c:v>
                </c:pt>
                <c:pt idx="3">
                  <c:v>55.893164627994928</c:v>
                </c:pt>
                <c:pt idx="4">
                  <c:v>47.202456904585951</c:v>
                </c:pt>
                <c:pt idx="5">
                  <c:v>27.928335759700648</c:v>
                </c:pt>
                <c:pt idx="6">
                  <c:v>30.620389301063142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92D-440A-B4D0-0281BDE75671}"/>
            </c:ext>
          </c:extLst>
        </c:ser>
        <c:ser>
          <c:idx val="3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>
                    <a:lumMod val="75000"/>
                  </a:schemeClr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errBars>
            <c:errDir val="y"/>
            <c:errBarType val="both"/>
            <c:errValType val="cust"/>
            <c:noEndCap val="0"/>
            <c:plus>
              <c:numRef>
                <c:f>'Soil 20C'!$H$14:$H$20</c:f>
                <c:numCache>
                  <c:formatCode>General</c:formatCode>
                  <c:ptCount val="7"/>
                  <c:pt idx="0">
                    <c:v>1.2851020768070467</c:v>
                  </c:pt>
                  <c:pt idx="1">
                    <c:v>1.9764655391805384</c:v>
                  </c:pt>
                  <c:pt idx="2">
                    <c:v>3.6762041960544116</c:v>
                  </c:pt>
                  <c:pt idx="3">
                    <c:v>1.4435337898431198</c:v>
                  </c:pt>
                  <c:pt idx="4">
                    <c:v>2.5253735716054471</c:v>
                  </c:pt>
                  <c:pt idx="5">
                    <c:v>3.7314102505929418</c:v>
                  </c:pt>
                  <c:pt idx="6">
                    <c:v>5</c:v>
                  </c:pt>
                </c:numCache>
              </c:numRef>
            </c:plus>
            <c:minus>
              <c:numRef>
                <c:f>'Soil 20C'!$H$14:$H$20</c:f>
                <c:numCache>
                  <c:formatCode>General</c:formatCode>
                  <c:ptCount val="7"/>
                  <c:pt idx="0">
                    <c:v>1.2851020768070467</c:v>
                  </c:pt>
                  <c:pt idx="1">
                    <c:v>1.9764655391805384</c:v>
                  </c:pt>
                  <c:pt idx="2">
                    <c:v>3.6762041960544116</c:v>
                  </c:pt>
                  <c:pt idx="3">
                    <c:v>1.4435337898431198</c:v>
                  </c:pt>
                  <c:pt idx="4">
                    <c:v>2.5253735716054471</c:v>
                  </c:pt>
                  <c:pt idx="5">
                    <c:v>3.7314102505929418</c:v>
                  </c:pt>
                  <c:pt idx="6">
                    <c:v>5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'Soil 20C'!$A$14:$A$20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  <c:pt idx="6">
                  <c:v>56</c:v>
                </c:pt>
              </c:numCache>
            </c:numRef>
          </c:xVal>
          <c:yVal>
            <c:numRef>
              <c:f>'Soil 20C'!$E$14:$E$20</c:f>
              <c:numCache>
                <c:formatCode>0</c:formatCode>
                <c:ptCount val="7"/>
                <c:pt idx="0">
                  <c:v>100</c:v>
                </c:pt>
                <c:pt idx="1">
                  <c:v>78.728462734882555</c:v>
                </c:pt>
                <c:pt idx="2">
                  <c:v>88.982986762911466</c:v>
                </c:pt>
                <c:pt idx="3">
                  <c:v>96.569286936900781</c:v>
                </c:pt>
                <c:pt idx="4">
                  <c:v>67.433846192362353</c:v>
                </c:pt>
                <c:pt idx="5">
                  <c:v>64.687384868908609</c:v>
                </c:pt>
                <c:pt idx="6">
                  <c:v>56.048520152366457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92D-440A-B4D0-0281BDE75671}"/>
            </c:ext>
          </c:extLst>
        </c:ser>
        <c:ser>
          <c:idx val="5"/>
          <c:order val="2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1">
                  <a:lumMod val="65000"/>
                </a:schemeClr>
              </a:solidFill>
              <a:ln w="9525">
                <a:solidFill>
                  <a:schemeClr val="bg2">
                    <a:lumMod val="25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bg2">
                    <a:lumMod val="50000"/>
                  </a:schemeClr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errBars>
            <c:errDir val="y"/>
            <c:errBarType val="both"/>
            <c:errValType val="cust"/>
            <c:noEndCap val="0"/>
            <c:plus>
              <c:numRef>
                <c:f>'Soil 20C'!$H$23:$H$29</c:f>
                <c:numCache>
                  <c:formatCode>General</c:formatCode>
                  <c:ptCount val="7"/>
                  <c:pt idx="0">
                    <c:v>0.4010052442886366</c:v>
                  </c:pt>
                  <c:pt idx="1">
                    <c:v>5.3887903486384277</c:v>
                  </c:pt>
                  <c:pt idx="2">
                    <c:v>2.2823548752227283</c:v>
                  </c:pt>
                  <c:pt idx="3">
                    <c:v>0.77724413468089737</c:v>
                  </c:pt>
                  <c:pt idx="4">
                    <c:v>3.5385670861397758</c:v>
                  </c:pt>
                  <c:pt idx="5">
                    <c:v>4.6819417324255923</c:v>
                  </c:pt>
                  <c:pt idx="6">
                    <c:v>4</c:v>
                  </c:pt>
                </c:numCache>
              </c:numRef>
            </c:plus>
            <c:minus>
              <c:numRef>
                <c:f>'Soil 20C'!$H$23:$H$29</c:f>
                <c:numCache>
                  <c:formatCode>General</c:formatCode>
                  <c:ptCount val="7"/>
                  <c:pt idx="0">
                    <c:v>0.4010052442886366</c:v>
                  </c:pt>
                  <c:pt idx="1">
                    <c:v>5.3887903486384277</c:v>
                  </c:pt>
                  <c:pt idx="2">
                    <c:v>2.2823548752227283</c:v>
                  </c:pt>
                  <c:pt idx="3">
                    <c:v>0.77724413468089737</c:v>
                  </c:pt>
                  <c:pt idx="4">
                    <c:v>3.5385670861397758</c:v>
                  </c:pt>
                  <c:pt idx="5">
                    <c:v>4.6819417324255923</c:v>
                  </c:pt>
                  <c:pt idx="6">
                    <c:v>4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'Soil 20C'!$A$23:$A$29</c:f>
              <c:numCache>
                <c:formatCode>General</c:formatCode>
                <c:ptCount val="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  <c:pt idx="6">
                  <c:v>56</c:v>
                </c:pt>
              </c:numCache>
            </c:numRef>
          </c:xVal>
          <c:yVal>
            <c:numRef>
              <c:f>'Soil 20C'!$E$23:$E$29</c:f>
              <c:numCache>
                <c:formatCode>0</c:formatCode>
                <c:ptCount val="7"/>
                <c:pt idx="0">
                  <c:v>100</c:v>
                </c:pt>
                <c:pt idx="1">
                  <c:v>85.856933800354582</c:v>
                </c:pt>
                <c:pt idx="2">
                  <c:v>89.358024640394305</c:v>
                </c:pt>
                <c:pt idx="3">
                  <c:v>89.025206164035012</c:v>
                </c:pt>
                <c:pt idx="4">
                  <c:v>73.461474985108381</c:v>
                </c:pt>
                <c:pt idx="5">
                  <c:v>71.343415433580518</c:v>
                </c:pt>
                <c:pt idx="6">
                  <c:v>66.333075146986815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92D-440A-B4D0-0281BDE756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2734239"/>
        <c:axId val="462775423"/>
      </c:scatterChart>
      <c:valAx>
        <c:axId val="462734239"/>
        <c:scaling>
          <c:orientation val="minMax"/>
          <c:max val="6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2775423"/>
        <c:crosses val="autoZero"/>
        <c:crossBetween val="midCat"/>
      </c:valAx>
      <c:valAx>
        <c:axId val="462775423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recovered (%)w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273423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11486001557967711"/>
          <c:y val="0.79772953443515171"/>
          <c:w val="0.31365714949415235"/>
          <c:h val="5.877271500687785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200" b="1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b)</a:t>
            </a:r>
          </a:p>
        </c:rich>
      </c:tx>
      <c:layout>
        <c:manualLayout>
          <c:xMode val="edge"/>
          <c:yMode val="edge"/>
          <c:x val="2.451041666666663E-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367569444444444"/>
          <c:y val="9.4644191965431237E-2"/>
          <c:w val="0.81874409722222219"/>
          <c:h val="0.73445416454468826"/>
        </c:manualLayout>
      </c:layout>
      <c:barChart>
        <c:barDir val="col"/>
        <c:grouping val="stacked"/>
        <c:varyColors val="0"/>
        <c:ser>
          <c:idx val="0"/>
          <c:order val="0"/>
          <c:tx>
            <c:v>NTO</c:v>
          </c:tx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(%)error bars'!$U$7:$U$21</c:f>
              <c:strCache>
                <c:ptCount val="15"/>
                <c:pt idx="1">
                  <c:v>A</c:v>
                </c:pt>
                <c:pt idx="2">
                  <c:v>B</c:v>
                </c:pt>
                <c:pt idx="4">
                  <c:v>A</c:v>
                </c:pt>
                <c:pt idx="5">
                  <c:v>B</c:v>
                </c:pt>
                <c:pt idx="7">
                  <c:v>A</c:v>
                </c:pt>
                <c:pt idx="8">
                  <c:v>B</c:v>
                </c:pt>
                <c:pt idx="10">
                  <c:v>A</c:v>
                </c:pt>
                <c:pt idx="11">
                  <c:v>B</c:v>
                </c:pt>
                <c:pt idx="13">
                  <c:v>A</c:v>
                </c:pt>
                <c:pt idx="14">
                  <c:v>B</c:v>
                </c:pt>
              </c:strCache>
            </c:strRef>
          </c:cat>
          <c:val>
            <c:numRef>
              <c:f>'Mass balance (%)error bars'!$M$23:$M$37</c:f>
              <c:numCache>
                <c:formatCode>General</c:formatCode>
                <c:ptCount val="15"/>
                <c:pt idx="2">
                  <c:v>53</c:v>
                </c:pt>
                <c:pt idx="5">
                  <c:v>29.623377252837312</c:v>
                </c:pt>
                <c:pt idx="8">
                  <c:v>25.017302159430557</c:v>
                </c:pt>
                <c:pt idx="11">
                  <c:v>16.228806329563465</c:v>
                </c:pt>
                <c:pt idx="14">
                  <c:v>14.802017952641345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22-4D62-A375-5A9955B59585}"/>
            </c:ext>
          </c:extLst>
        </c:ser>
        <c:ser>
          <c:idx val="1"/>
          <c:order val="1"/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(%)error bars'!$U$7:$U$21</c:f>
              <c:strCache>
                <c:ptCount val="15"/>
                <c:pt idx="1">
                  <c:v>A</c:v>
                </c:pt>
                <c:pt idx="2">
                  <c:v>B</c:v>
                </c:pt>
                <c:pt idx="4">
                  <c:v>A</c:v>
                </c:pt>
                <c:pt idx="5">
                  <c:v>B</c:v>
                </c:pt>
                <c:pt idx="7">
                  <c:v>A</c:v>
                </c:pt>
                <c:pt idx="8">
                  <c:v>B</c:v>
                </c:pt>
                <c:pt idx="10">
                  <c:v>A</c:v>
                </c:pt>
                <c:pt idx="11">
                  <c:v>B</c:v>
                </c:pt>
                <c:pt idx="13">
                  <c:v>A</c:v>
                </c:pt>
                <c:pt idx="14">
                  <c:v>B</c:v>
                </c:pt>
              </c:strCache>
            </c:strRef>
          </c:cat>
          <c:val>
            <c:numRef>
              <c:f>'Mass balance (%)error bars'!$N$23:$N$37</c:f>
              <c:numCache>
                <c:formatCode>General</c:formatCode>
                <c:ptCount val="15"/>
                <c:pt idx="1">
                  <c:v>52.999999999999993</c:v>
                </c:pt>
                <c:pt idx="4">
                  <c:v>27.70309940621603</c:v>
                </c:pt>
                <c:pt idx="7">
                  <c:v>22.748258936971133</c:v>
                </c:pt>
                <c:pt idx="10">
                  <c:v>23.55776367105349</c:v>
                </c:pt>
                <c:pt idx="13">
                  <c:v>26.756126354924152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22-4D62-A375-5A9955B59585}"/>
            </c:ext>
          </c:extLst>
        </c:ser>
        <c:ser>
          <c:idx val="2"/>
          <c:order val="2"/>
          <c:tx>
            <c:v>DNAN</c:v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(%)error bars'!$U$7:$U$21</c:f>
              <c:strCache>
                <c:ptCount val="15"/>
                <c:pt idx="1">
                  <c:v>A</c:v>
                </c:pt>
                <c:pt idx="2">
                  <c:v>B</c:v>
                </c:pt>
                <c:pt idx="4">
                  <c:v>A</c:v>
                </c:pt>
                <c:pt idx="5">
                  <c:v>B</c:v>
                </c:pt>
                <c:pt idx="7">
                  <c:v>A</c:v>
                </c:pt>
                <c:pt idx="8">
                  <c:v>B</c:v>
                </c:pt>
                <c:pt idx="10">
                  <c:v>A</c:v>
                </c:pt>
                <c:pt idx="11">
                  <c:v>B</c:v>
                </c:pt>
                <c:pt idx="13">
                  <c:v>A</c:v>
                </c:pt>
                <c:pt idx="14">
                  <c:v>B</c:v>
                </c:pt>
              </c:strCache>
            </c:strRef>
          </c:cat>
          <c:val>
            <c:numRef>
              <c:f>'Mass balance (%)error bars'!$O$23:$O$37</c:f>
              <c:numCache>
                <c:formatCode>General</c:formatCode>
                <c:ptCount val="15"/>
                <c:pt idx="2">
                  <c:v>32</c:v>
                </c:pt>
                <c:pt idx="5">
                  <c:v>23.04</c:v>
                </c:pt>
                <c:pt idx="8">
                  <c:v>21.578830781555954</c:v>
                </c:pt>
                <c:pt idx="11">
                  <c:v>20.699963158050753</c:v>
                </c:pt>
                <c:pt idx="14">
                  <c:v>17.935526448757265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22-4D62-A375-5A9955B59585}"/>
            </c:ext>
          </c:extLst>
        </c:ser>
        <c:ser>
          <c:idx val="3"/>
          <c:order val="3"/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(%)error bars'!$U$7:$U$21</c:f>
              <c:strCache>
                <c:ptCount val="15"/>
                <c:pt idx="1">
                  <c:v>A</c:v>
                </c:pt>
                <c:pt idx="2">
                  <c:v>B</c:v>
                </c:pt>
                <c:pt idx="4">
                  <c:v>A</c:v>
                </c:pt>
                <c:pt idx="5">
                  <c:v>B</c:v>
                </c:pt>
                <c:pt idx="7">
                  <c:v>A</c:v>
                </c:pt>
                <c:pt idx="8">
                  <c:v>B</c:v>
                </c:pt>
                <c:pt idx="10">
                  <c:v>A</c:v>
                </c:pt>
                <c:pt idx="11">
                  <c:v>B</c:v>
                </c:pt>
                <c:pt idx="13">
                  <c:v>A</c:v>
                </c:pt>
                <c:pt idx="14">
                  <c:v>B</c:v>
                </c:pt>
              </c:strCache>
            </c:strRef>
          </c:cat>
          <c:val>
            <c:numRef>
              <c:f>'Mass balance (%)error bars'!$P$23:$P$37</c:f>
              <c:numCache>
                <c:formatCode>General</c:formatCode>
                <c:ptCount val="15"/>
                <c:pt idx="1">
                  <c:v>32</c:v>
                </c:pt>
                <c:pt idx="4">
                  <c:v>21.533982755145225</c:v>
                </c:pt>
                <c:pt idx="7">
                  <c:v>19.239109170697727</c:v>
                </c:pt>
                <c:pt idx="10">
                  <c:v>17.241935328200857</c:v>
                </c:pt>
                <c:pt idx="13">
                  <c:v>16.216121568535783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C22-4D62-A375-5A9955B59585}"/>
            </c:ext>
          </c:extLst>
        </c:ser>
        <c:ser>
          <c:idx val="4"/>
          <c:order val="4"/>
          <c:tx>
            <c:v>RDX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(%)error bars'!$U$7:$U$21</c:f>
              <c:strCache>
                <c:ptCount val="15"/>
                <c:pt idx="1">
                  <c:v>A</c:v>
                </c:pt>
                <c:pt idx="2">
                  <c:v>B</c:v>
                </c:pt>
                <c:pt idx="4">
                  <c:v>A</c:v>
                </c:pt>
                <c:pt idx="5">
                  <c:v>B</c:v>
                </c:pt>
                <c:pt idx="7">
                  <c:v>A</c:v>
                </c:pt>
                <c:pt idx="8">
                  <c:v>B</c:v>
                </c:pt>
                <c:pt idx="10">
                  <c:v>A</c:v>
                </c:pt>
                <c:pt idx="11">
                  <c:v>B</c:v>
                </c:pt>
                <c:pt idx="13">
                  <c:v>A</c:v>
                </c:pt>
                <c:pt idx="14">
                  <c:v>B</c:v>
                </c:pt>
              </c:strCache>
            </c:strRef>
          </c:cat>
          <c:val>
            <c:numRef>
              <c:f>'Mass balance (%)error bars'!$Q$23:$Q$37</c:f>
              <c:numCache>
                <c:formatCode>General</c:formatCode>
                <c:ptCount val="15"/>
                <c:pt idx="2">
                  <c:v>15</c:v>
                </c:pt>
                <c:pt idx="5">
                  <c:v>12.019544967008615</c:v>
                </c:pt>
                <c:pt idx="8">
                  <c:v>11.019221247766257</c:v>
                </c:pt>
                <c:pt idx="11">
                  <c:v>10.701512315037075</c:v>
                </c:pt>
                <c:pt idx="14">
                  <c:v>9.9499612720480215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C22-4D62-A375-5A9955B59585}"/>
            </c:ext>
          </c:extLst>
        </c:ser>
        <c:ser>
          <c:idx val="5"/>
          <c:order val="5"/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(%)error bars'!$U$7:$U$21</c:f>
              <c:strCache>
                <c:ptCount val="15"/>
                <c:pt idx="1">
                  <c:v>A</c:v>
                </c:pt>
                <c:pt idx="2">
                  <c:v>B</c:v>
                </c:pt>
                <c:pt idx="4">
                  <c:v>A</c:v>
                </c:pt>
                <c:pt idx="5">
                  <c:v>B</c:v>
                </c:pt>
                <c:pt idx="7">
                  <c:v>A</c:v>
                </c:pt>
                <c:pt idx="8">
                  <c:v>B</c:v>
                </c:pt>
                <c:pt idx="10">
                  <c:v>A</c:v>
                </c:pt>
                <c:pt idx="11">
                  <c:v>B</c:v>
                </c:pt>
                <c:pt idx="13">
                  <c:v>A</c:v>
                </c:pt>
                <c:pt idx="14">
                  <c:v>B</c:v>
                </c:pt>
              </c:strCache>
            </c:strRef>
          </c:cat>
          <c:val>
            <c:numRef>
              <c:f>'Mass balance (%)error bars'!$R$23:$R$37</c:f>
              <c:numCache>
                <c:formatCode>General</c:formatCode>
                <c:ptCount val="15"/>
                <c:pt idx="1">
                  <c:v>15</c:v>
                </c:pt>
                <c:pt idx="4">
                  <c:v>13.353780924605251</c:v>
                </c:pt>
                <c:pt idx="7">
                  <c:v>12.361829827302039</c:v>
                </c:pt>
                <c:pt idx="10">
                  <c:v>12.280559126545835</c:v>
                </c:pt>
                <c:pt idx="13">
                  <c:v>11.605086654484653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C22-4D62-A375-5A9955B595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183176335"/>
        <c:axId val="183192559"/>
      </c:barChart>
      <c:lineChart>
        <c:grouping val="standard"/>
        <c:varyColors val="0"/>
        <c:ser>
          <c:idx val="6"/>
          <c:order val="6"/>
          <c:tx>
            <c:v>Auxiliar</c:v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val>
            <c:numRef>
              <c:f>'Mass balance (%)error bars'!$S$7:$S$21</c:f>
              <c:numCache>
                <c:formatCode>0</c:formatCode>
                <c:ptCount val="15"/>
                <c:pt idx="1">
                  <c:v>0</c:v>
                </c:pt>
                <c:pt idx="2" formatCode="General">
                  <c:v>0</c:v>
                </c:pt>
                <c:pt idx="3" formatCode="General">
                  <c:v>0</c:v>
                </c:pt>
                <c:pt idx="4">
                  <c:v>0</c:v>
                </c:pt>
                <c:pt idx="5" formatCode="General">
                  <c:v>0</c:v>
                </c:pt>
                <c:pt idx="6" formatCode="General">
                  <c:v>0</c:v>
                </c:pt>
                <c:pt idx="7">
                  <c:v>0</c:v>
                </c:pt>
                <c:pt idx="8" formatCode="General">
                  <c:v>0</c:v>
                </c:pt>
                <c:pt idx="9" formatCode="General">
                  <c:v>0</c:v>
                </c:pt>
                <c:pt idx="10">
                  <c:v>0</c:v>
                </c:pt>
                <c:pt idx="11" formatCode="General">
                  <c:v>0</c:v>
                </c:pt>
                <c:pt idx="12" formatCode="General">
                  <c:v>0</c:v>
                </c:pt>
                <c:pt idx="13">
                  <c:v>0</c:v>
                </c:pt>
                <c:pt idx="14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C22-4D62-A375-5A9955B595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177167"/>
        <c:axId val="183190063"/>
      </c:lineChart>
      <c:catAx>
        <c:axId val="183176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solidFill>
            <a:schemeClr val="bg1"/>
          </a:solidFill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b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3192559"/>
        <c:crosses val="autoZero"/>
        <c:auto val="0"/>
        <c:lblAlgn val="ctr"/>
        <c:lblOffset val="100"/>
        <c:noMultiLvlLbl val="0"/>
      </c:catAx>
      <c:valAx>
        <c:axId val="183192559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1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IHE</a:t>
                </a:r>
                <a:r>
                  <a:rPr lang="en-US" sz="1100" b="1" baseline="0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 extracted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3176335"/>
        <c:crosses val="autoZero"/>
        <c:crossBetween val="between"/>
      </c:valAx>
      <c:valAx>
        <c:axId val="183190063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183177167"/>
        <c:crosses val="max"/>
        <c:crossBetween val="between"/>
      </c:valAx>
      <c:catAx>
        <c:axId val="183177167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0 days        7 days    15  days      28 days     56 days</a:t>
                </a:r>
              </a:p>
            </c:rich>
          </c:tx>
          <c:layout>
            <c:manualLayout>
              <c:xMode val="edge"/>
              <c:yMode val="edge"/>
              <c:x val="0.21392291666666666"/>
              <c:y val="0.9040385416666666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majorTickMark val="out"/>
        <c:minorTickMark val="none"/>
        <c:tickLblPos val="nextTo"/>
        <c:crossAx val="18319006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6"/>
        <c:delete val="1"/>
      </c:legendEntry>
      <c:layout>
        <c:manualLayout>
          <c:xMode val="edge"/>
          <c:yMode val="edge"/>
          <c:x val="0.71975208333333329"/>
          <c:y val="0.10107649588379196"/>
          <c:w val="0.22288090277777778"/>
          <c:h val="0.16083011122700538"/>
        </c:manualLayout>
      </c:layout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IHE degradation in sand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9867833517982715E-2"/>
          <c:y val="0.11381663373695487"/>
          <c:w val="0.86888718162210754"/>
          <c:h val="0.77178851948708416"/>
        </c:manualLayout>
      </c:layout>
      <c:scatterChart>
        <c:scatterStyle val="lineMarker"/>
        <c:varyColors val="0"/>
        <c:ser>
          <c:idx val="1"/>
          <c:order val="0"/>
          <c:tx>
            <c:strRef>
              <c:f>'Soil 20C'!$A$3</c:f>
              <c:strCache>
                <c:ptCount val="1"/>
                <c:pt idx="0">
                  <c:v>NTO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  <a:lumOff val="40000"/>
                </a:schemeClr>
              </a:solidFill>
              <a:ln w="9525">
                <a:solidFill>
                  <a:schemeClr val="accent5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>
                    <a:lumMod val="75000"/>
                  </a:schemeClr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errBars>
            <c:errDir val="y"/>
            <c:errBarType val="both"/>
            <c:errValType val="cust"/>
            <c:noEndCap val="0"/>
            <c:plus>
              <c:numRef>
                <c:f>'Soil 20C'!$G$5:$G$10</c:f>
                <c:numCache>
                  <c:formatCode>General</c:formatCode>
                  <c:ptCount val="6"/>
                  <c:pt idx="0">
                    <c:v>3.239481172148047</c:v>
                  </c:pt>
                  <c:pt idx="1">
                    <c:v>16.835821158932735</c:v>
                  </c:pt>
                  <c:pt idx="2">
                    <c:v>11.122312457605524</c:v>
                  </c:pt>
                  <c:pt idx="3">
                    <c:v>5.0266244458497793</c:v>
                  </c:pt>
                  <c:pt idx="4">
                    <c:v>8.1478913492617728</c:v>
                  </c:pt>
                  <c:pt idx="5">
                    <c:v>5.6392075900654293</c:v>
                  </c:pt>
                </c:numCache>
              </c:numRef>
            </c:plus>
            <c:minus>
              <c:numRef>
                <c:f>'Soil 20C'!$G$5:$G$10</c:f>
                <c:numCache>
                  <c:formatCode>General</c:formatCode>
                  <c:ptCount val="6"/>
                  <c:pt idx="0">
                    <c:v>3.239481172148047</c:v>
                  </c:pt>
                  <c:pt idx="1">
                    <c:v>16.835821158932735</c:v>
                  </c:pt>
                  <c:pt idx="2">
                    <c:v>11.122312457605524</c:v>
                  </c:pt>
                  <c:pt idx="3">
                    <c:v>5.0266244458497793</c:v>
                  </c:pt>
                  <c:pt idx="4">
                    <c:v>8.1478913492617728</c:v>
                  </c:pt>
                  <c:pt idx="5">
                    <c:v>5.6392075900654293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'Soil 20C'!$A$5:$A$10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</c:numCache>
            </c:numRef>
          </c:xVal>
          <c:yVal>
            <c:numRef>
              <c:f>'Soil 20C'!$D$5:$D$10</c:f>
              <c:numCache>
                <c:formatCode>0</c:formatCode>
                <c:ptCount val="6"/>
                <c:pt idx="0">
                  <c:v>100.00000000000001</c:v>
                </c:pt>
                <c:pt idx="1">
                  <c:v>91.899160503889902</c:v>
                </c:pt>
                <c:pt idx="2">
                  <c:v>85.07546936687659</c:v>
                </c:pt>
                <c:pt idx="3">
                  <c:v>89.760980519879283</c:v>
                </c:pt>
                <c:pt idx="4">
                  <c:v>102</c:v>
                </c:pt>
                <c:pt idx="5">
                  <c:v>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BBE-4400-ADC8-E18859AC0AED}"/>
            </c:ext>
          </c:extLst>
        </c:ser>
        <c:ser>
          <c:idx val="3"/>
          <c:order val="1"/>
          <c:tx>
            <c:strRef>
              <c:f>'Soil 20C'!$A$12</c:f>
              <c:strCache>
                <c:ptCount val="1"/>
                <c:pt idx="0">
                  <c:v>DNAN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75000"/>
                </a:schemeClr>
              </a:solidFill>
              <a:ln w="9525">
                <a:solidFill>
                  <a:schemeClr val="accent2">
                    <a:lumMod val="5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>
                    <a:lumMod val="75000"/>
                  </a:schemeClr>
                </a:solidFill>
                <a:prstDash val="sysDot"/>
              </a:ln>
              <a:effectLst/>
            </c:spPr>
            <c:trendlineType val="log"/>
            <c:dispRSqr val="0"/>
            <c:dispEq val="0"/>
          </c:trendline>
          <c:errBars>
            <c:errDir val="y"/>
            <c:errBarType val="both"/>
            <c:errValType val="cust"/>
            <c:noEndCap val="0"/>
            <c:plus>
              <c:numRef>
                <c:f>'Soil 20C'!$H$14:$H$19</c:f>
                <c:numCache>
                  <c:formatCode>General</c:formatCode>
                  <c:ptCount val="6"/>
                  <c:pt idx="0">
                    <c:v>1.2851020768070467</c:v>
                  </c:pt>
                  <c:pt idx="1">
                    <c:v>1.9764655391805384</c:v>
                  </c:pt>
                  <c:pt idx="2">
                    <c:v>3.6762041960544116</c:v>
                  </c:pt>
                  <c:pt idx="3">
                    <c:v>1.4435337898431198</c:v>
                  </c:pt>
                  <c:pt idx="4">
                    <c:v>2.5253735716054471</c:v>
                  </c:pt>
                  <c:pt idx="5">
                    <c:v>3.7314102505929418</c:v>
                  </c:pt>
                </c:numCache>
              </c:numRef>
            </c:plus>
            <c:minus>
              <c:numRef>
                <c:f>'Soil 20C'!$H$14:$H$19</c:f>
                <c:numCache>
                  <c:formatCode>General</c:formatCode>
                  <c:ptCount val="6"/>
                  <c:pt idx="0">
                    <c:v>1.2851020768070467</c:v>
                  </c:pt>
                  <c:pt idx="1">
                    <c:v>1.9764655391805384</c:v>
                  </c:pt>
                  <c:pt idx="2">
                    <c:v>3.6762041960544116</c:v>
                  </c:pt>
                  <c:pt idx="3">
                    <c:v>1.4435337898431198</c:v>
                  </c:pt>
                  <c:pt idx="4">
                    <c:v>2.5253735716054471</c:v>
                  </c:pt>
                  <c:pt idx="5">
                    <c:v>3.7314102505929418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'Soil 20C'!$A$14:$A$19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</c:numCache>
            </c:numRef>
          </c:xVal>
          <c:yVal>
            <c:numRef>
              <c:f>'Soil 20C'!$D$14:$D$19</c:f>
              <c:numCache>
                <c:formatCode>0</c:formatCode>
                <c:ptCount val="6"/>
                <c:pt idx="0">
                  <c:v>100</c:v>
                </c:pt>
                <c:pt idx="1">
                  <c:v>84.340945480823294</c:v>
                </c:pt>
                <c:pt idx="2">
                  <c:v>75.776770070771434</c:v>
                </c:pt>
                <c:pt idx="3">
                  <c:v>73.76822884803552</c:v>
                </c:pt>
                <c:pt idx="4">
                  <c:v>79.725471670724289</c:v>
                </c:pt>
                <c:pt idx="5">
                  <c:v>65.40731442533253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FBBE-4400-ADC8-E18859AC0AED}"/>
            </c:ext>
          </c:extLst>
        </c:ser>
        <c:ser>
          <c:idx val="5"/>
          <c:order val="2"/>
          <c:tx>
            <c:strRef>
              <c:f>'Soil 20C'!$A$21</c:f>
              <c:strCache>
                <c:ptCount val="1"/>
                <c:pt idx="0">
                  <c:v>RDX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bg2">
                  <a:lumMod val="75000"/>
                </a:schemeClr>
              </a:solidFill>
              <a:ln w="9525">
                <a:solidFill>
                  <a:schemeClr val="bg2">
                    <a:lumMod val="50000"/>
                  </a:schemeClr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bg2">
                    <a:lumMod val="75000"/>
                  </a:schemeClr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errBars>
            <c:errDir val="y"/>
            <c:errBarType val="both"/>
            <c:errValType val="cust"/>
            <c:noEndCap val="0"/>
            <c:plus>
              <c:numRef>
                <c:f>'Soil 20C'!$H$23:$H$28</c:f>
                <c:numCache>
                  <c:formatCode>General</c:formatCode>
                  <c:ptCount val="6"/>
                  <c:pt idx="0">
                    <c:v>0.4010052442886366</c:v>
                  </c:pt>
                  <c:pt idx="1">
                    <c:v>5.3887903486384277</c:v>
                  </c:pt>
                  <c:pt idx="2">
                    <c:v>2.2823548752227283</c:v>
                  </c:pt>
                  <c:pt idx="3">
                    <c:v>0.77724413468089737</c:v>
                  </c:pt>
                  <c:pt idx="4">
                    <c:v>3.5385670861397758</c:v>
                  </c:pt>
                  <c:pt idx="5">
                    <c:v>4.6819417324255923</c:v>
                  </c:pt>
                </c:numCache>
              </c:numRef>
            </c:plus>
            <c:minus>
              <c:numRef>
                <c:f>'Soil 20C'!$H$23:$H$28</c:f>
                <c:numCache>
                  <c:formatCode>General</c:formatCode>
                  <c:ptCount val="6"/>
                  <c:pt idx="0">
                    <c:v>0.4010052442886366</c:v>
                  </c:pt>
                  <c:pt idx="1">
                    <c:v>5.3887903486384277</c:v>
                  </c:pt>
                  <c:pt idx="2">
                    <c:v>2.2823548752227283</c:v>
                  </c:pt>
                  <c:pt idx="3">
                    <c:v>0.77724413468089737</c:v>
                  </c:pt>
                  <c:pt idx="4">
                    <c:v>3.5385670861397758</c:v>
                  </c:pt>
                  <c:pt idx="5">
                    <c:v>4.6819417324255923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xVal>
            <c:numRef>
              <c:f>'Soil 20C'!$A$23:$A$28</c:f>
              <c:numCache>
                <c:formatCode>General</c:formatCode>
                <c:ptCount val="6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7</c:v>
                </c:pt>
                <c:pt idx="4">
                  <c:v>15</c:v>
                </c:pt>
                <c:pt idx="5">
                  <c:v>28</c:v>
                </c:pt>
              </c:numCache>
            </c:numRef>
          </c:xVal>
          <c:yVal>
            <c:numRef>
              <c:f>'Soil 20C'!$D$23:$D$28</c:f>
              <c:numCache>
                <c:formatCode>0</c:formatCode>
                <c:ptCount val="6"/>
                <c:pt idx="0">
                  <c:v>100</c:v>
                </c:pt>
                <c:pt idx="1">
                  <c:v>93.261330999320421</c:v>
                </c:pt>
                <c:pt idx="2">
                  <c:v>88.873950836893982</c:v>
                </c:pt>
                <c:pt idx="3">
                  <c:v>94.42238080514791</c:v>
                </c:pt>
                <c:pt idx="4">
                  <c:v>101</c:v>
                </c:pt>
                <c:pt idx="5">
                  <c:v>96.964901789758258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FBBE-4400-ADC8-E18859AC0A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62734239"/>
        <c:axId val="462775423"/>
      </c:scatterChart>
      <c:valAx>
        <c:axId val="462734239"/>
        <c:scaling>
          <c:orientation val="minMax"/>
          <c:max val="3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(days)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2775423"/>
        <c:crosses val="autoZero"/>
        <c:crossBetween val="midCat"/>
      </c:valAx>
      <c:valAx>
        <c:axId val="462775423"/>
        <c:scaling>
          <c:orientation val="minMax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Percentage recovered (%)w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273423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9.0835956556297087E-2"/>
          <c:y val="0.82853820833211511"/>
          <c:w val="0.21913092277938942"/>
          <c:h val="5.76434435874849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200" b="1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a)</a:t>
            </a:r>
          </a:p>
        </c:rich>
      </c:tx>
      <c:layout>
        <c:manualLayout>
          <c:xMode val="edge"/>
          <c:yMode val="edge"/>
          <c:x val="1.5680208333333327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Adsorbed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('Mass balance'!$G$5,'Mass balance'!$G$8,'Mass balance'!$G$11)</c:f>
              <c:strCache>
                <c:ptCount val="3"/>
                <c:pt idx="0">
                  <c:v>NTO</c:v>
                </c:pt>
                <c:pt idx="1">
                  <c:v>DNAN</c:v>
                </c:pt>
                <c:pt idx="2">
                  <c:v>RDX</c:v>
                </c:pt>
              </c:strCache>
            </c:strRef>
          </c:cat>
          <c:val>
            <c:numRef>
              <c:f>('Mass balance'!$L$6,'Mass balance'!$L$9,'Mass balance'!$L$12)</c:f>
              <c:numCache>
                <c:formatCode>0.0</c:formatCode>
                <c:ptCount val="3"/>
                <c:pt idx="0">
                  <c:v>17.864432144948221</c:v>
                </c:pt>
                <c:pt idx="1">
                  <c:v>13.747074018373631</c:v>
                </c:pt>
                <c:pt idx="2">
                  <c:v>11.400916209607747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9B-45FB-BFE9-CFF17C67956A}"/>
            </c:ext>
          </c:extLst>
        </c:ser>
        <c:ser>
          <c:idx val="3"/>
          <c:order val="1"/>
          <c:tx>
            <c:v>Extracted</c:v>
          </c:tx>
          <c:spPr>
            <a:pattFill prst="wdUpDiag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('Mass balance'!$G$5,'Mass balance'!$G$8,'Mass balance'!$G$11)</c:f>
              <c:strCache>
                <c:ptCount val="3"/>
                <c:pt idx="0">
                  <c:v>NTO</c:v>
                </c:pt>
                <c:pt idx="1">
                  <c:v>DNAN</c:v>
                </c:pt>
                <c:pt idx="2">
                  <c:v>RDX</c:v>
                </c:pt>
              </c:strCache>
            </c:strRef>
          </c:cat>
          <c:val>
            <c:numRef>
              <c:f>('Mass balance'!$M$6,'Mass balance'!$M$9,'Mass balance'!$M$12)</c:f>
              <c:numCache>
                <c:formatCode>0.0</c:formatCode>
                <c:ptCount val="3"/>
                <c:pt idx="0">
                  <c:v>37.497370803325225</c:v>
                </c:pt>
                <c:pt idx="1">
                  <c:v>43.186368515287114</c:v>
                </c:pt>
                <c:pt idx="2">
                  <c:v>58.976765891752798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9B-45FB-BFE9-CFF17C67956A}"/>
            </c:ext>
          </c:extLst>
        </c:ser>
        <c:ser>
          <c:idx val="1"/>
          <c:order val="2"/>
          <c:tx>
            <c:v>Abiotic degraded</c:v>
          </c:tx>
          <c:spPr>
            <a:pattFill prst="pct5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('Mass balance'!$G$5,'Mass balance'!$G$8,'Mass balance'!$G$11)</c:f>
              <c:strCache>
                <c:ptCount val="3"/>
                <c:pt idx="0">
                  <c:v>NTO</c:v>
                </c:pt>
                <c:pt idx="1">
                  <c:v>DNAN</c:v>
                </c:pt>
                <c:pt idx="2">
                  <c:v>RDX</c:v>
                </c:pt>
              </c:strCache>
            </c:strRef>
          </c:cat>
          <c:val>
            <c:numRef>
              <c:f>('Mass balance'!$J$6,'Mass balance'!$J$9,'Mass balance'!$J$12)</c:f>
              <c:numCache>
                <c:formatCode>0.0</c:formatCode>
                <c:ptCount val="3"/>
                <c:pt idx="0">
                  <c:v>9.5988893419979817</c:v>
                </c:pt>
                <c:pt idx="1">
                  <c:v>43.066557466339269</c:v>
                </c:pt>
                <c:pt idx="2">
                  <c:v>29.622317898639444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29B-45FB-BFE9-CFF17C67956A}"/>
            </c:ext>
          </c:extLst>
        </c:ser>
        <c:ser>
          <c:idx val="2"/>
          <c:order val="3"/>
          <c:tx>
            <c:v>Biodegraded</c:v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('Mass balance'!$G$5,'Mass balance'!$G$8,'Mass balance'!$G$11)</c:f>
              <c:strCache>
                <c:ptCount val="3"/>
                <c:pt idx="0">
                  <c:v>NTO</c:v>
                </c:pt>
                <c:pt idx="1">
                  <c:v>DNAN</c:v>
                </c:pt>
                <c:pt idx="2">
                  <c:v>RDX</c:v>
                </c:pt>
              </c:strCache>
            </c:strRef>
          </c:cat>
          <c:val>
            <c:numRef>
              <c:f>('Mass balance'!$K$6,'Mass balance'!$K$9,'Mass balance'!$K$12)</c:f>
              <c:numCache>
                <c:formatCode>General</c:formatCode>
                <c:ptCount val="3"/>
                <c:pt idx="0" formatCode="0.000">
                  <c:v>35.039307709728568</c:v>
                </c:pt>
                <c:pt idx="1">
                  <c:v>0</c:v>
                </c:pt>
                <c:pt idx="2" formatCode="0.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29B-45FB-BFE9-CFF17C6795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45540672"/>
        <c:axId val="1945544000"/>
      </c:barChart>
      <c:catAx>
        <c:axId val="1945540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IHE compound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45544000"/>
        <c:crosses val="autoZero"/>
        <c:auto val="1"/>
        <c:lblAlgn val="ctr"/>
        <c:lblOffset val="100"/>
        <c:noMultiLvlLbl val="0"/>
      </c:catAx>
      <c:valAx>
        <c:axId val="1945544000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05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Percentage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94554067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200" b="1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b)</a:t>
            </a:r>
          </a:p>
        </c:rich>
      </c:tx>
      <c:layout>
        <c:manualLayout>
          <c:xMode val="edge"/>
          <c:yMode val="edge"/>
          <c:x val="2.3702002076967073E-3"/>
          <c:y val="3.267973856209150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2548960918261959"/>
          <c:y val="0.20574131944444443"/>
          <c:w val="0.79854332459514643"/>
          <c:h val="0.65598506944444457"/>
        </c:manualLayout>
      </c:layout>
      <c:barChart>
        <c:barDir val="col"/>
        <c:grouping val="stacked"/>
        <c:varyColors val="0"/>
        <c:ser>
          <c:idx val="0"/>
          <c:order val="0"/>
          <c:tx>
            <c:v>Adsorbed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('Mass balance'!$G$5,'Mass balance'!$G$8,'Mass balance'!$G$11)</c:f>
              <c:strCache>
                <c:ptCount val="3"/>
                <c:pt idx="0">
                  <c:v>NTO</c:v>
                </c:pt>
                <c:pt idx="1">
                  <c:v>DNAN</c:v>
                </c:pt>
                <c:pt idx="2">
                  <c:v>RDX</c:v>
                </c:pt>
              </c:strCache>
            </c:strRef>
          </c:cat>
          <c:val>
            <c:numRef>
              <c:f>('Mass balance'!$L$15,'Mass balance'!$L$18,'Mass balance'!$L$21)</c:f>
              <c:numCache>
                <c:formatCode>0.0</c:formatCode>
                <c:ptCount val="3"/>
                <c:pt idx="0" formatCode="0.00">
                  <c:v>40.456793246459505</c:v>
                </c:pt>
                <c:pt idx="1">
                  <c:v>45.763706529910856</c:v>
                </c:pt>
                <c:pt idx="2">
                  <c:v>46.384102735337351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12-43A9-A9DB-C70F80FEF568}"/>
            </c:ext>
          </c:extLst>
        </c:ser>
        <c:ser>
          <c:idx val="3"/>
          <c:order val="1"/>
          <c:tx>
            <c:v>Extracted</c:v>
          </c:tx>
          <c:spPr>
            <a:pattFill prst="wdUpDiag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('Mass balance'!$G$5,'Mass balance'!$G$8,'Mass balance'!$G$11)</c:f>
              <c:strCache>
                <c:ptCount val="3"/>
                <c:pt idx="0">
                  <c:v>NTO</c:v>
                </c:pt>
                <c:pt idx="1">
                  <c:v>DNAN</c:v>
                </c:pt>
                <c:pt idx="2">
                  <c:v>RDX</c:v>
                </c:pt>
              </c:strCache>
            </c:strRef>
          </c:cat>
          <c:val>
            <c:numRef>
              <c:f>('Mass balance'!$M$15,'Mass balance'!$M$18,'Mass balance'!$M$21)</c:f>
              <c:numCache>
                <c:formatCode>0.0</c:formatCode>
                <c:ptCount val="3"/>
                <c:pt idx="0" formatCode="0.00">
                  <c:v>11.865150978060578</c:v>
                </c:pt>
                <c:pt idx="1">
                  <c:v>25.828844710654955</c:v>
                </c:pt>
                <c:pt idx="2">
                  <c:v>32.668328497226895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12-43A9-A9DB-C70F80FEF568}"/>
            </c:ext>
          </c:extLst>
        </c:ser>
        <c:ser>
          <c:idx val="1"/>
          <c:order val="2"/>
          <c:tx>
            <c:v>Ab. degraded</c:v>
          </c:tx>
          <c:spPr>
            <a:pattFill prst="pct5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('Mass balance'!$G$5,'Mass balance'!$G$8,'Mass balance'!$G$11)</c:f>
              <c:strCache>
                <c:ptCount val="3"/>
                <c:pt idx="0">
                  <c:v>NTO</c:v>
                </c:pt>
                <c:pt idx="1">
                  <c:v>DNAN</c:v>
                </c:pt>
                <c:pt idx="2">
                  <c:v>RDX</c:v>
                </c:pt>
              </c:strCache>
            </c:strRef>
          </c:cat>
          <c:val>
            <c:numRef>
              <c:f>('Mass balance'!$J$15,'Mass balance'!$J$18,'Mass balance'!$J$21)</c:f>
              <c:numCache>
                <c:formatCode>0.0</c:formatCode>
                <c:ptCount val="3"/>
                <c:pt idx="0" formatCode="0.00">
                  <c:v>28.029906703012415</c:v>
                </c:pt>
                <c:pt idx="1">
                  <c:v>28.407448759434189</c:v>
                </c:pt>
                <c:pt idx="2">
                  <c:v>20.947568767435751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12-43A9-A9DB-C70F80FEF568}"/>
            </c:ext>
          </c:extLst>
        </c:ser>
        <c:ser>
          <c:idx val="2"/>
          <c:order val="3"/>
          <c:tx>
            <c:v>Biodegraded</c:v>
          </c:tx>
          <c:spPr>
            <a:solidFill>
              <a:schemeClr val="bg1">
                <a:lumMod val="7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bg1">
                  <a:lumMod val="75000"/>
                </a:schemeClr>
              </a:solidFill>
              <a:ln>
                <a:solidFill>
                  <a:schemeClr val="tx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F12-43A9-A9DB-C70F80FEF568}"/>
              </c:ext>
            </c:extLst>
          </c:dPt>
          <c:cat>
            <c:strRef>
              <c:f>('Mass balance'!$G$5,'Mass balance'!$G$8,'Mass balance'!$G$11)</c:f>
              <c:strCache>
                <c:ptCount val="3"/>
                <c:pt idx="0">
                  <c:v>NTO</c:v>
                </c:pt>
                <c:pt idx="1">
                  <c:v>DNAN</c:v>
                </c:pt>
                <c:pt idx="2">
                  <c:v>RDX</c:v>
                </c:pt>
              </c:strCache>
            </c:strRef>
          </c:cat>
          <c:val>
            <c:numRef>
              <c:f>('Mass balance'!$K$15,'Mass balance'!$K$18,'Mass balance'!$K$21)</c:f>
              <c:numCache>
                <c:formatCode>0.0</c:formatCode>
                <c:ptCount val="3"/>
                <c:pt idx="0" formatCode="0.00">
                  <c:v>19.648149072467508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12-43A9-A9DB-C70F80FEF5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945540672"/>
        <c:axId val="1945544000"/>
      </c:barChart>
      <c:catAx>
        <c:axId val="1945540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IHE constituent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945544000"/>
        <c:crosses val="autoZero"/>
        <c:auto val="1"/>
        <c:lblAlgn val="ctr"/>
        <c:lblOffset val="100"/>
        <c:noMultiLvlLbl val="0"/>
      </c:catAx>
      <c:valAx>
        <c:axId val="1945544000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05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Percentage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5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0" sourceLinked="0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94554067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3713437499999998"/>
          <c:y val="2.1240972222222227E-2"/>
          <c:w val="0.84173506944444443"/>
          <c:h val="0.1349934027777777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Biotic sand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NTO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'Mass balance (%)error bars'!$A$8:$A$12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cat>
          <c:val>
            <c:numRef>
              <c:f>'Mass balance (%)error bars'!$H$8:$H$12</c:f>
              <c:numCache>
                <c:formatCode>0</c:formatCode>
                <c:ptCount val="5"/>
                <c:pt idx="0">
                  <c:v>53.000000000000007</c:v>
                </c:pt>
                <c:pt idx="1">
                  <c:v>53</c:v>
                </c:pt>
                <c:pt idx="2">
                  <c:v>47</c:v>
                </c:pt>
                <c:pt idx="3">
                  <c:v>47.202617455094902</c:v>
                </c:pt>
                <c:pt idx="4">
                  <c:v>42.93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00-4B27-BE34-83CE3C833FAE}"/>
            </c:ext>
          </c:extLst>
        </c:ser>
        <c:ser>
          <c:idx val="1"/>
          <c:order val="1"/>
          <c:tx>
            <c:v>DNAN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'Mass balance (%)error bars'!$A$8:$A$12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cat>
          <c:val>
            <c:numRef>
              <c:f>'Mass balance (%)error bars'!$H$16:$H$20</c:f>
              <c:numCache>
                <c:formatCode>0</c:formatCode>
                <c:ptCount val="5"/>
                <c:pt idx="0">
                  <c:v>32</c:v>
                </c:pt>
                <c:pt idx="1">
                  <c:v>25.6</c:v>
                </c:pt>
                <c:pt idx="2">
                  <c:v>23.68</c:v>
                </c:pt>
                <c:pt idx="3">
                  <c:v>20.93034061610641</c:v>
                </c:pt>
                <c:pt idx="4">
                  <c:v>11.019214571715091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500-4B27-BE34-83CE3C833FAE}"/>
            </c:ext>
          </c:extLst>
        </c:ser>
        <c:ser>
          <c:idx val="3"/>
          <c:order val="2"/>
          <c:tx>
            <c:v>RDX</c:v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'Mass balance (%)error bars'!$A$8:$A$12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cat>
          <c:val>
            <c:numRef>
              <c:f>'Mass balance (%)error bars'!$H$24:$H$28</c:f>
              <c:numCache>
                <c:formatCode>0</c:formatCode>
                <c:ptCount val="5"/>
                <c:pt idx="0">
                  <c:v>15</c:v>
                </c:pt>
                <c:pt idx="1">
                  <c:v>15</c:v>
                </c:pt>
                <c:pt idx="2">
                  <c:v>14.549999999999999</c:v>
                </c:pt>
                <c:pt idx="3">
                  <c:v>14.1</c:v>
                </c:pt>
                <c:pt idx="4">
                  <c:v>8.7812609541506355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500-4B27-BE34-83CE3C833F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790575183"/>
        <c:axId val="1790575599"/>
      </c:barChart>
      <c:catAx>
        <c:axId val="179057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0575599"/>
        <c:crosses val="autoZero"/>
        <c:auto val="1"/>
        <c:lblAlgn val="ctr"/>
        <c:lblOffset val="100"/>
        <c:noMultiLvlLbl val="0"/>
      </c:catAx>
      <c:valAx>
        <c:axId val="17905755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05751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Biotic</a:t>
            </a:r>
            <a:r>
              <a:rPr lang="en-GB" baseline="0"/>
              <a:t> s</a:t>
            </a:r>
            <a:r>
              <a:rPr lang="en-GB"/>
              <a:t>andy loam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'Mass balance (%)error bars'!$A$8:$A$12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cat>
          <c:val>
            <c:numRef>
              <c:f>'Mass balance (%)error bars'!$I$8:$I$12</c:f>
              <c:numCache>
                <c:formatCode>0</c:formatCode>
                <c:ptCount val="5"/>
                <c:pt idx="0">
                  <c:v>53</c:v>
                </c:pt>
                <c:pt idx="1">
                  <c:v>29.623377252837312</c:v>
                </c:pt>
                <c:pt idx="2">
                  <c:v>25.017302159430557</c:v>
                </c:pt>
                <c:pt idx="3">
                  <c:v>14.802017952641345</c:v>
                </c:pt>
                <c:pt idx="4">
                  <c:v>16.228806329563465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74-43B6-842C-83F0316A40B3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'Mass balance (%)error bars'!$A$8:$A$12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cat>
          <c:val>
            <c:numRef>
              <c:f>'Mass balance (%)error bars'!$I$16:$I$20</c:f>
              <c:numCache>
                <c:formatCode>0</c:formatCode>
                <c:ptCount val="5"/>
                <c:pt idx="0">
                  <c:v>32</c:v>
                </c:pt>
                <c:pt idx="1">
                  <c:v>23.04</c:v>
                </c:pt>
                <c:pt idx="2">
                  <c:v>21.578830781555954</c:v>
                </c:pt>
                <c:pt idx="3">
                  <c:v>20.699963158050757</c:v>
                </c:pt>
                <c:pt idx="4">
                  <c:v>17.935526448757265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74-43B6-842C-83F0316A40B3}"/>
            </c:ext>
          </c:extLst>
        </c:ser>
        <c:ser>
          <c:idx val="3"/>
          <c:order val="2"/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'Mass balance (%)error bars'!$A$8:$A$12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cat>
          <c:val>
            <c:numRef>
              <c:f>'Mass balance (%)error bars'!$I$24:$I$28</c:f>
              <c:numCache>
                <c:formatCode>0</c:formatCode>
                <c:ptCount val="5"/>
                <c:pt idx="0">
                  <c:v>15</c:v>
                </c:pt>
                <c:pt idx="1">
                  <c:v>13.353780924605251</c:v>
                </c:pt>
                <c:pt idx="2">
                  <c:v>11.019221247766257</c:v>
                </c:pt>
                <c:pt idx="3">
                  <c:v>10.701512315037077</c:v>
                </c:pt>
                <c:pt idx="4">
                  <c:v>9.9499612720480215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74-43B6-842C-83F0316A40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790575183"/>
        <c:axId val="1790575599"/>
      </c:barChart>
      <c:catAx>
        <c:axId val="179057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0575599"/>
        <c:crosses val="autoZero"/>
        <c:auto val="1"/>
        <c:lblAlgn val="ctr"/>
        <c:lblOffset val="100"/>
        <c:noMultiLvlLbl val="0"/>
      </c:catAx>
      <c:valAx>
        <c:axId val="17905755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05751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Abiotic sand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'Mass balance (%)error bars'!$A$8:$A$12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cat>
          <c:val>
            <c:numRef>
              <c:f>'Mass balance (%)error bars'!$F$8:$F$12</c:f>
              <c:numCache>
                <c:formatCode>0</c:formatCode>
                <c:ptCount val="5"/>
                <c:pt idx="0">
                  <c:v>53.000000000000007</c:v>
                </c:pt>
                <c:pt idx="1">
                  <c:v>53</c:v>
                </c:pt>
                <c:pt idx="2">
                  <c:v>49</c:v>
                </c:pt>
                <c:pt idx="3">
                  <c:v>49.678420341850796</c:v>
                </c:pt>
                <c:pt idx="4">
                  <c:v>46.85330179950585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A42-4F72-B65D-3D08E15396EB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'Mass balance (%)error bars'!$A$8:$A$12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cat>
          <c:val>
            <c:numRef>
              <c:f>'Mass balance (%)error bars'!$F$16:$F$20</c:f>
              <c:numCache>
                <c:formatCode>0</c:formatCode>
                <c:ptCount val="5"/>
                <c:pt idx="0">
                  <c:v>32</c:v>
                </c:pt>
                <c:pt idx="1">
                  <c:v>26.91763236954997</c:v>
                </c:pt>
                <c:pt idx="2">
                  <c:v>23.908930792651059</c:v>
                </c:pt>
                <c:pt idx="3">
                  <c:v>23.001151391986635</c:v>
                </c:pt>
                <c:pt idx="4">
                  <c:v>16.016767488447648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42-4F72-B65D-3D08E15396EB}"/>
            </c:ext>
          </c:extLst>
        </c:ser>
        <c:ser>
          <c:idx val="3"/>
          <c:order val="2"/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'Mass balance (%)error bars'!$A$8:$A$12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cat>
          <c:val>
            <c:numRef>
              <c:f>'Mass balance (%)error bars'!$F$24:$F$28</c:f>
              <c:numCache>
                <c:formatCode>0</c:formatCode>
                <c:ptCount val="5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14.187998498481042</c:v>
                </c:pt>
                <c:pt idx="4">
                  <c:v>9.21351628677251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42-4F72-B65D-3D08E15396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790575183"/>
        <c:axId val="1790575599"/>
      </c:barChart>
      <c:catAx>
        <c:axId val="179057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0575599"/>
        <c:crosses val="autoZero"/>
        <c:auto val="1"/>
        <c:lblAlgn val="ctr"/>
        <c:lblOffset val="100"/>
        <c:noMultiLvlLbl val="0"/>
      </c:catAx>
      <c:valAx>
        <c:axId val="17905755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05751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/>
              <a:t>Abiotic</a:t>
            </a:r>
            <a:r>
              <a:rPr lang="en-GB" baseline="0"/>
              <a:t> s</a:t>
            </a:r>
            <a:r>
              <a:rPr lang="en-GB"/>
              <a:t>andy loam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'Mass balance (%)error bars'!$A$8:$A$12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cat>
          <c:val>
            <c:numRef>
              <c:f>'Mass balance (%)error bars'!$G$8:$G$12</c:f>
              <c:numCache>
                <c:formatCode>0</c:formatCode>
                <c:ptCount val="5"/>
                <c:pt idx="0">
                  <c:v>52.999999999999993</c:v>
                </c:pt>
                <c:pt idx="1">
                  <c:v>27.70309940621603</c:v>
                </c:pt>
                <c:pt idx="2">
                  <c:v>22.748258936971133</c:v>
                </c:pt>
                <c:pt idx="3">
                  <c:v>23.55776367105349</c:v>
                </c:pt>
                <c:pt idx="4">
                  <c:v>26.756126354924152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C2-4B27-894E-7930BE05A81F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'Mass balance (%)error bars'!$A$8:$A$12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cat>
          <c:val>
            <c:numRef>
              <c:f>'Mass balance (%)error bars'!$G$16:$G$20</c:f>
              <c:numCache>
                <c:formatCode>0</c:formatCode>
                <c:ptCount val="5"/>
                <c:pt idx="0">
                  <c:v>32</c:v>
                </c:pt>
                <c:pt idx="1">
                  <c:v>21.533982755145225</c:v>
                </c:pt>
                <c:pt idx="2">
                  <c:v>19.239109170697727</c:v>
                </c:pt>
                <c:pt idx="3">
                  <c:v>17.241935328200857</c:v>
                </c:pt>
                <c:pt idx="4">
                  <c:v>16.216121568535783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C2-4B27-894E-7930BE05A81F}"/>
            </c:ext>
          </c:extLst>
        </c:ser>
        <c:ser>
          <c:idx val="3"/>
          <c:order val="2"/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</c:spPr>
          <c:invertIfNegative val="0"/>
          <c:cat>
            <c:numRef>
              <c:f>'Mass balance (%)error bars'!$A$8:$A$12</c:f>
              <c:numCache>
                <c:formatCode>General</c:formatCode>
                <c:ptCount val="5"/>
                <c:pt idx="0">
                  <c:v>0</c:v>
                </c:pt>
                <c:pt idx="1">
                  <c:v>7</c:v>
                </c:pt>
                <c:pt idx="2">
                  <c:v>15</c:v>
                </c:pt>
                <c:pt idx="3">
                  <c:v>28</c:v>
                </c:pt>
                <c:pt idx="4">
                  <c:v>56</c:v>
                </c:pt>
              </c:numCache>
            </c:numRef>
          </c:cat>
          <c:val>
            <c:numRef>
              <c:f>'Mass balance (%)error bars'!$G$24:$G$28</c:f>
              <c:numCache>
                <c:formatCode>0</c:formatCode>
                <c:ptCount val="5"/>
                <c:pt idx="0">
                  <c:v>15</c:v>
                </c:pt>
                <c:pt idx="1">
                  <c:v>12.019544967008615</c:v>
                </c:pt>
                <c:pt idx="2">
                  <c:v>12.361829827302037</c:v>
                </c:pt>
                <c:pt idx="3">
                  <c:v>12.280559126545835</c:v>
                </c:pt>
                <c:pt idx="4">
                  <c:v>11.605086654484653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C2-4B27-894E-7930BE05A8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1790575183"/>
        <c:axId val="1790575599"/>
      </c:barChart>
      <c:catAx>
        <c:axId val="179057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0575599"/>
        <c:crosses val="autoZero"/>
        <c:auto val="1"/>
        <c:lblAlgn val="ctr"/>
        <c:lblOffset val="100"/>
        <c:noMultiLvlLbl val="0"/>
      </c:catAx>
      <c:valAx>
        <c:axId val="179057559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057518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en-US" sz="1200" b="1">
                <a:solidFill>
                  <a:schemeClr val="tx1"/>
                </a:solidFill>
                <a:latin typeface="Times New Roman" panose="02020603050405020304" pitchFamily="18" charset="0"/>
                <a:cs typeface="Times New Roman" panose="02020603050405020304" pitchFamily="18" charset="0"/>
              </a:rPr>
              <a:t>a)</a:t>
            </a:r>
          </a:p>
        </c:rich>
      </c:tx>
      <c:layout>
        <c:manualLayout>
          <c:xMode val="edge"/>
          <c:yMode val="edge"/>
          <c:x val="2.451041666666663E-3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16367569444444444"/>
          <c:y val="9.4644191965431237E-2"/>
          <c:w val="0.81874409722222219"/>
          <c:h val="0.73445416454468826"/>
        </c:manualLayout>
      </c:layout>
      <c:barChart>
        <c:barDir val="col"/>
        <c:grouping val="stacked"/>
        <c:varyColors val="0"/>
        <c:ser>
          <c:idx val="0"/>
          <c:order val="0"/>
          <c:tx>
            <c:v>NTO</c:v>
          </c:tx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'Mass balance (%)error bars'!$X$8:$X$21</c:f>
                <c:numCache>
                  <c:formatCode>General</c:formatCode>
                  <c:ptCount val="14"/>
                  <c:pt idx="1">
                    <c:v>1.4389329765088801</c:v>
                  </c:pt>
                  <c:pt idx="4">
                    <c:v>1.0122121561010431</c:v>
                  </c:pt>
                  <c:pt idx="7">
                    <c:v>3.4922896688608023</c:v>
                  </c:pt>
                  <c:pt idx="10">
                    <c:v>3.2771808089965799</c:v>
                  </c:pt>
                  <c:pt idx="13">
                    <c:v>3</c:v>
                  </c:pt>
                </c:numCache>
              </c:numRef>
            </c:plus>
            <c:minus>
              <c:numRef>
                <c:f>'Mass balance (%)error bars'!$X$8:$X$21</c:f>
                <c:numCache>
                  <c:formatCode>General</c:formatCode>
                  <c:ptCount val="14"/>
                  <c:pt idx="1">
                    <c:v>1.4389329765088801</c:v>
                  </c:pt>
                  <c:pt idx="4">
                    <c:v>1.0122121561010431</c:v>
                  </c:pt>
                  <c:pt idx="7">
                    <c:v>3.4922896688608023</c:v>
                  </c:pt>
                  <c:pt idx="10">
                    <c:v>3.2771808089965799</c:v>
                  </c:pt>
                  <c:pt idx="13">
                    <c:v>3</c:v>
                  </c:pt>
                </c:numCache>
              </c:numRef>
            </c:minus>
            <c:spPr>
              <a:noFill/>
              <a:ln w="95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'Mass balance (%)error bars'!$U$7:$U$21</c:f>
              <c:strCache>
                <c:ptCount val="15"/>
                <c:pt idx="1">
                  <c:v>A</c:v>
                </c:pt>
                <c:pt idx="2">
                  <c:v>B</c:v>
                </c:pt>
                <c:pt idx="4">
                  <c:v>A</c:v>
                </c:pt>
                <c:pt idx="5">
                  <c:v>B</c:v>
                </c:pt>
                <c:pt idx="7">
                  <c:v>A</c:v>
                </c:pt>
                <c:pt idx="8">
                  <c:v>B</c:v>
                </c:pt>
                <c:pt idx="10">
                  <c:v>A</c:v>
                </c:pt>
                <c:pt idx="11">
                  <c:v>B</c:v>
                </c:pt>
                <c:pt idx="13">
                  <c:v>A</c:v>
                </c:pt>
                <c:pt idx="14">
                  <c:v>B</c:v>
                </c:pt>
              </c:strCache>
            </c:strRef>
          </c:cat>
          <c:val>
            <c:numRef>
              <c:f>'Mass balance (%)error bars'!$M$7:$M$21</c:f>
              <c:numCache>
                <c:formatCode>General</c:formatCode>
                <c:ptCount val="15"/>
                <c:pt idx="2" formatCode="0">
                  <c:v>53</c:v>
                </c:pt>
                <c:pt idx="5" formatCode="0">
                  <c:v>53</c:v>
                </c:pt>
                <c:pt idx="8" formatCode="0">
                  <c:v>47</c:v>
                </c:pt>
                <c:pt idx="11" formatCode="0">
                  <c:v>47</c:v>
                </c:pt>
                <c:pt idx="14" formatCode="0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8E-485C-805B-5D8011FC7492}"/>
            </c:ext>
          </c:extLst>
        </c:ser>
        <c:ser>
          <c:idx val="1"/>
          <c:order val="1"/>
          <c:tx>
            <c:v>NTO2</c:v>
          </c:tx>
          <c:spPr>
            <a:solidFill>
              <a:schemeClr val="bg1">
                <a:lumMod val="65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(%)error bars'!$U$7:$U$21</c:f>
              <c:strCache>
                <c:ptCount val="15"/>
                <c:pt idx="1">
                  <c:v>A</c:v>
                </c:pt>
                <c:pt idx="2">
                  <c:v>B</c:v>
                </c:pt>
                <c:pt idx="4">
                  <c:v>A</c:v>
                </c:pt>
                <c:pt idx="5">
                  <c:v>B</c:v>
                </c:pt>
                <c:pt idx="7">
                  <c:v>A</c:v>
                </c:pt>
                <c:pt idx="8">
                  <c:v>B</c:v>
                </c:pt>
                <c:pt idx="10">
                  <c:v>A</c:v>
                </c:pt>
                <c:pt idx="11">
                  <c:v>B</c:v>
                </c:pt>
                <c:pt idx="13">
                  <c:v>A</c:v>
                </c:pt>
                <c:pt idx="14">
                  <c:v>B</c:v>
                </c:pt>
              </c:strCache>
            </c:strRef>
          </c:cat>
          <c:val>
            <c:numRef>
              <c:f>'Mass balance (%)error bars'!$N$7:$N$20</c:f>
              <c:numCache>
                <c:formatCode>0</c:formatCode>
                <c:ptCount val="14"/>
                <c:pt idx="1">
                  <c:v>53.000000000000007</c:v>
                </c:pt>
                <c:pt idx="4">
                  <c:v>53</c:v>
                </c:pt>
                <c:pt idx="7">
                  <c:v>49</c:v>
                </c:pt>
                <c:pt idx="10">
                  <c:v>49.678420341850796</c:v>
                </c:pt>
                <c:pt idx="13">
                  <c:v>46.85330179950585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98E-485C-805B-5D8011FC7492}"/>
            </c:ext>
          </c:extLst>
        </c:ser>
        <c:ser>
          <c:idx val="2"/>
          <c:order val="2"/>
          <c:tx>
            <c:v>DNAN</c:v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(%)error bars'!$U$7:$U$21</c:f>
              <c:strCache>
                <c:ptCount val="15"/>
                <c:pt idx="1">
                  <c:v>A</c:v>
                </c:pt>
                <c:pt idx="2">
                  <c:v>B</c:v>
                </c:pt>
                <c:pt idx="4">
                  <c:v>A</c:v>
                </c:pt>
                <c:pt idx="5">
                  <c:v>B</c:v>
                </c:pt>
                <c:pt idx="7">
                  <c:v>A</c:v>
                </c:pt>
                <c:pt idx="8">
                  <c:v>B</c:v>
                </c:pt>
                <c:pt idx="10">
                  <c:v>A</c:v>
                </c:pt>
                <c:pt idx="11">
                  <c:v>B</c:v>
                </c:pt>
                <c:pt idx="13">
                  <c:v>A</c:v>
                </c:pt>
                <c:pt idx="14">
                  <c:v>B</c:v>
                </c:pt>
              </c:strCache>
            </c:strRef>
          </c:cat>
          <c:val>
            <c:numRef>
              <c:f>'Mass balance (%)error bars'!$O$7:$O$21</c:f>
              <c:numCache>
                <c:formatCode>0</c:formatCode>
                <c:ptCount val="15"/>
                <c:pt idx="2">
                  <c:v>32</c:v>
                </c:pt>
                <c:pt idx="5">
                  <c:v>26</c:v>
                </c:pt>
                <c:pt idx="8">
                  <c:v>24</c:v>
                </c:pt>
                <c:pt idx="11" formatCode="General">
                  <c:v>21</c:v>
                </c:pt>
                <c:pt idx="14" formatCode="General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98E-485C-805B-5D8011FC7492}"/>
            </c:ext>
          </c:extLst>
        </c:ser>
        <c:ser>
          <c:idx val="3"/>
          <c:order val="3"/>
          <c:tx>
            <c:v>DNAN2</c:v>
          </c:tx>
          <c:spPr>
            <a:solidFill>
              <a:schemeClr val="bg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(%)error bars'!$U$7:$U$21</c:f>
              <c:strCache>
                <c:ptCount val="15"/>
                <c:pt idx="1">
                  <c:v>A</c:v>
                </c:pt>
                <c:pt idx="2">
                  <c:v>B</c:v>
                </c:pt>
                <c:pt idx="4">
                  <c:v>A</c:v>
                </c:pt>
                <c:pt idx="5">
                  <c:v>B</c:v>
                </c:pt>
                <c:pt idx="7">
                  <c:v>A</c:v>
                </c:pt>
                <c:pt idx="8">
                  <c:v>B</c:v>
                </c:pt>
                <c:pt idx="10">
                  <c:v>A</c:v>
                </c:pt>
                <c:pt idx="11">
                  <c:v>B</c:v>
                </c:pt>
                <c:pt idx="13">
                  <c:v>A</c:v>
                </c:pt>
                <c:pt idx="14">
                  <c:v>B</c:v>
                </c:pt>
              </c:strCache>
            </c:strRef>
          </c:cat>
          <c:val>
            <c:numRef>
              <c:f>'Mass balance (%)error bars'!$P$7:$P$21</c:f>
              <c:numCache>
                <c:formatCode>0</c:formatCode>
                <c:ptCount val="15"/>
                <c:pt idx="1">
                  <c:v>32</c:v>
                </c:pt>
                <c:pt idx="4">
                  <c:v>22</c:v>
                </c:pt>
                <c:pt idx="7">
                  <c:v>24</c:v>
                </c:pt>
                <c:pt idx="10">
                  <c:v>23</c:v>
                </c:pt>
                <c:pt idx="13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98E-485C-805B-5D8011FC7492}"/>
            </c:ext>
          </c:extLst>
        </c:ser>
        <c:ser>
          <c:idx val="4"/>
          <c:order val="4"/>
          <c:tx>
            <c:v>RDX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(%)error bars'!$U$7:$U$21</c:f>
              <c:strCache>
                <c:ptCount val="15"/>
                <c:pt idx="1">
                  <c:v>A</c:v>
                </c:pt>
                <c:pt idx="2">
                  <c:v>B</c:v>
                </c:pt>
                <c:pt idx="4">
                  <c:v>A</c:v>
                </c:pt>
                <c:pt idx="5">
                  <c:v>B</c:v>
                </c:pt>
                <c:pt idx="7">
                  <c:v>A</c:v>
                </c:pt>
                <c:pt idx="8">
                  <c:v>B</c:v>
                </c:pt>
                <c:pt idx="10">
                  <c:v>A</c:v>
                </c:pt>
                <c:pt idx="11">
                  <c:v>B</c:v>
                </c:pt>
                <c:pt idx="13">
                  <c:v>A</c:v>
                </c:pt>
                <c:pt idx="14">
                  <c:v>B</c:v>
                </c:pt>
              </c:strCache>
            </c:strRef>
          </c:cat>
          <c:val>
            <c:numRef>
              <c:f>'Mass balance (%)error bars'!$Q$7:$Q$21</c:f>
              <c:numCache>
                <c:formatCode>0</c:formatCode>
                <c:ptCount val="15"/>
                <c:pt idx="2">
                  <c:v>15</c:v>
                </c:pt>
                <c:pt idx="5">
                  <c:v>15</c:v>
                </c:pt>
                <c:pt idx="8">
                  <c:v>15</c:v>
                </c:pt>
                <c:pt idx="11">
                  <c:v>14</c:v>
                </c:pt>
                <c:pt idx="14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98E-485C-805B-5D8011FC7492}"/>
            </c:ext>
          </c:extLst>
        </c:ser>
        <c:ser>
          <c:idx val="5"/>
          <c:order val="5"/>
          <c:tx>
            <c:v>RDX2</c:v>
          </c:tx>
          <c:spPr>
            <a:solidFill>
              <a:schemeClr val="tx1"/>
            </a:solidFill>
            <a:ln>
              <a:solidFill>
                <a:schemeClr val="tx1"/>
              </a:solidFill>
            </a:ln>
            <a:effectLst/>
          </c:spPr>
          <c:invertIfNegative val="0"/>
          <c:cat>
            <c:strRef>
              <c:f>'Mass balance (%)error bars'!$U$7:$U$21</c:f>
              <c:strCache>
                <c:ptCount val="15"/>
                <c:pt idx="1">
                  <c:v>A</c:v>
                </c:pt>
                <c:pt idx="2">
                  <c:v>B</c:v>
                </c:pt>
                <c:pt idx="4">
                  <c:v>A</c:v>
                </c:pt>
                <c:pt idx="5">
                  <c:v>B</c:v>
                </c:pt>
                <c:pt idx="7">
                  <c:v>A</c:v>
                </c:pt>
                <c:pt idx="8">
                  <c:v>B</c:v>
                </c:pt>
                <c:pt idx="10">
                  <c:v>A</c:v>
                </c:pt>
                <c:pt idx="11">
                  <c:v>B</c:v>
                </c:pt>
                <c:pt idx="13">
                  <c:v>A</c:v>
                </c:pt>
                <c:pt idx="14">
                  <c:v>B</c:v>
                </c:pt>
              </c:strCache>
            </c:strRef>
          </c:cat>
          <c:val>
            <c:numRef>
              <c:f>'Mass balance (%)error bars'!$R$7:$R$21</c:f>
              <c:numCache>
                <c:formatCode>0</c:formatCode>
                <c:ptCount val="15"/>
                <c:pt idx="1">
                  <c:v>15</c:v>
                </c:pt>
                <c:pt idx="4">
                  <c:v>15</c:v>
                </c:pt>
                <c:pt idx="7">
                  <c:v>14</c:v>
                </c:pt>
                <c:pt idx="10">
                  <c:v>14</c:v>
                </c:pt>
                <c:pt idx="13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98E-485C-805B-5D8011FC74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0"/>
        <c:overlap val="100"/>
        <c:axId val="183176335"/>
        <c:axId val="183192559"/>
      </c:barChart>
      <c:lineChart>
        <c:grouping val="standard"/>
        <c:varyColors val="0"/>
        <c:ser>
          <c:idx val="6"/>
          <c:order val="6"/>
          <c:tx>
            <c:v>Auxiliar</c:v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val>
            <c:numRef>
              <c:f>'Mass balance (%)error bars'!$S$7:$S$21</c:f>
              <c:numCache>
                <c:formatCode>0</c:formatCode>
                <c:ptCount val="15"/>
                <c:pt idx="1">
                  <c:v>0</c:v>
                </c:pt>
                <c:pt idx="2" formatCode="General">
                  <c:v>0</c:v>
                </c:pt>
                <c:pt idx="3" formatCode="General">
                  <c:v>0</c:v>
                </c:pt>
                <c:pt idx="4">
                  <c:v>0</c:v>
                </c:pt>
                <c:pt idx="5" formatCode="General">
                  <c:v>0</c:v>
                </c:pt>
                <c:pt idx="6" formatCode="General">
                  <c:v>0</c:v>
                </c:pt>
                <c:pt idx="7">
                  <c:v>0</c:v>
                </c:pt>
                <c:pt idx="8" formatCode="General">
                  <c:v>0</c:v>
                </c:pt>
                <c:pt idx="9" formatCode="General">
                  <c:v>0</c:v>
                </c:pt>
                <c:pt idx="10">
                  <c:v>0</c:v>
                </c:pt>
                <c:pt idx="11" formatCode="General">
                  <c:v>0</c:v>
                </c:pt>
                <c:pt idx="12" formatCode="General">
                  <c:v>0</c:v>
                </c:pt>
                <c:pt idx="13">
                  <c:v>0</c:v>
                </c:pt>
                <c:pt idx="14" formatCode="General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98E-485C-805B-5D8011FC74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177167"/>
        <c:axId val="183190063"/>
      </c:lineChart>
      <c:catAx>
        <c:axId val="183176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solidFill>
            <a:schemeClr val="bg1"/>
          </a:solidFill>
          <a:ln w="12700" cap="flat" cmpd="sng" algn="ctr">
            <a:solidFill>
              <a:schemeClr val="tx1"/>
            </a:solidFill>
            <a:round/>
          </a:ln>
          <a:effectLst/>
        </c:spPr>
        <c:txPr>
          <a:bodyPr rot="0" spcFirstLastPara="1" vertOverflow="ellipsis" wrap="square" anchor="b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3192559"/>
        <c:crosses val="autoZero"/>
        <c:auto val="0"/>
        <c:lblAlgn val="ctr"/>
        <c:lblOffset val="100"/>
        <c:noMultiLvlLbl val="0"/>
      </c:catAx>
      <c:valAx>
        <c:axId val="183192559"/>
        <c:scaling>
          <c:orientation val="minMax"/>
          <c:max val="1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US" sz="11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IHE extracted (%)w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en-US"/>
          </a:p>
        </c:txPr>
        <c:crossAx val="183176335"/>
        <c:crosses val="autoZero"/>
        <c:crossBetween val="between"/>
      </c:valAx>
      <c:valAx>
        <c:axId val="183190063"/>
        <c:scaling>
          <c:orientation val="minMax"/>
        </c:scaling>
        <c:delete val="1"/>
        <c:axPos val="r"/>
        <c:numFmt formatCode="General" sourceLinked="1"/>
        <c:majorTickMark val="out"/>
        <c:minorTickMark val="none"/>
        <c:tickLblPos val="nextTo"/>
        <c:crossAx val="183177167"/>
        <c:crosses val="max"/>
        <c:crossBetween val="between"/>
      </c:valAx>
      <c:catAx>
        <c:axId val="183177167"/>
        <c:scaling>
          <c:orientation val="minMax"/>
        </c:scaling>
        <c:delete val="1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en-GB" sz="800" b="1">
                    <a:solidFill>
                      <a:schemeClr val="tx1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rPr>
                  <a:t>0 days        7 days    15  days      28 days     56 days</a:t>
                </a:r>
              </a:p>
            </c:rich>
          </c:tx>
          <c:layout>
            <c:manualLayout>
              <c:xMode val="edge"/>
              <c:yMode val="edge"/>
              <c:x val="0.21392291666666666"/>
              <c:y val="0.9040385416666666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en-US"/>
            </a:p>
          </c:txPr>
        </c:title>
        <c:majorTickMark val="out"/>
        <c:minorTickMark val="none"/>
        <c:tickLblPos val="nextTo"/>
        <c:crossAx val="183190063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1"/>
        <c:delete val="1"/>
      </c:legendEntry>
      <c:legendEntry>
        <c:idx val="3"/>
        <c:delete val="1"/>
      </c:legendEntry>
      <c:legendEntry>
        <c:idx val="5"/>
        <c:delete val="1"/>
      </c:legendEntry>
      <c:legendEntry>
        <c:idx val="6"/>
        <c:delete val="1"/>
      </c:legendEntry>
      <c:layout>
        <c:manualLayout>
          <c:xMode val="edge"/>
          <c:yMode val="edge"/>
          <c:x val="0.7814881944444444"/>
          <c:y val="0.10107649588379196"/>
          <c:w val="0.16114479166666668"/>
          <c:h val="0.15638333333333335"/>
        </c:manualLayout>
      </c:layout>
      <c:overlay val="0"/>
      <c:spPr>
        <a:noFill/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203201</xdr:colOff>
      <xdr:row>22</xdr:row>
      <xdr:rowOff>6350</xdr:rowOff>
    </xdr:from>
    <xdr:to>
      <xdr:col>38</xdr:col>
      <xdr:colOff>3175</xdr:colOff>
      <xdr:row>42</xdr:row>
      <xdr:rowOff>96838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9DCE48A-F865-4805-9402-90F4614D58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133349</xdr:colOff>
      <xdr:row>22</xdr:row>
      <xdr:rowOff>76200</xdr:rowOff>
    </xdr:from>
    <xdr:to>
      <xdr:col>27</xdr:col>
      <xdr:colOff>200024</xdr:colOff>
      <xdr:row>29</xdr:row>
      <xdr:rowOff>38100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47A1ADFF-23B5-456E-B0F6-87274E524D44}"/>
            </a:ext>
          </a:extLst>
        </xdr:cNvPr>
        <xdr:cNvSpPr txBox="1"/>
      </xdr:nvSpPr>
      <xdr:spPr>
        <a:xfrm>
          <a:off x="5981699" y="4057650"/>
          <a:ext cx="11039475" cy="12287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GB" sz="1100"/>
            <a:t>In general. there</a:t>
          </a:r>
          <a:r>
            <a:rPr lang="en-GB" sz="1100" baseline="0"/>
            <a:t> is more degradation in loam than in sand. An explanation of this could result from the higher organic and bacteria content in loam than in sand. </a:t>
          </a:r>
        </a:p>
        <a:p>
          <a:r>
            <a:rPr lang="en-GB" sz="1100" baseline="0"/>
            <a:t>In loam, NTO degrades fast (50%), followed by DNAN (40%). However, only 10% of RDX has disapperared.  Natural loam degardes faster NTO and RDX. Conversely, DNaN seems to degrade faster in sterlised loam.</a:t>
          </a:r>
        </a:p>
        <a:p>
          <a:r>
            <a:rPr lang="en-GB" sz="1100" baseline="0"/>
            <a:t>In sand, DNAN degrades faster (20% degraded in 28 days) than RDX and NTO (only 10% degarded).</a:t>
          </a:r>
        </a:p>
        <a:p>
          <a:r>
            <a:rPr lang="en-GB" sz="1100" baseline="0"/>
            <a:t>No degradation peaks have been found in the HPLC (ATO is not possible as it would be overlaped by the remaining NTO). Hewver, there is asmal peak coming out at 3 minues (near the RDX one) that could be DNP from DNAN. However, it is so small that probably won't be able to be quntified. </a:t>
          </a:r>
        </a:p>
      </xdr:txBody>
    </xdr:sp>
    <xdr:clientData/>
  </xdr:twoCellAnchor>
  <xdr:twoCellAnchor>
    <xdr:from>
      <xdr:col>28</xdr:col>
      <xdr:colOff>317500</xdr:colOff>
      <xdr:row>0</xdr:row>
      <xdr:rowOff>171450</xdr:rowOff>
    </xdr:from>
    <xdr:to>
      <xdr:col>38</xdr:col>
      <xdr:colOff>12700</xdr:colOff>
      <xdr:row>21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D16824FF-959C-447E-987D-77E7F3EA74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272143</xdr:colOff>
      <xdr:row>21</xdr:row>
      <xdr:rowOff>163287</xdr:rowOff>
    </xdr:from>
    <xdr:to>
      <xdr:col>7</xdr:col>
      <xdr:colOff>670200</xdr:colOff>
      <xdr:row>37</xdr:row>
      <xdr:rowOff>82373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AC58786A-9866-4C58-8E69-035903998A6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696684</xdr:colOff>
      <xdr:row>21</xdr:row>
      <xdr:rowOff>163286</xdr:rowOff>
    </xdr:from>
    <xdr:to>
      <xdr:col>11</xdr:col>
      <xdr:colOff>398056</xdr:colOff>
      <xdr:row>37</xdr:row>
      <xdr:rowOff>82372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2D39A9E9-1451-4588-B414-5232E653BC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472440</xdr:colOff>
      <xdr:row>38</xdr:row>
      <xdr:rowOff>101918</xdr:rowOff>
    </xdr:from>
    <xdr:to>
      <xdr:col>7</xdr:col>
      <xdr:colOff>596265</xdr:colOff>
      <xdr:row>53</xdr:row>
      <xdr:rowOff>130493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D58648B8-3EB8-4334-9AFE-D2ED4958C8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43543</xdr:colOff>
      <xdr:row>39</xdr:row>
      <xdr:rowOff>140153</xdr:rowOff>
    </xdr:from>
    <xdr:to>
      <xdr:col>11</xdr:col>
      <xdr:colOff>221343</xdr:colOff>
      <xdr:row>54</xdr:row>
      <xdr:rowOff>168729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2F890CC-DFDC-45C9-A7CA-0525C28B1F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19</xdr:col>
      <xdr:colOff>423636</xdr:colOff>
      <xdr:row>39</xdr:row>
      <xdr:rowOff>139700</xdr:rowOff>
    </xdr:from>
    <xdr:to>
      <xdr:col>27</xdr:col>
      <xdr:colOff>118836</xdr:colOff>
      <xdr:row>54</xdr:row>
      <xdr:rowOff>168276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C091DAD8-E3A3-409E-9970-6607468846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321582</xdr:colOff>
      <xdr:row>39</xdr:row>
      <xdr:rowOff>139701</xdr:rowOff>
    </xdr:from>
    <xdr:to>
      <xdr:col>19</xdr:col>
      <xdr:colOff>16782</xdr:colOff>
      <xdr:row>54</xdr:row>
      <xdr:rowOff>168275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D611B091-6684-44F4-8D1C-97BC2E725D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32</xdr:col>
      <xdr:colOff>255087</xdr:colOff>
      <xdr:row>6</xdr:row>
      <xdr:rowOff>71120</xdr:rowOff>
    </xdr:from>
    <xdr:to>
      <xdr:col>39</xdr:col>
      <xdr:colOff>145143</xdr:colOff>
      <xdr:row>27</xdr:row>
      <xdr:rowOff>21412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EEDCFD69-27C9-43DA-84E0-FBE8D77BF3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32</xdr:col>
      <xdr:colOff>192678</xdr:colOff>
      <xdr:row>39</xdr:row>
      <xdr:rowOff>70394</xdr:rowOff>
    </xdr:from>
    <xdr:to>
      <xdr:col>37</xdr:col>
      <xdr:colOff>24678</xdr:colOff>
      <xdr:row>55</xdr:row>
      <xdr:rowOff>5445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C345C46A-725A-45DC-9399-F81C699BDF7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EECCE-EE2D-49A1-957C-59B45D84FE57}">
  <dimension ref="A1:M34"/>
  <sheetViews>
    <sheetView tabSelected="1" topLeftCell="A2" zoomScale="80" zoomScaleNormal="80" workbookViewId="0">
      <selection activeCell="I23" activeCellId="2" sqref="I5:I11 I14:I20 I23:I29"/>
    </sheetView>
  </sheetViews>
  <sheetFormatPr defaultRowHeight="14.4" x14ac:dyDescent="0.3"/>
  <cols>
    <col min="1" max="1" width="10.77734375" customWidth="1"/>
    <col min="2" max="5" width="9.5546875" bestFit="1" customWidth="1"/>
    <col min="6" max="9" width="9" bestFit="1" customWidth="1"/>
    <col min="10" max="10" width="9.88671875" customWidth="1"/>
  </cols>
  <sheetData>
    <row r="1" spans="1:13" x14ac:dyDescent="0.3">
      <c r="A1" t="s">
        <v>8</v>
      </c>
    </row>
    <row r="3" spans="1:13" x14ac:dyDescent="0.3">
      <c r="A3" s="6" t="s">
        <v>0</v>
      </c>
      <c r="B3" s="70" t="s">
        <v>11</v>
      </c>
      <c r="C3" s="70"/>
      <c r="D3" s="70"/>
      <c r="E3" s="70"/>
      <c r="F3" s="71" t="s">
        <v>9</v>
      </c>
      <c r="G3" s="71"/>
      <c r="H3" s="71"/>
      <c r="I3" s="71"/>
    </row>
    <row r="4" spans="1:13" x14ac:dyDescent="0.3">
      <c r="A4" t="s">
        <v>1</v>
      </c>
      <c r="B4" s="24" t="s">
        <v>2</v>
      </c>
      <c r="C4" s="24" t="s">
        <v>4</v>
      </c>
      <c r="D4" s="24" t="s">
        <v>3</v>
      </c>
      <c r="E4" s="24" t="s">
        <v>5</v>
      </c>
      <c r="F4" s="24" t="s">
        <v>2</v>
      </c>
      <c r="G4" s="24" t="s">
        <v>4</v>
      </c>
      <c r="H4" s="24" t="s">
        <v>3</v>
      </c>
      <c r="I4" s="24" t="s">
        <v>5</v>
      </c>
    </row>
    <row r="5" spans="1:13" x14ac:dyDescent="0.3">
      <c r="A5">
        <v>0</v>
      </c>
      <c r="B5" s="7">
        <v>100.00000000000001</v>
      </c>
      <c r="C5" s="7">
        <v>99.999999999999986</v>
      </c>
      <c r="D5" s="7">
        <v>100.00000000000001</v>
      </c>
      <c r="E5" s="7">
        <v>100</v>
      </c>
      <c r="F5" s="7">
        <v>5.4718817026220696</v>
      </c>
      <c r="G5" s="7">
        <v>3.239481172148047</v>
      </c>
      <c r="H5" s="7">
        <v>1.438932976508881</v>
      </c>
      <c r="I5" s="7">
        <v>7.1141606005251194</v>
      </c>
    </row>
    <row r="6" spans="1:13" x14ac:dyDescent="0.3">
      <c r="A6">
        <v>1</v>
      </c>
      <c r="B6" s="7">
        <v>91.322844294818537</v>
      </c>
      <c r="C6" s="7">
        <v>74.194276225532349</v>
      </c>
      <c r="D6" s="7">
        <v>91.899160503889902</v>
      </c>
      <c r="E6" s="7">
        <v>73.860164650028651</v>
      </c>
      <c r="F6" s="7">
        <v>2.8734470752990786</v>
      </c>
      <c r="G6" s="7">
        <v>16.835821158932735</v>
      </c>
      <c r="H6" s="7">
        <v>8.8124374502759171</v>
      </c>
      <c r="I6" s="7">
        <v>21.240001395112287</v>
      </c>
    </row>
    <row r="7" spans="1:13" x14ac:dyDescent="0.3">
      <c r="A7">
        <v>3</v>
      </c>
      <c r="B7" s="2">
        <v>88.402456225482737</v>
      </c>
      <c r="C7" s="2">
        <v>54.150018852487982</v>
      </c>
      <c r="D7" s="2">
        <v>85.07546936687659</v>
      </c>
      <c r="E7" s="2">
        <v>45.152171432044462</v>
      </c>
      <c r="F7" s="2">
        <v>2.4048231374335258</v>
      </c>
      <c r="G7" s="2">
        <v>11.122312457605524</v>
      </c>
      <c r="H7" s="2">
        <v>2.5302487486150476</v>
      </c>
      <c r="I7" s="2">
        <v>0.43841108842290727</v>
      </c>
    </row>
    <row r="8" spans="1:13" x14ac:dyDescent="0.3">
      <c r="A8">
        <v>7</v>
      </c>
      <c r="B8" s="8">
        <v>90.714979474063185</v>
      </c>
      <c r="C8" s="8">
        <v>52.269998879652881</v>
      </c>
      <c r="D8" s="8">
        <v>89.760980519879283</v>
      </c>
      <c r="E8" s="8">
        <v>55.893164627994928</v>
      </c>
      <c r="F8" s="7">
        <v>4.6945273079800591</v>
      </c>
      <c r="G8" s="7">
        <v>5.0266244458497793</v>
      </c>
      <c r="H8" s="7">
        <v>1.0122121561010431</v>
      </c>
      <c r="I8" s="7">
        <v>6.4306790038268735</v>
      </c>
    </row>
    <row r="9" spans="1:13" x14ac:dyDescent="0.3">
      <c r="A9">
        <v>15</v>
      </c>
      <c r="B9" s="2">
        <v>109.26413376081825</v>
      </c>
      <c r="C9" s="2">
        <v>42.921243277304022</v>
      </c>
      <c r="D9" s="2">
        <v>102</v>
      </c>
      <c r="E9" s="2">
        <v>47.202456904585951</v>
      </c>
      <c r="F9" s="2">
        <v>3.3402252899894829</v>
      </c>
      <c r="G9" s="2">
        <v>8.1478913492617728</v>
      </c>
      <c r="H9" s="2">
        <v>3.4922896688608023</v>
      </c>
      <c r="I9" s="2">
        <v>6.3075038911693806</v>
      </c>
      <c r="K9" s="4"/>
      <c r="M9" s="5"/>
    </row>
    <row r="10" spans="1:13" x14ac:dyDescent="0.3">
      <c r="A10">
        <v>28</v>
      </c>
      <c r="B10" s="2">
        <v>93.732868569529799</v>
      </c>
      <c r="C10" s="2">
        <v>44.448610700100922</v>
      </c>
      <c r="D10" s="2">
        <v>89</v>
      </c>
      <c r="E10" s="2">
        <v>27.928335759700648</v>
      </c>
      <c r="F10" s="2">
        <v>4.6339869847190798</v>
      </c>
      <c r="G10" s="2">
        <v>5.6392075900654293</v>
      </c>
      <c r="H10" s="2">
        <v>3.2771808089965799</v>
      </c>
      <c r="I10" s="2">
        <v>6.6560067650283061</v>
      </c>
    </row>
    <row r="11" spans="1:13" x14ac:dyDescent="0.3">
      <c r="A11">
        <v>56</v>
      </c>
      <c r="B11" s="15">
        <v>88.402456225482737</v>
      </c>
      <c r="C11" s="21">
        <v>50.483257273441794</v>
      </c>
      <c r="D11" s="1">
        <v>31.344774256936404</v>
      </c>
      <c r="E11" s="22">
        <v>30.620389301063142</v>
      </c>
      <c r="F11" s="2">
        <v>4.6339869847190798</v>
      </c>
      <c r="G11" s="2">
        <v>4.6339869847190798</v>
      </c>
      <c r="H11" s="16">
        <v>3</v>
      </c>
      <c r="I11" s="16">
        <v>4</v>
      </c>
    </row>
    <row r="12" spans="1:13" x14ac:dyDescent="0.3">
      <c r="A12" s="11" t="s">
        <v>6</v>
      </c>
      <c r="B12" s="72" t="s">
        <v>11</v>
      </c>
      <c r="C12" s="72"/>
      <c r="D12" s="72"/>
      <c r="E12" s="72"/>
      <c r="F12" s="71" t="s">
        <v>10</v>
      </c>
      <c r="G12" s="71"/>
      <c r="H12" s="71"/>
      <c r="I12" s="71"/>
    </row>
    <row r="13" spans="1:13" x14ac:dyDescent="0.3">
      <c r="A13" t="s">
        <v>1</v>
      </c>
      <c r="B13" s="3" t="s">
        <v>2</v>
      </c>
      <c r="C13" s="3" t="s">
        <v>4</v>
      </c>
      <c r="D13" s="3" t="s">
        <v>3</v>
      </c>
      <c r="E13" s="3" t="s">
        <v>5</v>
      </c>
      <c r="F13" s="3" t="s">
        <v>2</v>
      </c>
      <c r="G13" s="3" t="s">
        <v>4</v>
      </c>
      <c r="H13" s="3" t="s">
        <v>3</v>
      </c>
      <c r="I13" s="3" t="s">
        <v>5</v>
      </c>
    </row>
    <row r="14" spans="1:13" x14ac:dyDescent="0.3">
      <c r="A14">
        <v>0</v>
      </c>
      <c r="B14" s="9">
        <v>100</v>
      </c>
      <c r="C14" s="9">
        <v>100</v>
      </c>
      <c r="D14" s="9">
        <v>100</v>
      </c>
      <c r="E14" s="9">
        <v>100</v>
      </c>
      <c r="F14" s="9">
        <v>1.5215359407539797</v>
      </c>
      <c r="G14" s="9">
        <v>17.248455301186731</v>
      </c>
      <c r="H14" s="9">
        <v>1.2851020768070467</v>
      </c>
      <c r="I14" s="9">
        <v>14.394133745161209</v>
      </c>
    </row>
    <row r="15" spans="1:13" x14ac:dyDescent="0.3">
      <c r="A15">
        <v>1</v>
      </c>
      <c r="B15" s="9">
        <v>86.479228398607006</v>
      </c>
      <c r="C15" s="9">
        <v>81.496568875047856</v>
      </c>
      <c r="D15" s="9">
        <v>84.340945480823294</v>
      </c>
      <c r="E15" s="9">
        <v>78.728462734882555</v>
      </c>
      <c r="F15" s="9">
        <v>3.0978009184425885</v>
      </c>
      <c r="G15" s="9">
        <v>17.724695703580252</v>
      </c>
      <c r="H15" s="9">
        <v>1.9764655391805384</v>
      </c>
      <c r="I15" s="9">
        <v>11.635688914032045</v>
      </c>
    </row>
    <row r="16" spans="1:13" x14ac:dyDescent="0.3">
      <c r="A16">
        <v>3</v>
      </c>
      <c r="B16" s="9">
        <v>79.911666731086555</v>
      </c>
      <c r="C16" s="9">
        <v>76.047176761648601</v>
      </c>
      <c r="D16" s="9">
        <v>75.776770070771434</v>
      </c>
      <c r="E16" s="9">
        <v>88.982986762911466</v>
      </c>
      <c r="F16" s="9">
        <v>1.2949193426754342</v>
      </c>
      <c r="G16" s="9">
        <v>15.677692443919975</v>
      </c>
      <c r="H16" s="9">
        <v>3.6762041960544116</v>
      </c>
      <c r="I16" s="9">
        <v>6.384542090830065</v>
      </c>
    </row>
    <row r="17" spans="1:13" x14ac:dyDescent="0.3">
      <c r="A17">
        <v>7</v>
      </c>
      <c r="B17" s="9">
        <v>74.715408727034557</v>
      </c>
      <c r="C17" s="9">
        <v>67.293696109828829</v>
      </c>
      <c r="D17" s="9">
        <v>73.76822884803552</v>
      </c>
      <c r="E17" s="9">
        <v>96.569286936900781</v>
      </c>
      <c r="F17" s="9">
        <v>6.054501360219267</v>
      </c>
      <c r="G17" s="9">
        <v>11.697600555094629</v>
      </c>
      <c r="H17" s="9">
        <v>1.4435337898431198</v>
      </c>
      <c r="I17" s="9">
        <v>6.9672044253487941</v>
      </c>
    </row>
    <row r="18" spans="1:13" x14ac:dyDescent="0.3">
      <c r="A18">
        <v>15</v>
      </c>
      <c r="B18" s="9">
        <v>84.117601154843655</v>
      </c>
      <c r="C18" s="9">
        <v>60.122216158430398</v>
      </c>
      <c r="D18" s="9">
        <v>79.725471670724289</v>
      </c>
      <c r="E18" s="9">
        <v>67.433846192362353</v>
      </c>
      <c r="F18" s="9">
        <v>2.4718405022341163</v>
      </c>
      <c r="G18" s="9">
        <v>11.458353548803204</v>
      </c>
      <c r="H18" s="9">
        <v>2.5253735716054471</v>
      </c>
      <c r="I18" s="9">
        <v>9.8167768049227213</v>
      </c>
      <c r="K18" s="4"/>
      <c r="M18" s="5"/>
    </row>
    <row r="19" spans="1:13" x14ac:dyDescent="0.3">
      <c r="A19">
        <v>28</v>
      </c>
      <c r="B19" s="9">
        <v>71.878598099958239</v>
      </c>
      <c r="C19" s="9">
        <v>53.881047900627671</v>
      </c>
      <c r="D19" s="9">
        <v>65.40731442533253</v>
      </c>
      <c r="E19" s="9">
        <v>64.687384868908609</v>
      </c>
      <c r="F19" s="9">
        <v>1.7506264331959274</v>
      </c>
      <c r="G19" s="9">
        <v>7.0308464622006062</v>
      </c>
      <c r="H19" s="9">
        <v>3.7314102505929418</v>
      </c>
      <c r="I19" s="9">
        <v>7.4541275911208302</v>
      </c>
    </row>
    <row r="20" spans="1:13" x14ac:dyDescent="0.3">
      <c r="A20">
        <v>56</v>
      </c>
      <c r="B20" s="14">
        <v>50.052398401398904</v>
      </c>
      <c r="C20" s="20">
        <v>50.675379901674326</v>
      </c>
      <c r="D20" s="1">
        <v>34.435045536609657</v>
      </c>
      <c r="E20" s="20">
        <v>56.048520152366457</v>
      </c>
      <c r="H20" s="18">
        <v>5</v>
      </c>
    </row>
    <row r="21" spans="1:13" x14ac:dyDescent="0.3">
      <c r="A21" s="12" t="s">
        <v>7</v>
      </c>
      <c r="B21" s="70" t="s">
        <v>11</v>
      </c>
      <c r="C21" s="70"/>
      <c r="D21" s="70"/>
      <c r="E21" s="70"/>
      <c r="F21" s="71" t="s">
        <v>9</v>
      </c>
      <c r="G21" s="71"/>
      <c r="H21" s="71"/>
      <c r="I21" s="71"/>
    </row>
    <row r="22" spans="1:13" x14ac:dyDescent="0.3">
      <c r="A22" t="s">
        <v>1</v>
      </c>
      <c r="B22" s="24" t="s">
        <v>2</v>
      </c>
      <c r="C22" s="24" t="s">
        <v>4</v>
      </c>
      <c r="D22" s="24" t="s">
        <v>3</v>
      </c>
      <c r="E22" s="24" t="s">
        <v>5</v>
      </c>
      <c r="F22" s="24" t="s">
        <v>2</v>
      </c>
      <c r="G22" s="24" t="s">
        <v>4</v>
      </c>
      <c r="H22" s="24" t="s">
        <v>3</v>
      </c>
      <c r="I22" s="24" t="s">
        <v>5</v>
      </c>
    </row>
    <row r="23" spans="1:13" x14ac:dyDescent="0.3">
      <c r="A23">
        <v>0</v>
      </c>
      <c r="B23" s="10">
        <v>100</v>
      </c>
      <c r="C23" s="10">
        <v>100</v>
      </c>
      <c r="D23" s="10">
        <v>100</v>
      </c>
      <c r="E23" s="10">
        <v>100</v>
      </c>
      <c r="F23" s="10">
        <v>3.4526860428705262</v>
      </c>
      <c r="G23" s="10">
        <v>11.413509868549218</v>
      </c>
      <c r="H23" s="10">
        <v>0.4010052442886366</v>
      </c>
      <c r="I23" s="10">
        <v>10.369806483205068</v>
      </c>
    </row>
    <row r="24" spans="1:13" x14ac:dyDescent="0.3">
      <c r="A24">
        <v>1</v>
      </c>
      <c r="B24" s="10">
        <v>93.818571959470987</v>
      </c>
      <c r="C24" s="10">
        <v>80.547176302304948</v>
      </c>
      <c r="D24" s="10">
        <v>93.261330999320421</v>
      </c>
      <c r="E24" s="10">
        <v>85.856933800354582</v>
      </c>
      <c r="F24" s="10">
        <v>2.3418557259476853</v>
      </c>
      <c r="G24" s="10">
        <v>11.54229925716306</v>
      </c>
      <c r="H24" s="10">
        <v>5.3887903486384277</v>
      </c>
      <c r="I24" s="10">
        <v>7.7504056566952935</v>
      </c>
    </row>
    <row r="25" spans="1:13" x14ac:dyDescent="0.3">
      <c r="A25">
        <v>3</v>
      </c>
      <c r="B25" s="10">
        <v>92.62575690018086</v>
      </c>
      <c r="C25" s="10">
        <v>82.920969458476932</v>
      </c>
      <c r="D25" s="10">
        <v>88.873950836893982</v>
      </c>
      <c r="E25" s="10">
        <v>89.358024640394305</v>
      </c>
      <c r="F25" s="10">
        <v>1.2611948710299117</v>
      </c>
      <c r="G25" s="10">
        <v>10.193276900460862</v>
      </c>
      <c r="H25" s="10">
        <v>2.2823548752227283</v>
      </c>
      <c r="I25" s="10">
        <v>3.0070879874656811</v>
      </c>
    </row>
    <row r="26" spans="1:13" x14ac:dyDescent="0.3">
      <c r="A26">
        <v>7</v>
      </c>
      <c r="B26" s="10">
        <v>91.280545751068757</v>
      </c>
      <c r="C26" s="10">
        <v>80.130299780057442</v>
      </c>
      <c r="D26" s="10">
        <v>94.42238080514791</v>
      </c>
      <c r="E26" s="10">
        <v>89.025206164035012</v>
      </c>
      <c r="F26" s="10">
        <v>3.4378024012212394</v>
      </c>
      <c r="G26" s="10">
        <v>15.203244897626357</v>
      </c>
      <c r="H26" s="10">
        <v>0.77724413468089737</v>
      </c>
      <c r="I26" s="10">
        <v>6.2351293936154173</v>
      </c>
    </row>
    <row r="27" spans="1:13" x14ac:dyDescent="0.3">
      <c r="A27">
        <v>15</v>
      </c>
      <c r="B27" s="10">
        <v>108</v>
      </c>
      <c r="C27" s="10">
        <v>82.412198848680248</v>
      </c>
      <c r="D27" s="10">
        <v>101</v>
      </c>
      <c r="E27" s="10">
        <v>73.461474985108381</v>
      </c>
      <c r="F27" s="10">
        <v>3.6785071265417844</v>
      </c>
      <c r="G27" s="10">
        <v>18.99937385715079</v>
      </c>
      <c r="H27" s="10">
        <v>3.5385670861397758</v>
      </c>
      <c r="I27" s="10">
        <v>6.6077455968067245</v>
      </c>
    </row>
    <row r="28" spans="1:13" x14ac:dyDescent="0.3">
      <c r="A28">
        <v>28</v>
      </c>
      <c r="B28" s="10">
        <v>94.586656656540285</v>
      </c>
      <c r="C28" s="10">
        <v>81.870394176972241</v>
      </c>
      <c r="D28" s="10">
        <v>96.964901789758258</v>
      </c>
      <c r="E28" s="10">
        <v>71.343415433580518</v>
      </c>
      <c r="F28" s="10">
        <v>2.1916122336946429</v>
      </c>
      <c r="G28" s="10">
        <v>18.931796608644454</v>
      </c>
      <c r="H28" s="10">
        <v>4.6819417324255923</v>
      </c>
      <c r="I28" s="10">
        <v>6.2540211894922439</v>
      </c>
    </row>
    <row r="29" spans="1:13" x14ac:dyDescent="0.3">
      <c r="A29">
        <v>56</v>
      </c>
      <c r="B29" s="13">
        <v>61.423441911816731</v>
      </c>
      <c r="C29" s="19">
        <v>77.367244363231023</v>
      </c>
      <c r="D29" s="1">
        <v>58.541739694337572</v>
      </c>
      <c r="E29" s="19">
        <v>66.333075146986815</v>
      </c>
      <c r="H29" s="17">
        <v>4</v>
      </c>
    </row>
    <row r="31" spans="1:13" x14ac:dyDescent="0.3">
      <c r="H31" t="s">
        <v>14</v>
      </c>
      <c r="I31" t="s">
        <v>17</v>
      </c>
      <c r="J31" t="s">
        <v>19</v>
      </c>
      <c r="K31" t="s">
        <v>18</v>
      </c>
      <c r="L31" t="s">
        <v>20</v>
      </c>
      <c r="M31" t="s">
        <v>21</v>
      </c>
    </row>
    <row r="32" spans="1:13" x14ac:dyDescent="0.3">
      <c r="C32" t="s">
        <v>0</v>
      </c>
      <c r="D32" t="s">
        <v>6</v>
      </c>
      <c r="E32" t="s">
        <v>7</v>
      </c>
      <c r="G32" t="s">
        <v>15</v>
      </c>
      <c r="H32" s="26">
        <v>-1.01162995018521</v>
      </c>
      <c r="I32">
        <v>-0.87920411386204211</v>
      </c>
      <c r="J32">
        <v>-0.92301635255105741</v>
      </c>
      <c r="K32">
        <v>-0.68603505517147401</v>
      </c>
      <c r="L32">
        <v>-0.57321743991258001</v>
      </c>
      <c r="M32">
        <v>-0.50510805670735737</v>
      </c>
    </row>
    <row r="33" spans="2:13" x14ac:dyDescent="0.3">
      <c r="B33" t="s">
        <v>12</v>
      </c>
      <c r="C33" s="23">
        <f>SLOPE(A5:A11,D5:D11)</f>
        <v>-0.72081484523215189</v>
      </c>
      <c r="D33" s="23">
        <f>SLOPE(A5:A11,D14:D20)</f>
        <v>-0.93062339425407958</v>
      </c>
      <c r="E33" s="23">
        <f>SLOPE(A5:A11,D23:D29)</f>
        <v>-1.1006060139059475</v>
      </c>
      <c r="G33" t="s">
        <v>16</v>
      </c>
      <c r="H33">
        <v>0.27570205364404804</v>
      </c>
      <c r="I33">
        <v>0.39695679062335681</v>
      </c>
      <c r="J33">
        <v>0.1672523108635538</v>
      </c>
      <c r="K33">
        <v>0.21074696168377779</v>
      </c>
      <c r="L33">
        <v>0.19608243122338781</v>
      </c>
      <c r="M33">
        <v>0.1399601867276826</v>
      </c>
    </row>
    <row r="34" spans="2:13" x14ac:dyDescent="0.3">
      <c r="B34" t="s">
        <v>13</v>
      </c>
      <c r="C34" s="23"/>
      <c r="D34" s="23"/>
      <c r="E34" s="23"/>
    </row>
  </sheetData>
  <mergeCells count="6">
    <mergeCell ref="B3:E3"/>
    <mergeCell ref="F3:I3"/>
    <mergeCell ref="B12:E12"/>
    <mergeCell ref="F12:I12"/>
    <mergeCell ref="B21:E21"/>
    <mergeCell ref="F21:I2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186AC-D64E-4F43-A4C3-9A65E93532D5}">
  <dimension ref="A1:O38"/>
  <sheetViews>
    <sheetView zoomScale="70" zoomScaleNormal="70" workbookViewId="0">
      <selection activeCell="M5" sqref="M5"/>
    </sheetView>
  </sheetViews>
  <sheetFormatPr defaultRowHeight="14.4" x14ac:dyDescent="0.3"/>
  <cols>
    <col min="1" max="1" width="10.77734375" customWidth="1"/>
    <col min="2" max="2" width="10.6640625" customWidth="1"/>
    <col min="3" max="3" width="9.77734375" customWidth="1"/>
    <col min="4" max="7" width="9" bestFit="1" customWidth="1"/>
    <col min="8" max="11" width="11.5546875" customWidth="1"/>
    <col min="12" max="12" width="13.21875" customWidth="1"/>
    <col min="13" max="13" width="11.5546875" bestFit="1" customWidth="1"/>
  </cols>
  <sheetData>
    <row r="1" spans="1:15" ht="18" x14ac:dyDescent="0.35">
      <c r="A1" s="25" t="s">
        <v>22</v>
      </c>
    </row>
    <row r="2" spans="1:15" x14ac:dyDescent="0.3">
      <c r="J2" s="72" t="s">
        <v>23</v>
      </c>
      <c r="K2" s="72"/>
    </row>
    <row r="3" spans="1:15" x14ac:dyDescent="0.3">
      <c r="A3" s="6" t="s">
        <v>0</v>
      </c>
      <c r="B3" s="74" t="s">
        <v>27</v>
      </c>
      <c r="C3" s="74"/>
      <c r="D3" s="74"/>
      <c r="E3" s="74"/>
      <c r="G3" s="52" t="s">
        <v>32</v>
      </c>
      <c r="H3" s="31" t="s">
        <v>26</v>
      </c>
      <c r="I3" s="33" t="s">
        <v>23</v>
      </c>
      <c r="J3" s="48" t="s">
        <v>34</v>
      </c>
      <c r="K3" s="39" t="s">
        <v>24</v>
      </c>
      <c r="L3" s="34" t="s">
        <v>28</v>
      </c>
      <c r="M3" s="39" t="s">
        <v>35</v>
      </c>
      <c r="N3" s="39" t="s">
        <v>31</v>
      </c>
    </row>
    <row r="4" spans="1:15" x14ac:dyDescent="0.3">
      <c r="A4" t="s">
        <v>1</v>
      </c>
      <c r="B4" s="31" t="s">
        <v>2</v>
      </c>
      <c r="C4" s="31" t="s">
        <v>3</v>
      </c>
      <c r="D4" s="31" t="s">
        <v>4</v>
      </c>
      <c r="E4" s="31" t="s">
        <v>5</v>
      </c>
      <c r="F4" s="31"/>
      <c r="G4" s="31"/>
      <c r="L4" s="31"/>
      <c r="M4" s="35"/>
    </row>
    <row r="5" spans="1:15" x14ac:dyDescent="0.3">
      <c r="A5" s="32">
        <v>0</v>
      </c>
      <c r="B5" s="36">
        <v>0.26610483376891675</v>
      </c>
      <c r="C5" s="36">
        <v>0.26407607898122443</v>
      </c>
      <c r="D5" s="36">
        <v>0.38462142264985449</v>
      </c>
      <c r="E5" s="36">
        <v>0.2632852001045895</v>
      </c>
      <c r="F5" s="29">
        <f>AVERAGE(D5:E5)</f>
        <v>0.323953311377222</v>
      </c>
      <c r="G5" s="29" t="s">
        <v>0</v>
      </c>
      <c r="H5" s="29">
        <f>B7</f>
        <v>0.3215124529816985</v>
      </c>
      <c r="I5" s="45">
        <f>C5-C6</f>
        <v>0.14351736230781026</v>
      </c>
      <c r="J5" s="45">
        <f>B5-B6</f>
        <v>3.0861624582456532E-2</v>
      </c>
      <c r="K5" s="23">
        <f>I5-J5</f>
        <v>0.11265573772535373</v>
      </c>
      <c r="L5" s="29">
        <f>H5-C5</f>
        <v>5.7436374000474077E-2</v>
      </c>
      <c r="M5" s="45">
        <f>C6</f>
        <v>0.12055871667341415</v>
      </c>
      <c r="N5" s="30">
        <f>SUM(J5:M5)</f>
        <v>0.3215124529816985</v>
      </c>
      <c r="O5" s="27" t="s">
        <v>29</v>
      </c>
    </row>
    <row r="6" spans="1:15" x14ac:dyDescent="0.3">
      <c r="A6" s="32">
        <v>56</v>
      </c>
      <c r="B6" s="36">
        <v>0.23524320918646022</v>
      </c>
      <c r="C6" s="36">
        <v>0.12055871667341415</v>
      </c>
      <c r="D6" s="36">
        <v>0.19416942232509796</v>
      </c>
      <c r="E6" s="36">
        <v>8.0618953244108407E-2</v>
      </c>
      <c r="F6" s="29"/>
      <c r="G6" s="29"/>
      <c r="H6" s="29"/>
      <c r="I6" s="47">
        <f>SUM(K6,J6)</f>
        <v>44.63819705172655</v>
      </c>
      <c r="J6" s="47">
        <f>J5*100/$N$5</f>
        <v>9.5988893419979817</v>
      </c>
      <c r="K6" s="50">
        <f>K5*100/$N$5</f>
        <v>35.039307709728568</v>
      </c>
      <c r="L6" s="47">
        <f>L5*100/$N$5</f>
        <v>17.864432144948221</v>
      </c>
      <c r="M6" s="47">
        <f>M5*100/$N$5</f>
        <v>37.497370803325225</v>
      </c>
      <c r="N6" s="30">
        <f>SUM(J6:M6)</f>
        <v>100</v>
      </c>
      <c r="O6" s="27" t="s">
        <v>30</v>
      </c>
    </row>
    <row r="7" spans="1:15" x14ac:dyDescent="0.3">
      <c r="A7" t="s">
        <v>25</v>
      </c>
      <c r="B7" s="38">
        <v>0.3215124529816985</v>
      </c>
      <c r="C7" s="38">
        <v>0.3215124529816985</v>
      </c>
      <c r="D7" s="29">
        <v>0.53817292207068645</v>
      </c>
      <c r="E7" s="29">
        <v>0.53817292207068645</v>
      </c>
      <c r="F7" s="29"/>
      <c r="I7" s="33"/>
      <c r="J7" s="33"/>
      <c r="M7" s="35"/>
      <c r="N7" s="37"/>
    </row>
    <row r="8" spans="1:15" x14ac:dyDescent="0.3">
      <c r="A8" s="32"/>
      <c r="B8" s="36"/>
      <c r="C8" s="36"/>
      <c r="D8" s="36"/>
      <c r="E8" s="36"/>
      <c r="F8" s="29"/>
      <c r="G8" s="29" t="s">
        <v>6</v>
      </c>
      <c r="H8" s="40">
        <v>0.19620420478687839</v>
      </c>
      <c r="I8" s="38">
        <f>C12-C13</f>
        <v>8.2499184960341962E-2</v>
      </c>
      <c r="J8" s="38">
        <f>B12-B13</f>
        <v>8.4523290071050416E-2</v>
      </c>
      <c r="K8" s="29">
        <v>0</v>
      </c>
      <c r="L8" s="29">
        <f>H8-B12</f>
        <v>2.6980283385579895E-2</v>
      </c>
      <c r="M8" s="38">
        <f>C13</f>
        <v>8.4758433640439515E-2</v>
      </c>
      <c r="N8" s="37">
        <f>SUM(J8:M8)</f>
        <v>0.19626200709706981</v>
      </c>
      <c r="O8" s="27" t="s">
        <v>29</v>
      </c>
    </row>
    <row r="9" spans="1:15" x14ac:dyDescent="0.3">
      <c r="A9" s="32"/>
      <c r="B9" s="36"/>
      <c r="C9" s="36"/>
      <c r="D9" s="36"/>
      <c r="E9" s="36"/>
      <c r="F9" s="29"/>
      <c r="G9" s="29"/>
      <c r="H9" s="29"/>
      <c r="I9" s="47">
        <f>SUM(K9,J9)</f>
        <v>43.066557466339269</v>
      </c>
      <c r="J9" s="46">
        <f>J8*100/N8</f>
        <v>43.066557466339269</v>
      </c>
      <c r="K9">
        <f>0</f>
        <v>0</v>
      </c>
      <c r="L9" s="47">
        <f>L8*100/$N$8</f>
        <v>13.747074018373631</v>
      </c>
      <c r="M9" s="46">
        <f>M8*100/N8</f>
        <v>43.186368515287114</v>
      </c>
      <c r="O9" s="27" t="s">
        <v>30</v>
      </c>
    </row>
    <row r="10" spans="1:15" x14ac:dyDescent="0.3">
      <c r="A10" s="11" t="s">
        <v>6</v>
      </c>
      <c r="B10" s="36"/>
      <c r="C10" s="36"/>
      <c r="D10" s="36"/>
      <c r="E10" s="36"/>
      <c r="F10" s="29"/>
      <c r="G10" s="29"/>
      <c r="H10" s="29"/>
      <c r="I10" s="29"/>
      <c r="J10" s="29"/>
      <c r="K10" s="29"/>
      <c r="L10" s="29"/>
      <c r="M10" s="35"/>
    </row>
    <row r="11" spans="1:15" x14ac:dyDescent="0.3">
      <c r="A11" t="s">
        <v>1</v>
      </c>
      <c r="B11" s="31" t="s">
        <v>2</v>
      </c>
      <c r="C11" s="31" t="s">
        <v>3</v>
      </c>
      <c r="D11" s="31" t="s">
        <v>4</v>
      </c>
      <c r="E11" s="31" t="s">
        <v>5</v>
      </c>
      <c r="G11" s="33" t="s">
        <v>7</v>
      </c>
      <c r="H11" s="29">
        <f>B21</f>
        <v>9.2461602392998443E-2</v>
      </c>
      <c r="I11" s="38">
        <f>C19-C20</f>
        <v>1.8204013331423581E-2</v>
      </c>
      <c r="J11" s="29">
        <f>B19-B20</f>
        <v>3.1255390116435466E-2</v>
      </c>
      <c r="K11" s="38">
        <v>0</v>
      </c>
      <c r="L11" s="29">
        <f>H11-C19</f>
        <v>1.2029446346345826E-2</v>
      </c>
      <c r="M11" s="38">
        <f>C20</f>
        <v>6.2228142715229036E-2</v>
      </c>
      <c r="N11" s="37">
        <f>SUM(J11:M11)</f>
        <v>0.10551297917801034</v>
      </c>
      <c r="O11" s="27" t="s">
        <v>29</v>
      </c>
    </row>
    <row r="12" spans="1:15" x14ac:dyDescent="0.3">
      <c r="A12">
        <v>0</v>
      </c>
      <c r="B12" s="29">
        <v>0.16922392140129849</v>
      </c>
      <c r="C12" s="29">
        <v>0.16725761860078148</v>
      </c>
      <c r="D12" s="29">
        <v>0.15562561767371377</v>
      </c>
      <c r="E12" s="29">
        <v>0.16552418220446002</v>
      </c>
      <c r="H12" s="35"/>
      <c r="I12" s="47">
        <f>SUM(K12,J12)</f>
        <v>29.622317898639444</v>
      </c>
      <c r="J12" s="46">
        <f>J11*100/$N$11</f>
        <v>29.622317898639444</v>
      </c>
      <c r="K12" s="46">
        <f>K11*100/$N$11</f>
        <v>0</v>
      </c>
      <c r="L12" s="46">
        <f>L11*100/$N$11</f>
        <v>11.400916209607747</v>
      </c>
      <c r="M12" s="46">
        <f>M11*100/$N$11</f>
        <v>58.976765891752798</v>
      </c>
      <c r="N12" s="37"/>
      <c r="O12" s="27" t="s">
        <v>30</v>
      </c>
    </row>
    <row r="13" spans="1:15" x14ac:dyDescent="0.3">
      <c r="A13">
        <v>56</v>
      </c>
      <c r="B13" s="29">
        <v>8.4700631330248077E-2</v>
      </c>
      <c r="C13" s="29">
        <v>8.4758433640439515E-2</v>
      </c>
      <c r="D13" s="29">
        <v>5.3589752312573381E-2</v>
      </c>
      <c r="E13" s="29">
        <v>9.2773854619906559E-2</v>
      </c>
      <c r="G13" s="53" t="s">
        <v>33</v>
      </c>
      <c r="H13" s="35"/>
      <c r="I13" s="35"/>
      <c r="J13" s="35"/>
      <c r="K13" s="35"/>
      <c r="L13" s="35"/>
      <c r="N13" s="37"/>
    </row>
    <row r="14" spans="1:15" x14ac:dyDescent="0.3">
      <c r="A14" t="s">
        <v>25</v>
      </c>
      <c r="B14" s="29">
        <v>0.19620420478687839</v>
      </c>
      <c r="C14" s="29">
        <v>0.19620420478687839</v>
      </c>
      <c r="D14" s="33">
        <v>0.32990147062118064</v>
      </c>
      <c r="E14" s="33">
        <v>0.32990147062118064</v>
      </c>
      <c r="F14" s="34"/>
      <c r="G14" s="33" t="s">
        <v>0</v>
      </c>
      <c r="H14" s="38">
        <f>D7</f>
        <v>0.53817292207068645</v>
      </c>
      <c r="I14" s="38">
        <f>F5</f>
        <v>0.323953311377222</v>
      </c>
      <c r="J14" s="45">
        <f>D5-D6</f>
        <v>0.19045200032475654</v>
      </c>
      <c r="K14" s="45">
        <f>I14-J14</f>
        <v>0.13350131105246546</v>
      </c>
      <c r="L14" s="38">
        <f>H14-E5</f>
        <v>0.27488772196609695</v>
      </c>
      <c r="M14" s="23">
        <f>E6</f>
        <v>8.0618953244108407E-2</v>
      </c>
      <c r="N14" s="37">
        <f>SUM(J14:M14)</f>
        <v>0.67945998658742734</v>
      </c>
      <c r="O14" s="27" t="s">
        <v>29</v>
      </c>
    </row>
    <row r="15" spans="1:15" x14ac:dyDescent="0.3">
      <c r="H15" s="44"/>
      <c r="I15" s="47">
        <f>SUM(K15,J15)</f>
        <v>47.678055775479919</v>
      </c>
      <c r="J15" s="45">
        <f>J14*100/$N$14</f>
        <v>28.029906703012415</v>
      </c>
      <c r="K15" s="51">
        <f>K14*100/$N$14</f>
        <v>19.648149072467508</v>
      </c>
      <c r="L15" s="45">
        <f>L14*100/$N$14</f>
        <v>40.456793246459505</v>
      </c>
      <c r="M15" s="45">
        <f>M14*100/$N$14</f>
        <v>11.865150978060578</v>
      </c>
      <c r="N15" s="30">
        <f>SUM(J15:M15)</f>
        <v>100.00000000000001</v>
      </c>
      <c r="O15" s="27" t="s">
        <v>30</v>
      </c>
    </row>
    <row r="16" spans="1:15" x14ac:dyDescent="0.3">
      <c r="B16" s="73"/>
      <c r="C16" s="73"/>
      <c r="D16" s="35"/>
      <c r="E16" s="35"/>
      <c r="F16" s="34"/>
      <c r="G16" s="34"/>
      <c r="H16" s="44"/>
      <c r="I16" s="35"/>
      <c r="J16" s="35"/>
      <c r="K16" s="35"/>
      <c r="L16" s="35"/>
      <c r="M16" s="35"/>
      <c r="N16" s="37"/>
    </row>
    <row r="17" spans="1:15" x14ac:dyDescent="0.3">
      <c r="A17" s="41" t="s">
        <v>7</v>
      </c>
      <c r="B17" s="42"/>
      <c r="C17" s="42"/>
      <c r="D17" s="35"/>
      <c r="E17" s="35"/>
      <c r="F17" s="43"/>
      <c r="G17" s="43" t="s">
        <v>6</v>
      </c>
      <c r="H17" s="38">
        <f>D14</f>
        <v>0.32990147062118064</v>
      </c>
      <c r="I17" s="38">
        <f>E12-E13</f>
        <v>7.2750327584553465E-2</v>
      </c>
      <c r="J17" s="38">
        <f>D12-D13</f>
        <v>0.1020358653611404</v>
      </c>
      <c r="K17" s="44">
        <v>0</v>
      </c>
      <c r="L17" s="38">
        <f>H17-E12</f>
        <v>0.16437728841672061</v>
      </c>
      <c r="M17" s="38">
        <f>E13</f>
        <v>9.2773854619906559E-2</v>
      </c>
      <c r="N17" s="37">
        <f>SUM(J17:M17)</f>
        <v>0.35918700839776757</v>
      </c>
      <c r="O17" s="27" t="s">
        <v>29</v>
      </c>
    </row>
    <row r="18" spans="1:15" x14ac:dyDescent="0.3">
      <c r="A18" t="s">
        <v>1</v>
      </c>
      <c r="B18" s="33" t="s">
        <v>2</v>
      </c>
      <c r="C18" s="33" t="s">
        <v>3</v>
      </c>
      <c r="D18" s="33" t="s">
        <v>4</v>
      </c>
      <c r="E18" s="33" t="s">
        <v>5</v>
      </c>
      <c r="F18" s="18"/>
      <c r="G18" s="18"/>
      <c r="H18" s="44"/>
      <c r="I18" s="47">
        <f>SUM(K18,J18)</f>
        <v>28.407448759434189</v>
      </c>
      <c r="J18" s="46">
        <f>J17*100/$N$17</f>
        <v>28.407448759434189</v>
      </c>
      <c r="K18" s="46">
        <f>K17*100/$N$17</f>
        <v>0</v>
      </c>
      <c r="L18" s="46">
        <f>L17*100/$N$17</f>
        <v>45.763706529910856</v>
      </c>
      <c r="M18" s="46">
        <f>M17*100/$N$17</f>
        <v>25.828844710654955</v>
      </c>
      <c r="N18" s="37"/>
      <c r="O18" s="27" t="s">
        <v>30</v>
      </c>
    </row>
    <row r="19" spans="1:15" x14ac:dyDescent="0.3">
      <c r="A19">
        <v>0</v>
      </c>
      <c r="B19" s="29">
        <v>8.1021718021052735E-2</v>
      </c>
      <c r="C19" s="29">
        <v>8.0432156046652617E-2</v>
      </c>
      <c r="D19" s="29">
        <v>8.2078623568565143E-2</v>
      </c>
      <c r="E19" s="29">
        <v>8.0002636002644664E-2</v>
      </c>
      <c r="F19" s="18"/>
      <c r="G19" s="18"/>
      <c r="H19" s="44"/>
      <c r="I19" s="35"/>
      <c r="J19" s="35"/>
      <c r="K19" s="35"/>
      <c r="L19" s="35"/>
      <c r="M19" s="35"/>
      <c r="N19" s="37"/>
    </row>
    <row r="20" spans="1:15" x14ac:dyDescent="0.3">
      <c r="A20">
        <v>56</v>
      </c>
      <c r="B20" s="29">
        <v>4.9766327904617269E-2</v>
      </c>
      <c r="C20" s="29">
        <v>6.2228142715229036E-2</v>
      </c>
      <c r="D20" s="29">
        <v>4.8050254154204615E-2</v>
      </c>
      <c r="E20" s="29">
        <v>5.306820865920462E-2</v>
      </c>
      <c r="F20" s="18"/>
      <c r="G20" s="18" t="s">
        <v>7</v>
      </c>
      <c r="H20" s="29">
        <f>D21</f>
        <v>0.15535149392287209</v>
      </c>
      <c r="I20" s="37">
        <f>E19-E20</f>
        <v>2.6934427343440044E-2</v>
      </c>
      <c r="J20" s="37">
        <f>D19-D20</f>
        <v>3.4028369414360528E-2</v>
      </c>
      <c r="K20">
        <v>0</v>
      </c>
      <c r="L20" s="37">
        <f>H20-E19</f>
        <v>7.5348857920227427E-2</v>
      </c>
      <c r="M20" s="37">
        <f>E20</f>
        <v>5.306820865920462E-2</v>
      </c>
      <c r="N20" s="37">
        <f>SUM(J20:M20)</f>
        <v>0.16244543599379258</v>
      </c>
      <c r="O20" s="27" t="s">
        <v>29</v>
      </c>
    </row>
    <row r="21" spans="1:15" x14ac:dyDescent="0.3">
      <c r="A21" t="s">
        <v>25</v>
      </c>
      <c r="B21" s="40">
        <v>9.2461602392998443E-2</v>
      </c>
      <c r="C21" s="40">
        <v>9.2461602392998443E-2</v>
      </c>
      <c r="D21" s="40">
        <v>0.15535149392287209</v>
      </c>
      <c r="E21" s="40">
        <v>0.15535149392287209</v>
      </c>
      <c r="F21" s="18"/>
      <c r="G21" s="18"/>
      <c r="I21" s="47">
        <f>SUM(K21,J21)</f>
        <v>20.947568767435751</v>
      </c>
      <c r="J21" s="49">
        <f>J20*100/$N$20</f>
        <v>20.947568767435751</v>
      </c>
      <c r="K21" s="49">
        <f>K20*100/$N$20</f>
        <v>0</v>
      </c>
      <c r="L21" s="49">
        <f>L20*100/$N$20</f>
        <v>46.384102735337351</v>
      </c>
      <c r="M21" s="49">
        <f>M20*100/$N$20</f>
        <v>32.668328497226895</v>
      </c>
      <c r="O21" s="27" t="s">
        <v>30</v>
      </c>
    </row>
    <row r="22" spans="1:15" x14ac:dyDescent="0.3">
      <c r="C22" s="18"/>
      <c r="D22" s="35"/>
      <c r="E22" s="35"/>
      <c r="F22" s="18"/>
      <c r="G22" s="18"/>
    </row>
    <row r="23" spans="1:15" x14ac:dyDescent="0.3">
      <c r="B23" s="18"/>
      <c r="C23" s="18"/>
      <c r="D23" s="35"/>
      <c r="E23" s="35"/>
      <c r="F23" s="18"/>
      <c r="G23" s="18"/>
    </row>
    <row r="24" spans="1:15" x14ac:dyDescent="0.3">
      <c r="B24" s="17"/>
      <c r="C24" s="17"/>
      <c r="D24" s="35"/>
      <c r="E24" s="35"/>
      <c r="F24" s="18"/>
      <c r="G24" s="18"/>
    </row>
    <row r="25" spans="1:15" x14ac:dyDescent="0.3">
      <c r="B25" s="42"/>
      <c r="C25" s="42"/>
      <c r="D25" s="35"/>
      <c r="E25" s="35"/>
      <c r="F25" s="34"/>
      <c r="G25" s="34"/>
    </row>
    <row r="26" spans="1:15" x14ac:dyDescent="0.3">
      <c r="A26" s="35"/>
      <c r="B26" s="42"/>
      <c r="C26" s="42"/>
      <c r="D26" s="35"/>
      <c r="E26" s="35"/>
      <c r="F26" s="42"/>
      <c r="G26" s="42"/>
    </row>
    <row r="27" spans="1:15" x14ac:dyDescent="0.3">
      <c r="B27" s="17"/>
      <c r="C27" s="17"/>
      <c r="D27" s="35"/>
      <c r="E27" s="35"/>
      <c r="F27" s="17"/>
      <c r="G27" s="17"/>
    </row>
    <row r="28" spans="1:15" x14ac:dyDescent="0.3">
      <c r="B28" s="17"/>
      <c r="C28" s="17"/>
      <c r="D28" s="35"/>
      <c r="E28" s="35"/>
      <c r="F28" s="17"/>
      <c r="G28" s="17"/>
    </row>
    <row r="29" spans="1:15" x14ac:dyDescent="0.3">
      <c r="B29" s="17"/>
      <c r="C29" s="17"/>
      <c r="D29" s="35"/>
      <c r="E29" s="35"/>
      <c r="F29" s="17"/>
      <c r="G29" s="17"/>
    </row>
    <row r="30" spans="1:15" x14ac:dyDescent="0.3">
      <c r="B30" s="17"/>
      <c r="C30" s="17"/>
      <c r="D30" s="35"/>
      <c r="E30" s="35"/>
      <c r="F30" s="17"/>
      <c r="G30" s="17"/>
    </row>
    <row r="31" spans="1:15" x14ac:dyDescent="0.3">
      <c r="B31" s="17"/>
      <c r="C31" s="17"/>
      <c r="D31" s="35"/>
      <c r="E31" s="35"/>
      <c r="F31" s="17"/>
      <c r="G31" s="17"/>
    </row>
    <row r="32" spans="1:15" x14ac:dyDescent="0.3">
      <c r="B32" s="17"/>
      <c r="C32" s="17"/>
      <c r="D32" s="35"/>
      <c r="E32" s="35"/>
      <c r="F32" s="17"/>
      <c r="G32" s="17"/>
    </row>
    <row r="33" spans="2:7" x14ac:dyDescent="0.3">
      <c r="B33" s="17"/>
      <c r="C33" s="17"/>
      <c r="D33" s="35"/>
      <c r="E33" s="35"/>
      <c r="F33" s="17"/>
      <c r="G33" s="17"/>
    </row>
    <row r="34" spans="2:7" x14ac:dyDescent="0.3">
      <c r="B34" s="29"/>
      <c r="C34" s="29"/>
      <c r="D34" s="29"/>
    </row>
    <row r="35" spans="2:7" x14ac:dyDescent="0.3">
      <c r="B35" s="29"/>
      <c r="C35" s="29"/>
      <c r="D35" s="29"/>
    </row>
    <row r="37" spans="2:7" x14ac:dyDescent="0.3">
      <c r="B37" s="29"/>
      <c r="C37" s="29"/>
      <c r="D37" s="29"/>
    </row>
    <row r="38" spans="2:7" x14ac:dyDescent="0.3">
      <c r="B38" s="29"/>
      <c r="C38" s="29"/>
      <c r="D38" s="29"/>
    </row>
  </sheetData>
  <mergeCells count="3">
    <mergeCell ref="B16:C16"/>
    <mergeCell ref="B3:E3"/>
    <mergeCell ref="J2:K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FB17D4-7784-4D73-9302-8A1D5EDE9436}">
  <dimension ref="A1:AO47"/>
  <sheetViews>
    <sheetView topLeftCell="G1" zoomScale="70" zoomScaleNormal="70" workbookViewId="0">
      <selection activeCell="AC40" sqref="AC40"/>
    </sheetView>
  </sheetViews>
  <sheetFormatPr defaultRowHeight="14.4" x14ac:dyDescent="0.3"/>
  <cols>
    <col min="1" max="1" width="11.5546875" customWidth="1"/>
  </cols>
  <sheetData>
    <row r="1" spans="1:35" x14ac:dyDescent="0.3">
      <c r="A1" t="s">
        <v>36</v>
      </c>
      <c r="G1" t="s">
        <v>0</v>
      </c>
      <c r="H1" t="s">
        <v>6</v>
      </c>
      <c r="I1" t="s">
        <v>7</v>
      </c>
    </row>
    <row r="2" spans="1:35" x14ac:dyDescent="0.3">
      <c r="E2" t="s">
        <v>38</v>
      </c>
      <c r="G2" s="57">
        <v>0.53</v>
      </c>
      <c r="H2" s="57">
        <v>0.32</v>
      </c>
      <c r="I2" s="57">
        <v>0.15</v>
      </c>
    </row>
    <row r="3" spans="1:35" ht="15" thickBot="1" x14ac:dyDescent="0.35">
      <c r="D3" t="s">
        <v>12</v>
      </c>
      <c r="E3">
        <f>200*0.003/0.01</f>
        <v>60</v>
      </c>
      <c r="G3" s="57">
        <f>E3*G2</f>
        <v>31.8</v>
      </c>
      <c r="H3" s="57">
        <f>E3*H2</f>
        <v>19.2</v>
      </c>
      <c r="I3" s="57">
        <f>E3*I2</f>
        <v>9</v>
      </c>
    </row>
    <row r="4" spans="1:35" ht="15" thickBot="1" x14ac:dyDescent="0.35">
      <c r="D4" t="s">
        <v>13</v>
      </c>
      <c r="E4">
        <f>200*0.005/0.01</f>
        <v>100</v>
      </c>
      <c r="G4" s="57">
        <f>E4*G2</f>
        <v>53</v>
      </c>
      <c r="H4" s="57">
        <f>E4*H2</f>
        <v>32</v>
      </c>
      <c r="I4" s="57">
        <f>E4*I2</f>
        <v>15</v>
      </c>
      <c r="M4" s="79" t="s">
        <v>46</v>
      </c>
      <c r="N4" s="80"/>
      <c r="O4" s="80"/>
      <c r="P4" s="80"/>
      <c r="Q4" s="80"/>
      <c r="R4" s="81"/>
    </row>
    <row r="5" spans="1:35" x14ac:dyDescent="0.3">
      <c r="M5" s="76" t="s">
        <v>0</v>
      </c>
      <c r="N5" s="76"/>
      <c r="O5" s="77" t="s">
        <v>6</v>
      </c>
      <c r="P5" s="77"/>
      <c r="Q5" s="78" t="s">
        <v>7</v>
      </c>
      <c r="R5" s="78"/>
      <c r="X5" s="72" t="s">
        <v>49</v>
      </c>
      <c r="Y5" s="72"/>
      <c r="Z5" s="72"/>
      <c r="AA5" s="72"/>
      <c r="AB5" s="72"/>
      <c r="AC5" s="72"/>
    </row>
    <row r="6" spans="1:35" x14ac:dyDescent="0.3">
      <c r="A6" s="6" t="s">
        <v>0</v>
      </c>
      <c r="B6" s="70" t="s">
        <v>11</v>
      </c>
      <c r="C6" s="70"/>
      <c r="D6" s="70"/>
      <c r="E6" s="70"/>
      <c r="F6" s="74" t="s">
        <v>37</v>
      </c>
      <c r="G6" s="74"/>
      <c r="H6" s="74"/>
      <c r="I6" s="75"/>
      <c r="K6" t="s">
        <v>41</v>
      </c>
      <c r="L6" t="s">
        <v>39</v>
      </c>
      <c r="M6" t="s">
        <v>40</v>
      </c>
      <c r="N6" t="s">
        <v>34</v>
      </c>
      <c r="O6" t="s">
        <v>40</v>
      </c>
      <c r="P6" t="s">
        <v>34</v>
      </c>
      <c r="Q6" t="s">
        <v>40</v>
      </c>
      <c r="R6" t="s">
        <v>34</v>
      </c>
      <c r="S6" t="s">
        <v>42</v>
      </c>
      <c r="V6" s="82" t="s">
        <v>48</v>
      </c>
      <c r="W6" s="83"/>
      <c r="X6" s="84" t="s">
        <v>0</v>
      </c>
      <c r="Y6" s="72"/>
      <c r="AD6" s="82" t="s">
        <v>48</v>
      </c>
      <c r="AE6" s="83"/>
    </row>
    <row r="7" spans="1:35" x14ac:dyDescent="0.3">
      <c r="A7" t="s">
        <v>1</v>
      </c>
      <c r="B7" s="58" t="s">
        <v>2</v>
      </c>
      <c r="C7" s="58" t="s">
        <v>4</v>
      </c>
      <c r="D7" s="58" t="s">
        <v>3</v>
      </c>
      <c r="E7" s="58" t="s">
        <v>5</v>
      </c>
      <c r="F7" s="58" t="s">
        <v>2</v>
      </c>
      <c r="G7" s="58" t="s">
        <v>4</v>
      </c>
      <c r="H7" s="58" t="s">
        <v>3</v>
      </c>
      <c r="I7" s="58" t="s">
        <v>5</v>
      </c>
      <c r="K7">
        <v>0</v>
      </c>
      <c r="V7" t="s">
        <v>40</v>
      </c>
      <c r="W7" t="s">
        <v>34</v>
      </c>
      <c r="X7" t="s">
        <v>40</v>
      </c>
      <c r="Y7" t="s">
        <v>34</v>
      </c>
      <c r="Z7" t="s">
        <v>40</v>
      </c>
      <c r="AA7" t="s">
        <v>34</v>
      </c>
      <c r="AB7" t="s">
        <v>40</v>
      </c>
      <c r="AC7" t="s">
        <v>34</v>
      </c>
      <c r="AD7" t="s">
        <v>40</v>
      </c>
      <c r="AE7" t="s">
        <v>34</v>
      </c>
    </row>
    <row r="8" spans="1:35" x14ac:dyDescent="0.3">
      <c r="A8">
        <v>0</v>
      </c>
      <c r="B8" s="7">
        <v>100.00000000000001</v>
      </c>
      <c r="C8" s="7">
        <v>99.999999999999986</v>
      </c>
      <c r="D8" s="7">
        <v>100.00000000000001</v>
      </c>
      <c r="E8" s="7">
        <v>100</v>
      </c>
      <c r="F8" s="55">
        <f>B8*$G$2</f>
        <v>53.000000000000007</v>
      </c>
      <c r="G8" s="55">
        <f t="shared" ref="G8:I12" si="0">C8*$G$2</f>
        <v>52.999999999999993</v>
      </c>
      <c r="H8" s="55">
        <f t="shared" si="0"/>
        <v>53.000000000000007</v>
      </c>
      <c r="I8" s="7">
        <f t="shared" si="0"/>
        <v>53</v>
      </c>
      <c r="K8">
        <v>1</v>
      </c>
      <c r="L8">
        <v>0</v>
      </c>
      <c r="M8" s="60"/>
      <c r="N8" s="55">
        <v>53.000000000000007</v>
      </c>
      <c r="O8" s="30"/>
      <c r="P8" s="30">
        <v>32</v>
      </c>
      <c r="Q8" s="30"/>
      <c r="R8" s="30">
        <v>15</v>
      </c>
      <c r="S8" s="30">
        <v>0</v>
      </c>
      <c r="T8" s="49">
        <v>2.5</v>
      </c>
      <c r="U8" s="30" t="s">
        <v>43</v>
      </c>
      <c r="V8" s="30"/>
      <c r="W8" s="59">
        <f>SUM(M8:R8)</f>
        <v>100</v>
      </c>
      <c r="X8" s="28"/>
      <c r="Y8" s="7">
        <v>5.4718817026220696</v>
      </c>
      <c r="Z8" s="28"/>
      <c r="AA8" s="9">
        <v>1.5215359407539797</v>
      </c>
      <c r="AC8" s="10">
        <v>3.4526860428705262</v>
      </c>
      <c r="AD8" s="30"/>
      <c r="AE8" s="66">
        <f t="shared" ref="AE8:AE17" si="1">SUM(Y8:AD8)</f>
        <v>10.446103686246575</v>
      </c>
    </row>
    <row r="9" spans="1:35" x14ac:dyDescent="0.3">
      <c r="A9">
        <v>7</v>
      </c>
      <c r="B9" s="8">
        <v>100</v>
      </c>
      <c r="C9" s="8">
        <v>52.269998879652881</v>
      </c>
      <c r="D9" s="8">
        <v>100</v>
      </c>
      <c r="E9" s="8">
        <v>55.893164627994928</v>
      </c>
      <c r="F9" s="55">
        <f>B9*$G$2</f>
        <v>53</v>
      </c>
      <c r="G9" s="55">
        <f t="shared" si="0"/>
        <v>27.70309940621603</v>
      </c>
      <c r="H9" s="55">
        <f t="shared" si="0"/>
        <v>53</v>
      </c>
      <c r="I9" s="7">
        <f t="shared" si="0"/>
        <v>29.623377252837312</v>
      </c>
      <c r="K9">
        <v>3</v>
      </c>
      <c r="L9">
        <v>0</v>
      </c>
      <c r="M9" s="55">
        <v>53</v>
      </c>
      <c r="N9" s="61"/>
      <c r="O9" s="30">
        <v>32</v>
      </c>
      <c r="P9" s="30"/>
      <c r="Q9" s="30">
        <v>15</v>
      </c>
      <c r="S9">
        <v>0</v>
      </c>
      <c r="U9" t="s">
        <v>44</v>
      </c>
      <c r="V9" s="65">
        <f>SUM(M9:R9)</f>
        <v>100</v>
      </c>
      <c r="W9" s="59"/>
      <c r="X9" s="7">
        <v>1.4389329765088801</v>
      </c>
      <c r="Z9" s="9">
        <v>1.2851020768070467</v>
      </c>
      <c r="AB9" s="10">
        <v>0.4010052442886366</v>
      </c>
      <c r="AD9" s="65">
        <f t="shared" ref="AD9:AD18" si="2">SUM(X9:AC9)</f>
        <v>3.125040297604563</v>
      </c>
      <c r="AE9" s="66"/>
      <c r="AF9" s="58"/>
      <c r="AG9" s="58"/>
      <c r="AH9" s="58"/>
      <c r="AI9" s="58"/>
    </row>
    <row r="10" spans="1:35" x14ac:dyDescent="0.3">
      <c r="A10">
        <v>15</v>
      </c>
      <c r="B10" s="2">
        <v>100</v>
      </c>
      <c r="C10" s="2">
        <v>42.921243277304022</v>
      </c>
      <c r="D10" s="2">
        <v>90</v>
      </c>
      <c r="E10" s="2">
        <v>47.202456904585951</v>
      </c>
      <c r="F10" s="55">
        <v>49</v>
      </c>
      <c r="G10" s="55">
        <f t="shared" si="0"/>
        <v>22.748258936971133</v>
      </c>
      <c r="H10" s="55">
        <v>47</v>
      </c>
      <c r="I10" s="7">
        <f t="shared" si="0"/>
        <v>25.017302159430557</v>
      </c>
      <c r="K10">
        <v>4</v>
      </c>
      <c r="M10" s="60"/>
      <c r="N10" s="62"/>
      <c r="S10">
        <v>0</v>
      </c>
      <c r="V10" s="65"/>
      <c r="W10" s="59"/>
      <c r="AD10" s="65"/>
      <c r="AE10" s="66"/>
      <c r="AG10" s="7"/>
      <c r="AI10" s="7"/>
    </row>
    <row r="11" spans="1:35" x14ac:dyDescent="0.3">
      <c r="A11">
        <v>28</v>
      </c>
      <c r="B11" s="2">
        <v>93.732868569529799</v>
      </c>
      <c r="C11" s="2">
        <v>44.448610700100922</v>
      </c>
      <c r="D11" s="2">
        <v>89.061542368103588</v>
      </c>
      <c r="E11" s="2">
        <v>27.928335759700648</v>
      </c>
      <c r="F11" s="55">
        <f>B11*$G$2</f>
        <v>49.678420341850796</v>
      </c>
      <c r="G11" s="55">
        <f t="shared" si="0"/>
        <v>23.55776367105349</v>
      </c>
      <c r="H11" s="55">
        <f t="shared" si="0"/>
        <v>47.202617455094902</v>
      </c>
      <c r="I11" s="7">
        <f t="shared" si="0"/>
        <v>14.802017952641345</v>
      </c>
      <c r="K11">
        <v>5</v>
      </c>
      <c r="L11">
        <v>7</v>
      </c>
      <c r="M11" s="60"/>
      <c r="N11" s="63">
        <v>53</v>
      </c>
      <c r="O11" s="30"/>
      <c r="P11" s="30">
        <v>22</v>
      </c>
      <c r="Q11" s="30"/>
      <c r="R11" s="30">
        <v>15</v>
      </c>
      <c r="S11" s="30">
        <v>0</v>
      </c>
      <c r="U11" s="30" t="s">
        <v>43</v>
      </c>
      <c r="V11" s="65"/>
      <c r="W11" s="59">
        <f>SUM(M11:R11)</f>
        <v>90</v>
      </c>
      <c r="Y11" s="7">
        <v>4.6945273079800591</v>
      </c>
      <c r="AA11" s="9">
        <v>1.2949193426754342</v>
      </c>
      <c r="AC11" s="10">
        <v>3.4378024012212394</v>
      </c>
      <c r="AD11" s="65"/>
      <c r="AE11" s="66">
        <f t="shared" si="1"/>
        <v>9.427249051876732</v>
      </c>
      <c r="AF11" s="7"/>
      <c r="AG11" s="7"/>
      <c r="AH11" s="7"/>
      <c r="AI11" s="7"/>
    </row>
    <row r="12" spans="1:35" x14ac:dyDescent="0.3">
      <c r="A12">
        <v>56</v>
      </c>
      <c r="B12" s="1">
        <v>88.402456225482737</v>
      </c>
      <c r="C12" s="1">
        <v>50.483257273441794</v>
      </c>
      <c r="D12" s="1">
        <v>81</v>
      </c>
      <c r="E12" s="1">
        <v>30.620389301063142</v>
      </c>
      <c r="F12" s="55">
        <f>B12*$G$2</f>
        <v>46.85330179950585</v>
      </c>
      <c r="G12" s="55">
        <f t="shared" si="0"/>
        <v>26.756126354924152</v>
      </c>
      <c r="H12" s="55">
        <f t="shared" si="0"/>
        <v>42.93</v>
      </c>
      <c r="I12" s="7">
        <f t="shared" si="0"/>
        <v>16.228806329563465</v>
      </c>
      <c r="K12">
        <v>6</v>
      </c>
      <c r="L12">
        <v>7</v>
      </c>
      <c r="M12" s="63">
        <v>53</v>
      </c>
      <c r="N12" s="61"/>
      <c r="O12" s="30">
        <v>26</v>
      </c>
      <c r="P12" s="30"/>
      <c r="Q12" s="30">
        <v>15</v>
      </c>
      <c r="S12">
        <v>0</v>
      </c>
      <c r="U12" t="s">
        <v>44</v>
      </c>
      <c r="V12" s="65">
        <f t="shared" ref="V12:V15" si="3">SUM(M12:R12)</f>
        <v>94</v>
      </c>
      <c r="W12" s="59"/>
      <c r="X12" s="7">
        <v>1.0122121561010431</v>
      </c>
      <c r="Z12" s="9">
        <v>3.6762041960544116</v>
      </c>
      <c r="AB12" s="10">
        <v>0.77724413468089737</v>
      </c>
      <c r="AD12" s="65">
        <f t="shared" si="2"/>
        <v>5.4656604868363523</v>
      </c>
      <c r="AE12" s="66"/>
      <c r="AF12" s="2"/>
      <c r="AG12" s="2"/>
      <c r="AH12" s="2"/>
      <c r="AI12" s="2"/>
    </row>
    <row r="13" spans="1:35" x14ac:dyDescent="0.3">
      <c r="F13" s="16"/>
      <c r="G13" s="16"/>
      <c r="K13">
        <v>7</v>
      </c>
      <c r="M13" s="60"/>
      <c r="N13" s="62"/>
      <c r="S13">
        <v>0</v>
      </c>
      <c r="V13" s="65"/>
      <c r="W13" s="59"/>
      <c r="AD13" s="65"/>
      <c r="AE13" s="66"/>
      <c r="AG13" s="7"/>
      <c r="AI13" s="7"/>
    </row>
    <row r="14" spans="1:35" x14ac:dyDescent="0.3">
      <c r="A14" s="11" t="s">
        <v>6</v>
      </c>
      <c r="B14" s="72" t="s">
        <v>11</v>
      </c>
      <c r="C14" s="72"/>
      <c r="D14" s="72"/>
      <c r="E14" s="72"/>
      <c r="F14" s="70"/>
      <c r="G14" s="70"/>
      <c r="H14" s="70"/>
      <c r="I14" s="70"/>
      <c r="K14">
        <v>8</v>
      </c>
      <c r="L14">
        <v>15</v>
      </c>
      <c r="M14" s="60"/>
      <c r="N14" s="16">
        <v>49</v>
      </c>
      <c r="O14" s="30"/>
      <c r="P14" s="30">
        <v>24</v>
      </c>
      <c r="Q14" s="30"/>
      <c r="R14" s="30">
        <v>14</v>
      </c>
      <c r="S14" s="30">
        <v>0</v>
      </c>
      <c r="U14" s="30" t="s">
        <v>43</v>
      </c>
      <c r="V14" s="65"/>
      <c r="W14" s="59">
        <f>SUM(M14:R14)</f>
        <v>87</v>
      </c>
      <c r="Y14" s="2">
        <v>3.3402252899894829</v>
      </c>
      <c r="AA14" s="9">
        <v>6.054501360219267</v>
      </c>
      <c r="AC14" s="10">
        <v>3.6785071265417844</v>
      </c>
      <c r="AD14" s="65"/>
      <c r="AE14" s="66">
        <f t="shared" si="1"/>
        <v>13.073233776750534</v>
      </c>
      <c r="AG14" s="2"/>
      <c r="AI14" s="2"/>
    </row>
    <row r="15" spans="1:35" x14ac:dyDescent="0.3">
      <c r="A15" t="s">
        <v>1</v>
      </c>
      <c r="B15" s="3" t="s">
        <v>2</v>
      </c>
      <c r="C15" s="3" t="s">
        <v>4</v>
      </c>
      <c r="D15" s="3" t="s">
        <v>3</v>
      </c>
      <c r="E15" s="3" t="s">
        <v>5</v>
      </c>
      <c r="F15" s="3"/>
      <c r="G15" s="56"/>
      <c r="H15" s="3"/>
      <c r="I15" s="3"/>
      <c r="K15">
        <v>9</v>
      </c>
      <c r="L15">
        <v>15</v>
      </c>
      <c r="M15" s="16">
        <v>47</v>
      </c>
      <c r="N15" s="61"/>
      <c r="O15" s="30">
        <v>24</v>
      </c>
      <c r="P15" s="30"/>
      <c r="Q15" s="30">
        <v>15</v>
      </c>
      <c r="S15">
        <v>0</v>
      </c>
      <c r="U15" t="s">
        <v>44</v>
      </c>
      <c r="V15" s="65">
        <f t="shared" si="3"/>
        <v>86</v>
      </c>
      <c r="W15" s="59"/>
      <c r="X15" s="2">
        <v>3.4922896688608023</v>
      </c>
      <c r="Z15" s="9">
        <v>1.4435337898431198</v>
      </c>
      <c r="AB15" s="10">
        <v>3.5385670861397758</v>
      </c>
      <c r="AD15" s="65">
        <f t="shared" si="2"/>
        <v>8.4743905448436969</v>
      </c>
      <c r="AE15" s="66"/>
      <c r="AG15" s="2"/>
      <c r="AI15" s="2"/>
    </row>
    <row r="16" spans="1:35" x14ac:dyDescent="0.3">
      <c r="A16">
        <v>0</v>
      </c>
      <c r="B16" s="9">
        <v>100</v>
      </c>
      <c r="C16" s="9">
        <v>100</v>
      </c>
      <c r="D16" s="9">
        <v>100</v>
      </c>
      <c r="E16" s="9">
        <v>100</v>
      </c>
      <c r="F16" s="9">
        <f t="shared" ref="F16:I20" si="4">B16*$H$2</f>
        <v>32</v>
      </c>
      <c r="G16" s="18">
        <f t="shared" si="4"/>
        <v>32</v>
      </c>
      <c r="H16" s="9">
        <f t="shared" si="4"/>
        <v>32</v>
      </c>
      <c r="I16" s="9">
        <f t="shared" si="4"/>
        <v>32</v>
      </c>
      <c r="K16">
        <v>10</v>
      </c>
      <c r="M16" s="60"/>
      <c r="N16" s="62"/>
      <c r="S16">
        <v>0</v>
      </c>
      <c r="V16" s="65"/>
      <c r="W16" s="59"/>
      <c r="AD16" s="65"/>
      <c r="AE16" s="66"/>
      <c r="AG16" s="30"/>
      <c r="AI16" s="16"/>
    </row>
    <row r="17" spans="1:41" x14ac:dyDescent="0.3">
      <c r="A17">
        <v>7</v>
      </c>
      <c r="B17" s="9">
        <v>84.117601154843655</v>
      </c>
      <c r="C17" s="9">
        <v>67.293696109828829</v>
      </c>
      <c r="D17" s="9">
        <v>80</v>
      </c>
      <c r="E17" s="9">
        <v>72</v>
      </c>
      <c r="F17" s="9">
        <f t="shared" si="4"/>
        <v>26.91763236954997</v>
      </c>
      <c r="G17" s="18">
        <f t="shared" si="4"/>
        <v>21.533982755145225</v>
      </c>
      <c r="H17" s="9">
        <f t="shared" si="4"/>
        <v>25.6</v>
      </c>
      <c r="I17" s="9">
        <f t="shared" si="4"/>
        <v>23.04</v>
      </c>
      <c r="K17">
        <v>11</v>
      </c>
      <c r="L17">
        <v>28</v>
      </c>
      <c r="M17" s="60"/>
      <c r="N17" s="61">
        <v>49.678420341850796</v>
      </c>
      <c r="O17" s="30"/>
      <c r="P17" s="30">
        <v>23</v>
      </c>
      <c r="Q17" s="30"/>
      <c r="R17" s="30">
        <v>14</v>
      </c>
      <c r="S17" s="30">
        <v>0</v>
      </c>
      <c r="U17" s="30" t="s">
        <v>43</v>
      </c>
      <c r="V17" s="65"/>
      <c r="W17" s="59">
        <f t="shared" ref="W17:W20" si="5">SUM(M17:R17)</f>
        <v>86.678420341850796</v>
      </c>
      <c r="Y17" s="2">
        <v>4.6339869847190798</v>
      </c>
      <c r="AA17" s="9">
        <v>2.4718405022341163</v>
      </c>
      <c r="AC17" s="10">
        <v>2.1916122336946429</v>
      </c>
      <c r="AD17" s="65"/>
      <c r="AE17" s="66">
        <f t="shared" si="1"/>
        <v>9.297439720647839</v>
      </c>
    </row>
    <row r="18" spans="1:41" x14ac:dyDescent="0.3">
      <c r="A18">
        <v>15</v>
      </c>
      <c r="B18" s="9">
        <v>74.715408727034557</v>
      </c>
      <c r="C18" s="9">
        <v>60.122216158430398</v>
      </c>
      <c r="D18" s="9">
        <v>74</v>
      </c>
      <c r="E18" s="9">
        <v>67.433846192362353</v>
      </c>
      <c r="F18" s="9">
        <f t="shared" si="4"/>
        <v>23.908930792651059</v>
      </c>
      <c r="G18" s="18">
        <f t="shared" si="4"/>
        <v>19.239109170697727</v>
      </c>
      <c r="H18" s="9">
        <f t="shared" si="4"/>
        <v>23.68</v>
      </c>
      <c r="I18" s="9">
        <f t="shared" si="4"/>
        <v>21.578830781555954</v>
      </c>
      <c r="K18">
        <v>12</v>
      </c>
      <c r="L18">
        <v>28</v>
      </c>
      <c r="M18" s="16">
        <v>47</v>
      </c>
      <c r="N18" s="61"/>
      <c r="O18">
        <v>21</v>
      </c>
      <c r="P18" s="30"/>
      <c r="Q18" s="30">
        <v>14</v>
      </c>
      <c r="S18">
        <v>0</v>
      </c>
      <c r="U18" t="s">
        <v>44</v>
      </c>
      <c r="V18" s="65">
        <f>SUM(M18:R18)</f>
        <v>82</v>
      </c>
      <c r="W18" s="59"/>
      <c r="X18" s="2">
        <v>3.2771808089965799</v>
      </c>
      <c r="Z18" s="9">
        <v>2.5253735716054471</v>
      </c>
      <c r="AB18" s="10">
        <v>4.6819417324255923</v>
      </c>
      <c r="AD18" s="65">
        <f t="shared" si="2"/>
        <v>10.484496113027619</v>
      </c>
      <c r="AE18" s="66"/>
    </row>
    <row r="19" spans="1:41" x14ac:dyDescent="0.3">
      <c r="A19">
        <v>28</v>
      </c>
      <c r="B19" s="9">
        <v>71.878598099958239</v>
      </c>
      <c r="C19" s="9">
        <v>53.881047900627671</v>
      </c>
      <c r="D19" s="9">
        <v>65.40731442533253</v>
      </c>
      <c r="E19" s="9">
        <v>64.687384868908609</v>
      </c>
      <c r="F19" s="9">
        <f t="shared" si="4"/>
        <v>23.001151391986635</v>
      </c>
      <c r="G19" s="18">
        <f t="shared" si="4"/>
        <v>17.241935328200857</v>
      </c>
      <c r="H19" s="9">
        <f t="shared" si="4"/>
        <v>20.93034061610641</v>
      </c>
      <c r="I19" s="9">
        <f t="shared" si="4"/>
        <v>20.699963158050757</v>
      </c>
      <c r="K19">
        <v>13</v>
      </c>
      <c r="M19" s="60"/>
      <c r="N19" s="62"/>
      <c r="S19">
        <v>0</v>
      </c>
      <c r="V19" s="65"/>
      <c r="W19" s="59"/>
      <c r="AD19" s="65"/>
      <c r="AE19" s="66"/>
    </row>
    <row r="20" spans="1:41" x14ac:dyDescent="0.3">
      <c r="A20">
        <v>56</v>
      </c>
      <c r="B20" s="9">
        <v>50.052398401398904</v>
      </c>
      <c r="C20" s="9">
        <v>50.675379901674326</v>
      </c>
      <c r="D20" s="9">
        <v>34.435045536609657</v>
      </c>
      <c r="E20" s="9">
        <v>56.048520152366457</v>
      </c>
      <c r="F20" s="9">
        <f t="shared" si="4"/>
        <v>16.016767488447648</v>
      </c>
      <c r="G20" s="18">
        <f t="shared" si="4"/>
        <v>16.216121568535783</v>
      </c>
      <c r="H20" s="9">
        <f t="shared" si="4"/>
        <v>11.019214571715091</v>
      </c>
      <c r="I20" s="9">
        <f t="shared" si="4"/>
        <v>17.935526448757265</v>
      </c>
      <c r="K20">
        <v>14</v>
      </c>
      <c r="L20">
        <v>56</v>
      </c>
      <c r="M20" s="60"/>
      <c r="N20" s="61">
        <v>46.85330179950585</v>
      </c>
      <c r="O20" s="30"/>
      <c r="P20" s="30">
        <v>16</v>
      </c>
      <c r="Q20" s="30"/>
      <c r="R20" s="30">
        <v>9</v>
      </c>
      <c r="S20" s="30">
        <v>0</v>
      </c>
      <c r="U20" s="30" t="s">
        <v>43</v>
      </c>
      <c r="V20" s="65"/>
      <c r="W20" s="59">
        <f t="shared" si="5"/>
        <v>71.853301799505857</v>
      </c>
      <c r="Y20" s="30">
        <v>4.5382869847190799</v>
      </c>
      <c r="AA20" s="9">
        <v>1.7506264331959274</v>
      </c>
      <c r="AC20" s="17">
        <v>2</v>
      </c>
      <c r="AD20" s="65"/>
      <c r="AE20" s="66">
        <f>SUM(Y20:AD20)</f>
        <v>8.2889134179150084</v>
      </c>
      <c r="AL20" s="71"/>
      <c r="AM20" s="71"/>
      <c r="AN20" s="71"/>
      <c r="AO20" s="71"/>
    </row>
    <row r="21" spans="1:41" ht="15" thickBot="1" x14ac:dyDescent="0.35">
      <c r="K21">
        <v>15</v>
      </c>
      <c r="L21">
        <v>56</v>
      </c>
      <c r="M21" s="64">
        <v>43</v>
      </c>
      <c r="N21" s="60"/>
      <c r="O21">
        <v>11</v>
      </c>
      <c r="P21" s="30"/>
      <c r="Q21" s="30">
        <v>9</v>
      </c>
      <c r="R21" s="30"/>
      <c r="S21">
        <v>0</v>
      </c>
      <c r="U21" t="s">
        <v>44</v>
      </c>
      <c r="V21" s="65">
        <f>SUM(M21:R21)</f>
        <v>63</v>
      </c>
      <c r="W21" s="30"/>
      <c r="X21" s="16">
        <v>3</v>
      </c>
      <c r="Z21" s="9">
        <v>3.7314102505929418</v>
      </c>
      <c r="AB21" s="57">
        <v>4</v>
      </c>
      <c r="AD21" s="65">
        <f>SUM(X21:AC21)</f>
        <v>10.731410250592942</v>
      </c>
      <c r="AE21" s="64"/>
      <c r="AL21" s="3"/>
      <c r="AM21" s="3"/>
      <c r="AN21" s="3"/>
      <c r="AO21" s="3"/>
    </row>
    <row r="22" spans="1:41" ht="15" thickBot="1" x14ac:dyDescent="0.35">
      <c r="A22" s="12" t="s">
        <v>7</v>
      </c>
      <c r="B22" s="70" t="s">
        <v>11</v>
      </c>
      <c r="C22" s="70"/>
      <c r="D22" s="70"/>
      <c r="E22" s="70"/>
      <c r="F22" s="70"/>
      <c r="G22" s="70"/>
      <c r="H22" s="70"/>
      <c r="I22" s="70"/>
      <c r="L22" s="54"/>
      <c r="M22" s="79" t="s">
        <v>45</v>
      </c>
      <c r="N22" s="80"/>
      <c r="O22" s="80"/>
      <c r="P22" s="80"/>
      <c r="Q22" s="80"/>
      <c r="R22" s="81"/>
      <c r="V22" s="64"/>
      <c r="W22" s="30"/>
      <c r="AD22" s="64"/>
      <c r="AE22" s="64"/>
      <c r="AM22" s="9"/>
      <c r="AO22" s="9"/>
    </row>
    <row r="23" spans="1:41" x14ac:dyDescent="0.3">
      <c r="A23" t="s">
        <v>1</v>
      </c>
      <c r="B23" s="58" t="s">
        <v>2</v>
      </c>
      <c r="C23" s="58" t="s">
        <v>4</v>
      </c>
      <c r="D23" s="58" t="s">
        <v>3</v>
      </c>
      <c r="E23" s="58" t="s">
        <v>5</v>
      </c>
      <c r="F23" s="58"/>
      <c r="G23" s="58"/>
      <c r="H23" s="58"/>
      <c r="I23" s="58"/>
      <c r="K23">
        <v>0</v>
      </c>
      <c r="V23" s="64"/>
      <c r="AD23" s="64"/>
      <c r="AE23" s="64"/>
      <c r="AL23" s="9"/>
      <c r="AM23" s="9"/>
      <c r="AN23" s="9"/>
      <c r="AO23" s="9"/>
    </row>
    <row r="24" spans="1:41" x14ac:dyDescent="0.3">
      <c r="A24">
        <v>0</v>
      </c>
      <c r="B24" s="10">
        <v>100</v>
      </c>
      <c r="C24" s="10">
        <v>100</v>
      </c>
      <c r="D24" s="10">
        <v>100</v>
      </c>
      <c r="E24" s="10">
        <v>100</v>
      </c>
      <c r="F24" s="10">
        <f>B24*$I$2</f>
        <v>15</v>
      </c>
      <c r="G24" s="10">
        <f t="shared" ref="G24:I28" si="6">C24*$I$2</f>
        <v>15</v>
      </c>
      <c r="H24" s="10">
        <f t="shared" si="6"/>
        <v>15</v>
      </c>
      <c r="I24" s="10">
        <f t="shared" si="6"/>
        <v>15</v>
      </c>
      <c r="K24">
        <v>1</v>
      </c>
      <c r="L24">
        <v>0</v>
      </c>
      <c r="N24">
        <v>52.999999999999993</v>
      </c>
      <c r="P24">
        <v>32</v>
      </c>
      <c r="R24">
        <v>15</v>
      </c>
      <c r="U24" s="30" t="s">
        <v>43</v>
      </c>
      <c r="V24" s="64"/>
      <c r="W24" s="66">
        <f>SUM(M24:R24)</f>
        <v>100</v>
      </c>
      <c r="Y24" s="7">
        <v>3.239481172148047</v>
      </c>
      <c r="AA24" s="9">
        <v>17.248455301186731</v>
      </c>
      <c r="AC24" s="10">
        <v>11.413509868549218</v>
      </c>
      <c r="AD24" s="64"/>
      <c r="AE24" s="66">
        <f>SUM(X24:AC24)</f>
        <v>31.901446341883997</v>
      </c>
      <c r="AM24" s="9"/>
      <c r="AO24" s="9"/>
    </row>
    <row r="25" spans="1:41" x14ac:dyDescent="0.3">
      <c r="A25">
        <v>7</v>
      </c>
      <c r="B25" s="10">
        <v>100</v>
      </c>
      <c r="C25" s="10">
        <v>80.130299780057442</v>
      </c>
      <c r="D25" s="10">
        <v>100</v>
      </c>
      <c r="E25" s="10">
        <v>89.025206164035012</v>
      </c>
      <c r="F25" s="10">
        <f>B25*$I$2</f>
        <v>15</v>
      </c>
      <c r="G25" s="10">
        <f t="shared" si="6"/>
        <v>12.019544967008615</v>
      </c>
      <c r="H25" s="10">
        <f t="shared" si="6"/>
        <v>15</v>
      </c>
      <c r="I25" s="10">
        <f t="shared" si="6"/>
        <v>13.353780924605251</v>
      </c>
      <c r="K25">
        <v>3</v>
      </c>
      <c r="L25">
        <v>0</v>
      </c>
      <c r="M25">
        <v>53</v>
      </c>
      <c r="O25">
        <v>32</v>
      </c>
      <c r="Q25">
        <v>15</v>
      </c>
      <c r="U25" t="s">
        <v>44</v>
      </c>
      <c r="V25" s="65">
        <f>SUM(M25:R25)</f>
        <v>100</v>
      </c>
      <c r="W25" s="66"/>
      <c r="X25" s="7">
        <v>7.1141606005251194</v>
      </c>
      <c r="Z25" s="9">
        <v>14.394133745161209</v>
      </c>
      <c r="AB25" s="10">
        <v>10.369806483205068</v>
      </c>
      <c r="AD25" s="65">
        <f t="shared" ref="AD25:AD37" si="7">SUM(X25:AC25)</f>
        <v>31.878100828891398</v>
      </c>
      <c r="AE25" s="66"/>
      <c r="AM25" s="9"/>
      <c r="AO25" s="9"/>
    </row>
    <row r="26" spans="1:41" x14ac:dyDescent="0.3">
      <c r="A26">
        <v>15</v>
      </c>
      <c r="B26" s="10">
        <v>100</v>
      </c>
      <c r="C26" s="10">
        <v>82.412198848680248</v>
      </c>
      <c r="D26" s="10">
        <v>97</v>
      </c>
      <c r="E26" s="10">
        <v>73.461474985108381</v>
      </c>
      <c r="F26" s="10">
        <f>B26*$I$2</f>
        <v>15</v>
      </c>
      <c r="G26" s="10">
        <f t="shared" si="6"/>
        <v>12.361829827302037</v>
      </c>
      <c r="H26" s="10">
        <f t="shared" si="6"/>
        <v>14.549999999999999</v>
      </c>
      <c r="I26" s="10">
        <f t="shared" si="6"/>
        <v>11.019221247766257</v>
      </c>
      <c r="K26">
        <v>4</v>
      </c>
      <c r="V26" s="65"/>
      <c r="W26" s="66"/>
      <c r="AD26" s="65"/>
      <c r="AE26" s="66"/>
      <c r="AM26" s="9"/>
      <c r="AO26" s="9"/>
    </row>
    <row r="27" spans="1:41" x14ac:dyDescent="0.3">
      <c r="A27">
        <v>28</v>
      </c>
      <c r="B27" s="10">
        <v>94.586656656540285</v>
      </c>
      <c r="C27" s="10">
        <v>81.870394176972241</v>
      </c>
      <c r="D27" s="10">
        <v>94</v>
      </c>
      <c r="E27" s="10">
        <v>71.343415433580518</v>
      </c>
      <c r="F27" s="10">
        <f>B27*$I$2</f>
        <v>14.187998498481042</v>
      </c>
      <c r="G27" s="10">
        <f t="shared" si="6"/>
        <v>12.280559126545835</v>
      </c>
      <c r="H27" s="10">
        <f t="shared" si="6"/>
        <v>14.1</v>
      </c>
      <c r="I27" s="10">
        <f t="shared" si="6"/>
        <v>10.701512315037077</v>
      </c>
      <c r="K27">
        <v>5</v>
      </c>
      <c r="L27">
        <v>7</v>
      </c>
      <c r="N27">
        <v>27.70309940621603</v>
      </c>
      <c r="P27">
        <v>21.533982755145225</v>
      </c>
      <c r="R27">
        <v>13.353780924605251</v>
      </c>
      <c r="U27" s="30" t="s">
        <v>43</v>
      </c>
      <c r="V27" s="65"/>
      <c r="W27" s="66">
        <f t="shared" ref="W27:W36" si="8">SUM(M27:R27)</f>
        <v>62.590863085966511</v>
      </c>
      <c r="Y27" s="7">
        <v>5.0266244458497793</v>
      </c>
      <c r="AA27" s="9">
        <v>11.697600555094629</v>
      </c>
      <c r="AC27" s="10">
        <v>15.203244897626357</v>
      </c>
      <c r="AD27" s="65"/>
      <c r="AE27" s="66">
        <f t="shared" ref="AE27:AE36" si="9">SUM(X27:AC27)</f>
        <v>31.927469898570763</v>
      </c>
      <c r="AM27" s="9"/>
      <c r="AO27" s="9"/>
    </row>
    <row r="28" spans="1:41" x14ac:dyDescent="0.3">
      <c r="A28">
        <v>56</v>
      </c>
      <c r="B28" s="1">
        <v>61.423441911816731</v>
      </c>
      <c r="C28" s="1">
        <v>77.367244363231023</v>
      </c>
      <c r="D28" s="1">
        <v>58.541739694337572</v>
      </c>
      <c r="E28" s="1">
        <v>66.333075146986815</v>
      </c>
      <c r="F28" s="10">
        <f>B28*$I$2</f>
        <v>9.21351628677251</v>
      </c>
      <c r="G28" s="10">
        <f t="shared" si="6"/>
        <v>11.605086654484653</v>
      </c>
      <c r="H28" s="10">
        <f t="shared" si="6"/>
        <v>8.7812609541506355</v>
      </c>
      <c r="I28" s="10">
        <f t="shared" si="6"/>
        <v>9.9499612720480215</v>
      </c>
      <c r="K28">
        <v>6</v>
      </c>
      <c r="L28">
        <v>7</v>
      </c>
      <c r="M28">
        <v>29.623377252837312</v>
      </c>
      <c r="O28">
        <v>23.04</v>
      </c>
      <c r="Q28">
        <v>12.019544967008615</v>
      </c>
      <c r="U28" t="s">
        <v>44</v>
      </c>
      <c r="V28" s="65">
        <f t="shared" ref="V28:V37" si="10">SUM(M28:R28)</f>
        <v>64.682922219845921</v>
      </c>
      <c r="W28" s="66"/>
      <c r="X28" s="7">
        <v>6.4306790038268735</v>
      </c>
      <c r="Z28" s="9">
        <v>6.9672044253487941</v>
      </c>
      <c r="AB28" s="10">
        <v>6.2351293936154173</v>
      </c>
      <c r="AD28" s="65">
        <f t="shared" si="7"/>
        <v>19.633012822791084</v>
      </c>
      <c r="AE28" s="66"/>
      <c r="AN28" s="18"/>
    </row>
    <row r="29" spans="1:41" x14ac:dyDescent="0.3">
      <c r="K29">
        <v>7</v>
      </c>
      <c r="V29" s="65"/>
      <c r="W29" s="66"/>
      <c r="AD29" s="65"/>
      <c r="AE29" s="66"/>
      <c r="AF29" s="69"/>
      <c r="AL29" s="71"/>
      <c r="AM29" s="71"/>
      <c r="AN29" s="71"/>
      <c r="AO29" s="71"/>
    </row>
    <row r="30" spans="1:41" x14ac:dyDescent="0.3">
      <c r="K30">
        <v>8</v>
      </c>
      <c r="L30">
        <v>15</v>
      </c>
      <c r="N30">
        <v>22.748258936971133</v>
      </c>
      <c r="P30">
        <v>19.239109170697727</v>
      </c>
      <c r="R30">
        <v>12.361829827302039</v>
      </c>
      <c r="U30" s="30" t="s">
        <v>43</v>
      </c>
      <c r="V30" s="65"/>
      <c r="W30" s="66">
        <f t="shared" si="8"/>
        <v>54.349197934970896</v>
      </c>
      <c r="Y30" s="2">
        <v>8.1478913492617728</v>
      </c>
      <c r="AA30" s="9">
        <v>11.458353548803204</v>
      </c>
      <c r="AC30" s="10">
        <v>18.99937385715079</v>
      </c>
      <c r="AD30" s="65"/>
      <c r="AE30" s="66">
        <f t="shared" si="9"/>
        <v>38.605618755215772</v>
      </c>
      <c r="AL30" s="58"/>
      <c r="AM30" s="58"/>
      <c r="AN30" s="58"/>
      <c r="AO30" s="58"/>
    </row>
    <row r="31" spans="1:41" x14ac:dyDescent="0.3">
      <c r="K31">
        <v>9</v>
      </c>
      <c r="L31">
        <v>15</v>
      </c>
      <c r="M31">
        <v>25.017302159430557</v>
      </c>
      <c r="O31">
        <v>21.578830781555954</v>
      </c>
      <c r="Q31">
        <v>11.019221247766257</v>
      </c>
      <c r="U31" t="s">
        <v>44</v>
      </c>
      <c r="V31" s="65">
        <f t="shared" si="10"/>
        <v>57.615354188752761</v>
      </c>
      <c r="W31" s="66"/>
      <c r="X31" s="2">
        <v>6.3075038911693806</v>
      </c>
      <c r="Z31" s="9">
        <v>9.8167768049227213</v>
      </c>
      <c r="AB31" s="10">
        <v>6.6077455968067245</v>
      </c>
      <c r="AD31" s="65">
        <f t="shared" si="7"/>
        <v>22.732026292898823</v>
      </c>
      <c r="AE31" s="66"/>
      <c r="AF31" s="7"/>
      <c r="AL31" s="10"/>
      <c r="AM31" s="10"/>
      <c r="AN31" s="10"/>
      <c r="AO31" s="10"/>
    </row>
    <row r="32" spans="1:41" x14ac:dyDescent="0.3">
      <c r="C32" s="9">
        <v>84.117601154843655</v>
      </c>
      <c r="K32">
        <v>10</v>
      </c>
      <c r="V32" s="65"/>
      <c r="W32" s="66"/>
      <c r="AD32" s="65"/>
      <c r="AE32" s="66"/>
      <c r="AF32" s="2"/>
      <c r="AL32" s="10"/>
      <c r="AM32" s="10"/>
      <c r="AN32" s="10"/>
      <c r="AO32" s="10"/>
    </row>
    <row r="33" spans="11:41" x14ac:dyDescent="0.3">
      <c r="K33">
        <v>11</v>
      </c>
      <c r="L33">
        <v>28</v>
      </c>
      <c r="N33">
        <v>23.55776367105349</v>
      </c>
      <c r="P33">
        <v>17.241935328200857</v>
      </c>
      <c r="R33">
        <v>12.280559126545835</v>
      </c>
      <c r="U33" s="30" t="s">
        <v>43</v>
      </c>
      <c r="V33" s="65"/>
      <c r="W33" s="66">
        <f t="shared" si="8"/>
        <v>53.080258125800185</v>
      </c>
      <c r="Y33" s="2">
        <v>5.6392075900654293</v>
      </c>
      <c r="AA33" s="9">
        <v>7.0308464622006062</v>
      </c>
      <c r="AC33" s="10">
        <v>18.931796608644454</v>
      </c>
      <c r="AD33" s="65"/>
      <c r="AE33" s="66">
        <f t="shared" si="9"/>
        <v>31.60185066091049</v>
      </c>
      <c r="AL33" s="10"/>
      <c r="AM33" s="10"/>
      <c r="AN33" s="10"/>
      <c r="AO33" s="10"/>
    </row>
    <row r="34" spans="11:41" x14ac:dyDescent="0.3">
      <c r="K34">
        <v>12</v>
      </c>
      <c r="L34">
        <v>28</v>
      </c>
      <c r="M34">
        <v>16.228806329563465</v>
      </c>
      <c r="O34">
        <v>20.699963158050753</v>
      </c>
      <c r="Q34">
        <v>10.701512315037075</v>
      </c>
      <c r="U34" t="s">
        <v>44</v>
      </c>
      <c r="V34" s="65">
        <f t="shared" si="10"/>
        <v>47.630281802651297</v>
      </c>
      <c r="W34" s="66"/>
      <c r="X34" s="2">
        <v>6.6560067650283061</v>
      </c>
      <c r="Z34" s="9">
        <v>7.4541275911208302</v>
      </c>
      <c r="AB34" s="10">
        <v>6.2540211894922439</v>
      </c>
      <c r="AD34" s="65">
        <f t="shared" si="7"/>
        <v>20.364155545641381</v>
      </c>
      <c r="AE34" s="66"/>
      <c r="AL34" s="10"/>
      <c r="AM34" s="10"/>
      <c r="AN34" s="10"/>
      <c r="AO34" s="10"/>
    </row>
    <row r="35" spans="11:41" x14ac:dyDescent="0.3">
      <c r="K35">
        <v>13</v>
      </c>
      <c r="V35" s="65"/>
      <c r="W35" s="66"/>
      <c r="AD35" s="65"/>
      <c r="AE35" s="66"/>
      <c r="AL35" s="10"/>
      <c r="AM35" s="10"/>
      <c r="AN35" s="10"/>
      <c r="AO35" s="10"/>
    </row>
    <row r="36" spans="11:41" x14ac:dyDescent="0.3">
      <c r="K36">
        <v>14</v>
      </c>
      <c r="L36">
        <v>56</v>
      </c>
      <c r="N36">
        <v>26.756126354924152</v>
      </c>
      <c r="P36">
        <v>16.216121568535783</v>
      </c>
      <c r="R36">
        <v>11.605086654484653</v>
      </c>
      <c r="U36" s="30" t="s">
        <v>43</v>
      </c>
      <c r="V36" s="65"/>
      <c r="W36" s="67">
        <f t="shared" si="8"/>
        <v>54.577334577944583</v>
      </c>
      <c r="Y36" s="2">
        <v>4.6339869847190798</v>
      </c>
      <c r="AA36">
        <v>5</v>
      </c>
      <c r="AC36">
        <v>5</v>
      </c>
      <c r="AD36" s="65"/>
      <c r="AE36" s="66">
        <f t="shared" si="9"/>
        <v>14.63398698471908</v>
      </c>
      <c r="AM36" s="10"/>
      <c r="AO36" s="10"/>
    </row>
    <row r="37" spans="11:41" x14ac:dyDescent="0.3">
      <c r="K37">
        <v>15</v>
      </c>
      <c r="L37">
        <v>56</v>
      </c>
      <c r="M37">
        <v>14.802017952641345</v>
      </c>
      <c r="O37">
        <v>17.935526448757265</v>
      </c>
      <c r="Q37">
        <v>9.9499612720480215</v>
      </c>
      <c r="U37" t="s">
        <v>44</v>
      </c>
      <c r="V37" s="68">
        <f t="shared" si="10"/>
        <v>42.68750567344663</v>
      </c>
      <c r="W37" s="30"/>
      <c r="X37" s="16">
        <v>4</v>
      </c>
      <c r="Z37">
        <v>6</v>
      </c>
      <c r="AB37">
        <v>4</v>
      </c>
      <c r="AD37" s="65">
        <f t="shared" si="7"/>
        <v>14</v>
      </c>
      <c r="AE37" s="9"/>
      <c r="AF37" s="3"/>
      <c r="AM37" s="17"/>
      <c r="AO37" s="17"/>
    </row>
    <row r="38" spans="11:41" x14ac:dyDescent="0.3">
      <c r="L38" t="s">
        <v>47</v>
      </c>
      <c r="N38">
        <f>N36-M37</f>
        <v>11.954108402282808</v>
      </c>
      <c r="P38">
        <f t="shared" ref="P38" si="11">P36-O37</f>
        <v>-1.7194048802214823</v>
      </c>
      <c r="R38">
        <f>R36-Q37</f>
        <v>1.6551253824366317</v>
      </c>
      <c r="AE38" s="9"/>
    </row>
    <row r="39" spans="11:41" x14ac:dyDescent="0.3">
      <c r="W39" s="49">
        <f>100-W36</f>
        <v>45.422665422055417</v>
      </c>
      <c r="AF39" s="9"/>
    </row>
    <row r="40" spans="11:41" x14ac:dyDescent="0.3">
      <c r="AF40" s="9"/>
    </row>
    <row r="44" spans="11:41" x14ac:dyDescent="0.3">
      <c r="AE44" s="10"/>
      <c r="AF44" s="69"/>
    </row>
    <row r="45" spans="11:41" x14ac:dyDescent="0.3">
      <c r="AE45" s="10"/>
    </row>
    <row r="46" spans="11:41" x14ac:dyDescent="0.3">
      <c r="AF46" s="10"/>
    </row>
    <row r="47" spans="11:41" x14ac:dyDescent="0.3">
      <c r="AF47" s="10"/>
    </row>
  </sheetData>
  <mergeCells count="17">
    <mergeCell ref="AL29:AO29"/>
    <mergeCell ref="V6:W6"/>
    <mergeCell ref="X6:Y6"/>
    <mergeCell ref="X5:AC5"/>
    <mergeCell ref="B14:E14"/>
    <mergeCell ref="F14:I14"/>
    <mergeCell ref="B22:E22"/>
    <mergeCell ref="F22:I22"/>
    <mergeCell ref="M22:R22"/>
    <mergeCell ref="AL20:AO20"/>
    <mergeCell ref="AD6:AE6"/>
    <mergeCell ref="M4:R4"/>
    <mergeCell ref="M5:N5"/>
    <mergeCell ref="O5:P5"/>
    <mergeCell ref="Q5:R5"/>
    <mergeCell ref="B6:E6"/>
    <mergeCell ref="F6:I6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Soil 20C</vt:lpstr>
      <vt:lpstr>Mass balance</vt:lpstr>
      <vt:lpstr>Mass balance (%)error bars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2022-08-12T10:08:57Z</dcterms:modified>
</cp:coreProperties>
</file>