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hakeyjc\Dropbox\Frontiers paper\Fronteirs\data\Raw data\"/>
    </mc:Choice>
  </mc:AlternateContent>
  <bookViews>
    <workbookView xWindow="0" yWindow="0" windowWidth="21600" windowHeight="9735"/>
  </bookViews>
  <sheets>
    <sheet name="Figure 6A" sheetId="15" r:id="rId1"/>
    <sheet name="Figure 6B (Plate A+B combined)" sheetId="14" r:id="rId2"/>
    <sheet name="Plate A" sheetId="4" r:id="rId3"/>
    <sheet name="Plate B" sheetId="9" r:id="rId4"/>
  </sheets>
  <calcPr calcId="152511"/>
</workbook>
</file>

<file path=xl/calcChain.xml><?xml version="1.0" encoding="utf-8"?>
<calcChain xmlns="http://schemas.openxmlformats.org/spreadsheetml/2006/main">
  <c r="T114" i="15" l="1"/>
  <c r="T115" i="15" s="1"/>
  <c r="AE16" i="15" s="1"/>
  <c r="S114" i="15"/>
  <c r="R114" i="15"/>
  <c r="R115" i="15" s="1"/>
  <c r="AE14" i="15" s="1"/>
  <c r="Q114" i="15"/>
  <c r="P114" i="15"/>
  <c r="P115" i="15" s="1"/>
  <c r="AE12" i="15" s="1"/>
  <c r="O114" i="15"/>
  <c r="F114" i="15"/>
  <c r="F113" i="15"/>
  <c r="F112" i="15"/>
  <c r="F111" i="15"/>
  <c r="F110" i="15"/>
  <c r="F109" i="15"/>
  <c r="F108" i="15"/>
  <c r="F107" i="15"/>
  <c r="F106" i="15"/>
  <c r="F105" i="15"/>
  <c r="F104" i="15"/>
  <c r="F103" i="15"/>
  <c r="F102" i="15"/>
  <c r="F101" i="15"/>
  <c r="F100" i="15"/>
  <c r="P99" i="15"/>
  <c r="O99" i="15"/>
  <c r="AD6" i="15" s="1"/>
  <c r="N99" i="15"/>
  <c r="M99" i="15"/>
  <c r="F99" i="15"/>
  <c r="N98" i="15"/>
  <c r="M98" i="15"/>
  <c r="F98" i="15"/>
  <c r="N97" i="15"/>
  <c r="M97" i="15"/>
  <c r="F97" i="15"/>
  <c r="N96" i="15"/>
  <c r="M96" i="15"/>
  <c r="F96" i="15"/>
  <c r="N95" i="15"/>
  <c r="M95" i="15"/>
  <c r="F95" i="15"/>
  <c r="N94" i="15"/>
  <c r="M94" i="15"/>
  <c r="F94" i="15"/>
  <c r="N93" i="15"/>
  <c r="M93" i="15"/>
  <c r="F93" i="15"/>
  <c r="N92" i="15"/>
  <c r="M92" i="15"/>
  <c r="F92" i="15"/>
  <c r="N91" i="15"/>
  <c r="M91" i="15"/>
  <c r="F91" i="15"/>
  <c r="N90" i="15"/>
  <c r="M90" i="15"/>
  <c r="F90" i="15"/>
  <c r="N89" i="15"/>
  <c r="M89" i="15"/>
  <c r="F89" i="15"/>
  <c r="N88" i="15"/>
  <c r="M88" i="15"/>
  <c r="F88" i="15"/>
  <c r="N87" i="15"/>
  <c r="M87" i="15"/>
  <c r="F87" i="15"/>
  <c r="N86" i="15"/>
  <c r="M86" i="15"/>
  <c r="F86" i="15"/>
  <c r="N85" i="15"/>
  <c r="M85" i="15"/>
  <c r="F85" i="15"/>
  <c r="N84" i="15"/>
  <c r="M84" i="15"/>
  <c r="F84" i="15"/>
  <c r="N83" i="15"/>
  <c r="M83" i="15"/>
  <c r="F83" i="15"/>
  <c r="N82" i="15"/>
  <c r="M82" i="15"/>
  <c r="F82" i="15"/>
  <c r="N81" i="15"/>
  <c r="M81" i="15"/>
  <c r="F81" i="15"/>
  <c r="P80" i="15"/>
  <c r="O80" i="15"/>
  <c r="N80" i="15"/>
  <c r="M80" i="15"/>
  <c r="F80" i="15"/>
  <c r="N79" i="15"/>
  <c r="M79" i="15"/>
  <c r="F79" i="15"/>
  <c r="N78" i="15"/>
  <c r="M78" i="15"/>
  <c r="F78" i="15"/>
  <c r="N77" i="15"/>
  <c r="M77" i="15"/>
  <c r="F77" i="15"/>
  <c r="N76" i="15"/>
  <c r="M76" i="15"/>
  <c r="F76" i="15"/>
  <c r="N75" i="15"/>
  <c r="M75" i="15"/>
  <c r="F75" i="15"/>
  <c r="N74" i="15"/>
  <c r="M74" i="15"/>
  <c r="F74" i="15"/>
  <c r="N73" i="15"/>
  <c r="M73" i="15"/>
  <c r="F73" i="15"/>
  <c r="N72" i="15"/>
  <c r="M72" i="15"/>
  <c r="F72" i="15"/>
  <c r="N71" i="15"/>
  <c r="M71" i="15"/>
  <c r="F71" i="15"/>
  <c r="N70" i="15"/>
  <c r="M70" i="15"/>
  <c r="F70" i="15"/>
  <c r="N69" i="15"/>
  <c r="M69" i="15"/>
  <c r="F69" i="15"/>
  <c r="N68" i="15"/>
  <c r="M68" i="15"/>
  <c r="F68" i="15"/>
  <c r="N67" i="15"/>
  <c r="M67" i="15"/>
  <c r="F67" i="15"/>
  <c r="N66" i="15"/>
  <c r="M66" i="15"/>
  <c r="F66" i="15"/>
  <c r="N65" i="15"/>
  <c r="M65" i="15"/>
  <c r="F65" i="15"/>
  <c r="N64" i="15"/>
  <c r="M64" i="15"/>
  <c r="F64" i="15"/>
  <c r="N63" i="15"/>
  <c r="M63" i="15"/>
  <c r="F63" i="15"/>
  <c r="N62" i="15"/>
  <c r="M62" i="15"/>
  <c r="F62" i="15"/>
  <c r="T56" i="15"/>
  <c r="T57" i="15" s="1"/>
  <c r="AE15" i="15" s="1"/>
  <c r="S56" i="15"/>
  <c r="R56" i="15"/>
  <c r="R57" i="15" s="1"/>
  <c r="AE13" i="15" s="1"/>
  <c r="Q56" i="15"/>
  <c r="AE7" i="15" s="1"/>
  <c r="P56" i="15"/>
  <c r="P57" i="15" s="1"/>
  <c r="AE11" i="15" s="1"/>
  <c r="O56" i="15"/>
  <c r="F56" i="15"/>
  <c r="F55" i="15"/>
  <c r="F54" i="15"/>
  <c r="F53" i="15"/>
  <c r="F52" i="15"/>
  <c r="F51" i="15"/>
  <c r="F50" i="15"/>
  <c r="F49" i="15"/>
  <c r="F48" i="15"/>
  <c r="F47" i="15"/>
  <c r="F46" i="15"/>
  <c r="F45" i="15"/>
  <c r="F44" i="15"/>
  <c r="F43" i="15"/>
  <c r="F42" i="15"/>
  <c r="F41" i="15"/>
  <c r="F40" i="15"/>
  <c r="F39" i="15"/>
  <c r="P38" i="15"/>
  <c r="O38" i="15"/>
  <c r="AD5" i="15" s="1"/>
  <c r="N38" i="15"/>
  <c r="M38" i="15"/>
  <c r="F38" i="15"/>
  <c r="N37" i="15"/>
  <c r="M37" i="15"/>
  <c r="F37" i="15"/>
  <c r="N36" i="15"/>
  <c r="M36" i="15"/>
  <c r="F36" i="15"/>
  <c r="N35" i="15"/>
  <c r="M35" i="15"/>
  <c r="F35" i="15"/>
  <c r="N34" i="15"/>
  <c r="M34" i="15"/>
  <c r="F34" i="15"/>
  <c r="N33" i="15"/>
  <c r="M33" i="15"/>
  <c r="F33" i="15"/>
  <c r="N32" i="15"/>
  <c r="M32" i="15"/>
  <c r="F32" i="15"/>
  <c r="N31" i="15"/>
  <c r="M31" i="15"/>
  <c r="F31" i="15"/>
  <c r="N30" i="15"/>
  <c r="M30" i="15"/>
  <c r="F30" i="15"/>
  <c r="N29" i="15"/>
  <c r="M29" i="15"/>
  <c r="F29" i="15"/>
  <c r="N28" i="15"/>
  <c r="M28" i="15"/>
  <c r="F28" i="15"/>
  <c r="N27" i="15"/>
  <c r="M27" i="15"/>
  <c r="F27" i="15"/>
  <c r="N26" i="15"/>
  <c r="M26" i="15"/>
  <c r="F26" i="15"/>
  <c r="N25" i="15"/>
  <c r="M25" i="15"/>
  <c r="F25" i="15"/>
  <c r="N24" i="15"/>
  <c r="M24" i="15"/>
  <c r="F24" i="15"/>
  <c r="N23" i="15"/>
  <c r="M23" i="15"/>
  <c r="F23" i="15"/>
  <c r="N22" i="15"/>
  <c r="M22" i="15"/>
  <c r="R38" i="15" s="1"/>
  <c r="R39" i="15" s="1"/>
  <c r="AD13" i="15" s="1"/>
  <c r="F22" i="15"/>
  <c r="P21" i="15"/>
  <c r="O21" i="15"/>
  <c r="N21" i="15"/>
  <c r="M21" i="15"/>
  <c r="F21" i="15"/>
  <c r="N20" i="15"/>
  <c r="M20" i="15"/>
  <c r="F20" i="15"/>
  <c r="N19" i="15"/>
  <c r="M19" i="15"/>
  <c r="F19" i="15"/>
  <c r="N18" i="15"/>
  <c r="M18" i="15"/>
  <c r="F18" i="15"/>
  <c r="N17" i="15"/>
  <c r="M17" i="15"/>
  <c r="F17" i="15"/>
  <c r="N16" i="15"/>
  <c r="M16" i="15"/>
  <c r="F16" i="15"/>
  <c r="N15" i="15"/>
  <c r="M15" i="15"/>
  <c r="F15" i="15"/>
  <c r="N14" i="15"/>
  <c r="M14" i="15"/>
  <c r="F14" i="15"/>
  <c r="N13" i="15"/>
  <c r="M13" i="15"/>
  <c r="F13" i="15"/>
  <c r="N12" i="15"/>
  <c r="M12" i="15"/>
  <c r="F12" i="15"/>
  <c r="N11" i="15"/>
  <c r="M11" i="15"/>
  <c r="F11" i="15"/>
  <c r="AE10" i="15"/>
  <c r="N10" i="15"/>
  <c r="M10" i="15"/>
  <c r="F10" i="15"/>
  <c r="AE9" i="15"/>
  <c r="N9" i="15"/>
  <c r="M9" i="15"/>
  <c r="F9" i="15"/>
  <c r="AE8" i="15"/>
  <c r="N8" i="15"/>
  <c r="M8" i="15"/>
  <c r="F8" i="15"/>
  <c r="N7" i="15"/>
  <c r="M7" i="15"/>
  <c r="F7" i="15"/>
  <c r="AE6" i="15"/>
  <c r="AC6" i="15"/>
  <c r="N6" i="15"/>
  <c r="M6" i="15"/>
  <c r="F6" i="15"/>
  <c r="AE5" i="15"/>
  <c r="AC5" i="15"/>
  <c r="N5" i="15"/>
  <c r="M5" i="15"/>
  <c r="F5" i="15"/>
  <c r="N4" i="15"/>
  <c r="M4" i="15"/>
  <c r="F4" i="15"/>
  <c r="N3" i="15"/>
  <c r="M3" i="15"/>
  <c r="F3" i="15"/>
  <c r="T99" i="15" l="1"/>
  <c r="T100" i="15" s="1"/>
  <c r="AD16" i="15" s="1"/>
  <c r="P100" i="15"/>
  <c r="AD12" i="15" s="1"/>
  <c r="R80" i="15"/>
  <c r="R81" i="15" s="1"/>
  <c r="AC14" i="15" s="1"/>
  <c r="S21" i="15"/>
  <c r="AC9" i="15" s="1"/>
  <c r="P39" i="15"/>
  <c r="AD11" i="15" s="1"/>
  <c r="T80" i="15"/>
  <c r="T81" i="15" s="1"/>
  <c r="AC16" i="15" s="1"/>
  <c r="T38" i="15"/>
  <c r="T39" i="15" s="1"/>
  <c r="AD15" i="15" s="1"/>
  <c r="R21" i="15"/>
  <c r="R22" i="15" s="1"/>
  <c r="AC13" i="15" s="1"/>
  <c r="Q38" i="15"/>
  <c r="AD7" i="15" s="1"/>
  <c r="R99" i="15"/>
  <c r="R100" i="15" s="1"/>
  <c r="AD14" i="15" s="1"/>
  <c r="Q99" i="15"/>
  <c r="AD8" i="15" s="1"/>
  <c r="T21" i="15"/>
  <c r="T22" i="15" s="1"/>
  <c r="AC15" i="15" s="1"/>
  <c r="S99" i="15"/>
  <c r="AD10" i="15" s="1"/>
  <c r="P22" i="15"/>
  <c r="AC11" i="15" s="1"/>
  <c r="Q80" i="15"/>
  <c r="AC8" i="15" s="1"/>
  <c r="S80" i="15"/>
  <c r="AC10" i="15" s="1"/>
  <c r="P81" i="15"/>
  <c r="AC12" i="15" s="1"/>
  <c r="S38" i="15"/>
  <c r="AD9" i="15" s="1"/>
  <c r="Q21" i="15"/>
  <c r="AC7" i="15" s="1"/>
  <c r="N9" i="14"/>
  <c r="M9" i="14"/>
  <c r="L9" i="14"/>
  <c r="K9" i="14"/>
  <c r="J9" i="14"/>
  <c r="N8" i="14"/>
  <c r="M8" i="14"/>
  <c r="L8" i="14"/>
  <c r="K8" i="14"/>
  <c r="J8" i="14"/>
  <c r="N4" i="14"/>
  <c r="M4" i="14"/>
  <c r="L4" i="14"/>
  <c r="K4" i="14"/>
  <c r="J4" i="14"/>
  <c r="N3" i="14"/>
  <c r="M3" i="14"/>
  <c r="L3" i="14"/>
  <c r="K3" i="14"/>
  <c r="J3" i="14"/>
  <c r="F129" i="4"/>
  <c r="E129" i="4"/>
  <c r="F128" i="4"/>
  <c r="E128" i="4"/>
  <c r="F127" i="4"/>
  <c r="E127" i="4"/>
  <c r="F126" i="4"/>
  <c r="E126" i="4"/>
  <c r="F125" i="4"/>
  <c r="E125" i="4"/>
  <c r="F124" i="4"/>
  <c r="E124" i="4"/>
  <c r="F123" i="4"/>
  <c r="E123" i="4"/>
  <c r="F122" i="4"/>
  <c r="E122" i="4"/>
  <c r="F121" i="4"/>
  <c r="E121" i="4"/>
  <c r="F120" i="4"/>
  <c r="E120" i="4"/>
  <c r="F119" i="4"/>
  <c r="E119" i="4"/>
  <c r="F118" i="4"/>
  <c r="E118" i="4"/>
  <c r="F117" i="4"/>
  <c r="E117" i="4"/>
  <c r="F116" i="4"/>
  <c r="E116" i="4"/>
  <c r="F115" i="4"/>
  <c r="E115" i="4"/>
  <c r="F114" i="4"/>
  <c r="E114" i="4"/>
  <c r="F113" i="4"/>
  <c r="E113" i="4"/>
  <c r="F112" i="4"/>
  <c r="E112" i="4"/>
  <c r="F111" i="4"/>
  <c r="E111" i="4"/>
  <c r="F110" i="4"/>
  <c r="E110" i="4"/>
  <c r="F109" i="4"/>
  <c r="E109" i="4"/>
  <c r="F108" i="4"/>
  <c r="E108" i="4"/>
  <c r="F107" i="4"/>
  <c r="E107" i="4"/>
  <c r="F106" i="4"/>
  <c r="E106" i="4"/>
  <c r="F105" i="4"/>
  <c r="E105" i="4"/>
  <c r="F104" i="4"/>
  <c r="E104" i="4"/>
  <c r="F103" i="4"/>
  <c r="E103" i="4"/>
  <c r="F102" i="4"/>
  <c r="E102" i="4"/>
  <c r="F101" i="4"/>
  <c r="E101" i="4"/>
  <c r="F100" i="4"/>
  <c r="E100" i="4"/>
  <c r="F99" i="4"/>
  <c r="E99" i="4"/>
  <c r="F98" i="4"/>
  <c r="E98" i="4"/>
  <c r="F97" i="4"/>
  <c r="E97" i="4"/>
  <c r="F96" i="4"/>
  <c r="E96" i="4"/>
  <c r="F95" i="4"/>
  <c r="E95" i="4"/>
  <c r="F94" i="4"/>
  <c r="E94" i="4"/>
  <c r="F93" i="4"/>
  <c r="E93" i="4"/>
  <c r="F92" i="4"/>
  <c r="E92" i="4"/>
  <c r="F91" i="4"/>
  <c r="E91" i="4"/>
  <c r="F90" i="4"/>
  <c r="E90" i="4"/>
  <c r="F89" i="4"/>
  <c r="E89" i="4"/>
  <c r="F88" i="4"/>
  <c r="E88" i="4"/>
  <c r="F87" i="4"/>
  <c r="E87" i="4"/>
  <c r="F86" i="4"/>
  <c r="E86" i="4"/>
  <c r="F85" i="4"/>
  <c r="E85" i="4"/>
  <c r="F84" i="4"/>
  <c r="E84" i="4"/>
  <c r="F83" i="4"/>
  <c r="E83" i="4"/>
  <c r="F82" i="4"/>
  <c r="E82" i="4"/>
  <c r="F81" i="4"/>
  <c r="E81" i="4"/>
  <c r="F80" i="4"/>
  <c r="E80" i="4"/>
  <c r="F79" i="4"/>
  <c r="E79" i="4"/>
  <c r="F78" i="4"/>
  <c r="E78" i="4"/>
  <c r="F77" i="4"/>
  <c r="E77" i="4"/>
  <c r="F76" i="4"/>
  <c r="E76" i="4"/>
  <c r="F75" i="4"/>
  <c r="E75" i="4"/>
  <c r="F74" i="4"/>
  <c r="E74" i="4"/>
  <c r="F73" i="4"/>
  <c r="E73" i="4"/>
  <c r="F72" i="4"/>
  <c r="E72" i="4"/>
  <c r="F71" i="4"/>
  <c r="E71" i="4"/>
  <c r="F70" i="4"/>
  <c r="E70" i="4"/>
  <c r="F69" i="4"/>
  <c r="E69" i="4"/>
  <c r="F68" i="4"/>
  <c r="E68" i="4"/>
  <c r="F67" i="4"/>
  <c r="E67" i="4"/>
  <c r="F66" i="4"/>
  <c r="E66" i="4"/>
  <c r="F65" i="4"/>
  <c r="E65" i="4"/>
  <c r="F64" i="4"/>
  <c r="E64" i="4"/>
  <c r="F63" i="4"/>
  <c r="E63" i="4"/>
  <c r="F62" i="4"/>
  <c r="E62" i="4"/>
  <c r="F61" i="4"/>
  <c r="E61" i="4"/>
  <c r="F60" i="4"/>
  <c r="E60" i="4"/>
  <c r="F59" i="4"/>
  <c r="E59" i="4"/>
  <c r="F58" i="4"/>
  <c r="E58" i="4"/>
  <c r="F57" i="4"/>
  <c r="E57" i="4"/>
  <c r="F56" i="4"/>
  <c r="E56" i="4"/>
  <c r="F55" i="4"/>
  <c r="E55" i="4"/>
  <c r="F54" i="4"/>
  <c r="E54" i="4"/>
  <c r="F53" i="4"/>
  <c r="E53" i="4"/>
  <c r="F52" i="4"/>
  <c r="E52" i="4"/>
  <c r="F51" i="4"/>
  <c r="E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F4" i="4"/>
  <c r="E4" i="4"/>
  <c r="F3" i="4"/>
  <c r="E3" i="4"/>
  <c r="F2" i="4"/>
  <c r="E2" i="4"/>
  <c r="F145" i="9"/>
  <c r="E145" i="9"/>
  <c r="F144" i="9"/>
  <c r="E144" i="9"/>
  <c r="F143" i="9"/>
  <c r="E143" i="9"/>
  <c r="F142" i="9"/>
  <c r="E142" i="9"/>
  <c r="F141" i="9"/>
  <c r="E141" i="9"/>
  <c r="F140" i="9"/>
  <c r="E140" i="9"/>
  <c r="F139" i="9"/>
  <c r="E139" i="9"/>
  <c r="F138" i="9"/>
  <c r="E138" i="9"/>
  <c r="F137" i="9"/>
  <c r="E137" i="9"/>
  <c r="F136" i="9"/>
  <c r="E136" i="9"/>
  <c r="F135" i="9"/>
  <c r="E135" i="9"/>
  <c r="F134" i="9"/>
  <c r="E134" i="9"/>
  <c r="F133" i="9"/>
  <c r="E133" i="9"/>
  <c r="F132" i="9"/>
  <c r="E132" i="9"/>
  <c r="F131" i="9"/>
  <c r="E131" i="9"/>
  <c r="F130" i="9"/>
  <c r="E130" i="9"/>
  <c r="F129" i="9"/>
  <c r="E129" i="9"/>
  <c r="F128" i="9"/>
  <c r="E128" i="9"/>
  <c r="F127" i="9"/>
  <c r="E127" i="9"/>
  <c r="F126" i="9"/>
  <c r="E126" i="9"/>
  <c r="F125" i="9"/>
  <c r="E125" i="9"/>
  <c r="F124" i="9"/>
  <c r="E124" i="9"/>
  <c r="F123" i="9"/>
  <c r="E123" i="9"/>
  <c r="F122" i="9"/>
  <c r="E122" i="9"/>
  <c r="F121" i="9"/>
  <c r="E121" i="9"/>
  <c r="F120" i="9"/>
  <c r="E120" i="9"/>
  <c r="F119" i="9"/>
  <c r="E119" i="9"/>
  <c r="F118" i="9"/>
  <c r="E118" i="9"/>
  <c r="F117" i="9"/>
  <c r="E117" i="9"/>
  <c r="F116" i="9"/>
  <c r="E116" i="9"/>
  <c r="F115" i="9"/>
  <c r="E115" i="9"/>
  <c r="F114" i="9"/>
  <c r="E114" i="9"/>
  <c r="F113" i="9"/>
  <c r="E113" i="9"/>
  <c r="F112" i="9"/>
  <c r="E112" i="9"/>
  <c r="F111" i="9"/>
  <c r="E111" i="9"/>
  <c r="F110" i="9"/>
  <c r="E110" i="9"/>
  <c r="F109" i="9"/>
  <c r="E109" i="9"/>
  <c r="F108" i="9"/>
  <c r="E108" i="9"/>
  <c r="F107" i="9"/>
  <c r="E107" i="9"/>
  <c r="F106" i="9"/>
  <c r="E106" i="9"/>
  <c r="F105" i="9"/>
  <c r="E105" i="9"/>
  <c r="F104" i="9"/>
  <c r="E104" i="9"/>
  <c r="F103" i="9"/>
  <c r="E103" i="9"/>
  <c r="F102" i="9"/>
  <c r="E102" i="9"/>
  <c r="F101" i="9"/>
  <c r="E101" i="9"/>
  <c r="F100" i="9"/>
  <c r="E100" i="9"/>
  <c r="F99" i="9"/>
  <c r="E99" i="9"/>
  <c r="F98" i="9"/>
  <c r="E98" i="9"/>
  <c r="F97" i="9"/>
  <c r="E97" i="9"/>
  <c r="F96" i="9"/>
  <c r="E96" i="9"/>
  <c r="F95" i="9"/>
  <c r="E95" i="9"/>
  <c r="F94" i="9"/>
  <c r="E94" i="9"/>
  <c r="F93" i="9"/>
  <c r="E93" i="9"/>
  <c r="F92" i="9"/>
  <c r="E92" i="9"/>
  <c r="F91" i="9"/>
  <c r="E91" i="9"/>
  <c r="F90" i="9"/>
  <c r="E90" i="9"/>
  <c r="F89" i="9"/>
  <c r="E89" i="9"/>
  <c r="F88" i="9"/>
  <c r="E88" i="9"/>
  <c r="F87" i="9"/>
  <c r="E87" i="9"/>
  <c r="F86" i="9"/>
  <c r="E86" i="9"/>
  <c r="F85" i="9"/>
  <c r="E85" i="9"/>
  <c r="F84" i="9"/>
  <c r="E84" i="9"/>
  <c r="F83" i="9"/>
  <c r="E83" i="9"/>
  <c r="F82" i="9"/>
  <c r="E82" i="9"/>
  <c r="F81" i="9"/>
  <c r="E81" i="9"/>
  <c r="F80" i="9"/>
  <c r="E80" i="9"/>
  <c r="F79" i="9"/>
  <c r="E79" i="9"/>
  <c r="F78" i="9"/>
  <c r="E78" i="9"/>
  <c r="F77" i="9"/>
  <c r="E77" i="9"/>
  <c r="F76" i="9"/>
  <c r="E76" i="9"/>
  <c r="F75" i="9"/>
  <c r="E75" i="9"/>
  <c r="F74" i="9"/>
  <c r="E74" i="9"/>
  <c r="F73" i="9"/>
  <c r="E73" i="9"/>
  <c r="F72" i="9"/>
  <c r="E72" i="9"/>
  <c r="F71" i="9"/>
  <c r="E71" i="9"/>
  <c r="F70" i="9"/>
  <c r="E70" i="9"/>
  <c r="F69" i="9"/>
  <c r="E69" i="9"/>
  <c r="F68" i="9"/>
  <c r="E68" i="9"/>
  <c r="F67" i="9"/>
  <c r="E67" i="9"/>
  <c r="F66" i="9"/>
  <c r="E66" i="9"/>
  <c r="F65" i="9"/>
  <c r="E65" i="9"/>
  <c r="F64" i="9"/>
  <c r="E64" i="9"/>
  <c r="F63" i="9"/>
  <c r="E63" i="9"/>
  <c r="F62" i="9"/>
  <c r="E62" i="9"/>
  <c r="F61" i="9"/>
  <c r="E61" i="9"/>
  <c r="F60" i="9"/>
  <c r="E60" i="9"/>
  <c r="F59" i="9"/>
  <c r="E59" i="9"/>
  <c r="F58" i="9"/>
  <c r="E58" i="9"/>
  <c r="F57" i="9"/>
  <c r="E57" i="9"/>
  <c r="F56" i="9"/>
  <c r="E56" i="9"/>
  <c r="F55" i="9"/>
  <c r="E55" i="9"/>
  <c r="F54" i="9"/>
  <c r="E54" i="9"/>
  <c r="F53" i="9"/>
  <c r="E53" i="9"/>
  <c r="F52" i="9"/>
  <c r="E52" i="9"/>
  <c r="F51" i="9"/>
  <c r="E51" i="9"/>
  <c r="F50" i="9"/>
  <c r="E50" i="9"/>
  <c r="F49" i="9"/>
  <c r="E49" i="9"/>
  <c r="F48" i="9"/>
  <c r="E48" i="9"/>
  <c r="F47" i="9"/>
  <c r="E47" i="9"/>
  <c r="F46" i="9"/>
  <c r="E46" i="9"/>
  <c r="F45" i="9"/>
  <c r="E45" i="9"/>
  <c r="F44" i="9"/>
  <c r="E44" i="9"/>
  <c r="F43" i="9"/>
  <c r="E43" i="9"/>
  <c r="F42" i="9"/>
  <c r="E42" i="9"/>
  <c r="F41" i="9"/>
  <c r="E41" i="9"/>
  <c r="F40" i="9"/>
  <c r="E40" i="9"/>
  <c r="F39" i="9"/>
  <c r="E39" i="9"/>
  <c r="F38" i="9"/>
  <c r="E38" i="9"/>
  <c r="F37" i="9"/>
  <c r="E37" i="9"/>
  <c r="F36" i="9"/>
  <c r="E36" i="9"/>
  <c r="F35" i="9"/>
  <c r="E35" i="9"/>
  <c r="F34" i="9"/>
  <c r="E34" i="9"/>
  <c r="F33" i="9"/>
  <c r="E33" i="9"/>
  <c r="F32" i="9"/>
  <c r="E32" i="9"/>
  <c r="F31" i="9"/>
  <c r="E31" i="9"/>
  <c r="F30" i="9"/>
  <c r="E30" i="9"/>
  <c r="F29" i="9"/>
  <c r="E29" i="9"/>
  <c r="F28" i="9"/>
  <c r="E28" i="9"/>
  <c r="F27" i="9"/>
  <c r="E27" i="9"/>
  <c r="F26" i="9"/>
  <c r="E26" i="9"/>
  <c r="F25" i="9"/>
  <c r="E25" i="9"/>
  <c r="F24" i="9"/>
  <c r="E24" i="9"/>
  <c r="F23" i="9"/>
  <c r="E23" i="9"/>
  <c r="F22" i="9"/>
  <c r="E22" i="9"/>
  <c r="F21" i="9"/>
  <c r="E21" i="9"/>
  <c r="F20" i="9"/>
  <c r="E20" i="9"/>
  <c r="F19" i="9"/>
  <c r="E19" i="9"/>
  <c r="F18" i="9"/>
  <c r="E18" i="9"/>
  <c r="F17" i="9"/>
  <c r="E17" i="9"/>
  <c r="F16" i="9"/>
  <c r="E16" i="9"/>
  <c r="F15" i="9"/>
  <c r="E15" i="9"/>
  <c r="F14" i="9"/>
  <c r="E14" i="9"/>
  <c r="F13" i="9"/>
  <c r="E13" i="9"/>
  <c r="F12" i="9"/>
  <c r="E12" i="9"/>
  <c r="F11" i="9"/>
  <c r="E11" i="9"/>
  <c r="F10" i="9"/>
  <c r="E10" i="9"/>
  <c r="F9" i="9"/>
  <c r="E9" i="9"/>
  <c r="F8" i="9"/>
  <c r="E8" i="9"/>
  <c r="F7" i="9"/>
  <c r="E7" i="9"/>
  <c r="F6" i="9"/>
  <c r="E6" i="9"/>
  <c r="F5" i="9"/>
  <c r="E5" i="9"/>
  <c r="F4" i="9"/>
  <c r="E4" i="9"/>
  <c r="F3" i="9"/>
  <c r="E3" i="9"/>
  <c r="F2" i="9"/>
  <c r="E2" i="9"/>
  <c r="L25" i="9" l="1"/>
  <c r="L26" i="4"/>
  <c r="L2" i="4"/>
  <c r="L4" i="4"/>
  <c r="L8" i="4"/>
  <c r="L10" i="4"/>
  <c r="L14" i="4"/>
  <c r="L7" i="4"/>
  <c r="L13" i="4"/>
  <c r="L17" i="4"/>
  <c r="L21" i="4"/>
  <c r="L25" i="4"/>
  <c r="L3" i="4"/>
  <c r="L5" i="4"/>
  <c r="L11" i="4"/>
  <c r="L15" i="4"/>
  <c r="L9" i="4"/>
  <c r="L6" i="4"/>
  <c r="L12" i="4"/>
  <c r="L16" i="4"/>
  <c r="L20" i="4"/>
  <c r="L6" i="9"/>
  <c r="L16" i="9"/>
  <c r="L20" i="9"/>
  <c r="L24" i="9"/>
  <c r="L3" i="9"/>
  <c r="L11" i="9"/>
  <c r="L15" i="9"/>
  <c r="L19" i="9"/>
  <c r="L2" i="9"/>
  <c r="L8" i="9"/>
  <c r="L9" i="9"/>
  <c r="L10" i="9"/>
  <c r="L14" i="9"/>
  <c r="L26" i="9"/>
  <c r="L4" i="9"/>
  <c r="L5" i="9"/>
  <c r="L7" i="9"/>
  <c r="L21" i="9"/>
</calcChain>
</file>

<file path=xl/comments1.xml><?xml version="1.0" encoding="utf-8"?>
<comments xmlns="http://schemas.openxmlformats.org/spreadsheetml/2006/main">
  <authors>
    <author>JC</author>
  </authors>
  <commentList>
    <comment ref="F1" authorId="0" shapeId="0">
      <text>
        <r>
          <rPr>
            <b/>
            <sz val="9"/>
            <color indexed="81"/>
            <rFont val="Tahoma"/>
            <charset val="1"/>
          </rPr>
          <t>JC:</t>
        </r>
        <r>
          <rPr>
            <sz val="9"/>
            <color indexed="81"/>
            <rFont val="Tahoma"/>
            <charset val="1"/>
          </rPr>
          <t xml:space="preserve">
Please see 'Plate A' and 'Plate B' for calculation of average seedling leaf area (leaf area per plant) in each well. </t>
        </r>
      </text>
    </comment>
    <comment ref="I1" authorId="0" shapeId="0">
      <text>
        <r>
          <rPr>
            <b/>
            <sz val="9"/>
            <color indexed="81"/>
            <rFont val="Tahoma"/>
            <charset val="1"/>
          </rPr>
          <t>JC:</t>
        </r>
        <r>
          <rPr>
            <sz val="9"/>
            <color indexed="81"/>
            <rFont val="Tahoma"/>
            <charset val="1"/>
          </rPr>
          <t xml:space="preserve">
Average for 5 wells </t>
        </r>
      </text>
    </comment>
  </commentList>
</comments>
</file>

<file path=xl/comments2.xml><?xml version="1.0" encoding="utf-8"?>
<comments xmlns="http://schemas.openxmlformats.org/spreadsheetml/2006/main">
  <authors>
    <author>JC</author>
  </authors>
  <commentList>
    <comment ref="B1" authorId="0" shapeId="0">
      <text>
        <r>
          <rPr>
            <b/>
            <sz val="9"/>
            <color indexed="81"/>
            <rFont val="Tahoma"/>
            <charset val="1"/>
          </rPr>
          <t>JC:</t>
        </r>
        <r>
          <rPr>
            <sz val="9"/>
            <color indexed="81"/>
            <rFont val="Tahoma"/>
            <charset val="1"/>
          </rPr>
          <t xml:space="preserve">
This is the leaf area of individual plants measured in imageJ</t>
        </r>
      </text>
    </comment>
    <comment ref="C1" authorId="0" shapeId="0">
      <text>
        <r>
          <rPr>
            <b/>
            <sz val="9"/>
            <color indexed="81"/>
            <rFont val="Tahoma"/>
            <charset val="1"/>
          </rPr>
          <t>JC:</t>
        </r>
        <r>
          <rPr>
            <sz val="9"/>
            <color indexed="81"/>
            <rFont val="Tahoma"/>
            <charset val="1"/>
          </rPr>
          <t xml:space="preserve">
These are the coordinates of the plant areas measured in ImageJ</t>
        </r>
      </text>
    </comment>
    <comment ref="E1" authorId="0" shapeId="0">
      <text>
        <r>
          <rPr>
            <b/>
            <sz val="9"/>
            <color indexed="81"/>
            <rFont val="Tahoma"/>
            <charset val="1"/>
          </rPr>
          <t>JC:</t>
        </r>
        <r>
          <rPr>
            <sz val="9"/>
            <color indexed="81"/>
            <rFont val="Tahoma"/>
            <charset val="1"/>
          </rPr>
          <t xml:space="preserve">
These leaf areas are assigned to their plate positions (i.e. which well the plant was in) based on their coordinates.
25 well (square) plate images were resized to 2500 x 2500 pixes. Thus:
x-axis: 0 - 500 pixels = column 1
500 - 1000 pixels = column 2
1000 - 1500 = column 3
1500 - 2000 = column 4
2000 - 2500 = column 5
y-axis: 0 - 500 pixels = row 1
500 - 1000 pixels = row 2
1000 - 1500 = row 3
1500 - 2000 = row 4
2000 - 2500 = row 5</t>
        </r>
      </text>
    </comment>
    <comment ref="J1" authorId="0" shapeId="0">
      <text>
        <r>
          <rPr>
            <b/>
            <sz val="9"/>
            <color indexed="81"/>
            <rFont val="Tahoma"/>
            <family val="2"/>
          </rPr>
          <t>JC:</t>
        </r>
        <r>
          <rPr>
            <sz val="9"/>
            <color indexed="81"/>
            <rFont val="Tahoma"/>
            <family val="2"/>
          </rPr>
          <t xml:space="preserve">
Based on plate layout</t>
        </r>
      </text>
    </comment>
    <comment ref="K1" authorId="0" shapeId="0">
      <text>
        <r>
          <rPr>
            <b/>
            <sz val="9"/>
            <color indexed="81"/>
            <rFont val="Tahoma"/>
            <family val="2"/>
          </rPr>
          <t>JC:</t>
        </r>
        <r>
          <rPr>
            <sz val="9"/>
            <color indexed="81"/>
            <rFont val="Tahoma"/>
            <family val="2"/>
          </rPr>
          <t xml:space="preserve">
Based on plate layout
</t>
        </r>
      </text>
    </comment>
    <comment ref="L1" authorId="0" shapeId="0">
      <text>
        <r>
          <rPr>
            <b/>
            <sz val="9"/>
            <color indexed="81"/>
            <rFont val="Tahoma"/>
            <charset val="1"/>
          </rPr>
          <t>JC:</t>
        </r>
        <r>
          <rPr>
            <sz val="9"/>
            <color indexed="81"/>
            <rFont val="Tahoma"/>
            <charset val="1"/>
          </rPr>
          <t xml:space="preserve">
Here is the average leaf area of plants in each well, based on row/column.</t>
        </r>
        <r>
          <rPr>
            <b/>
            <sz val="9"/>
            <color indexed="81"/>
            <rFont val="Tahoma"/>
            <family val="2"/>
          </rPr>
          <t xml:space="preserve"> See 'plate layout</t>
        </r>
        <r>
          <rPr>
            <sz val="9"/>
            <color indexed="81"/>
            <rFont val="Tahoma"/>
            <charset val="1"/>
          </rPr>
          <t xml:space="preserve">' for the treatments for each of these wells. 
One well counts as one replicate of the treatment.
This essentially therefore produces the green leaf area per well divided by the number of plants. </t>
        </r>
      </text>
    </comment>
  </commentList>
</comments>
</file>

<file path=xl/comments3.xml><?xml version="1.0" encoding="utf-8"?>
<comments xmlns="http://schemas.openxmlformats.org/spreadsheetml/2006/main">
  <authors>
    <author>JC</author>
  </authors>
  <commentList>
    <comment ref="B1" authorId="0" shapeId="0">
      <text>
        <r>
          <rPr>
            <b/>
            <sz val="9"/>
            <color indexed="81"/>
            <rFont val="Tahoma"/>
            <charset val="1"/>
          </rPr>
          <t>JC:</t>
        </r>
        <r>
          <rPr>
            <sz val="9"/>
            <color indexed="81"/>
            <rFont val="Tahoma"/>
            <charset val="1"/>
          </rPr>
          <t xml:space="preserve">
This is the leaf area of individual plants measured in imageJ</t>
        </r>
      </text>
    </comment>
    <comment ref="C1" authorId="0" shapeId="0">
      <text>
        <r>
          <rPr>
            <b/>
            <sz val="9"/>
            <color indexed="81"/>
            <rFont val="Tahoma"/>
            <charset val="1"/>
          </rPr>
          <t>JC:</t>
        </r>
        <r>
          <rPr>
            <sz val="9"/>
            <color indexed="81"/>
            <rFont val="Tahoma"/>
            <charset val="1"/>
          </rPr>
          <t xml:space="preserve">
These are the coordinates of the plant areas measured in ImageJ</t>
        </r>
      </text>
    </comment>
    <comment ref="E1" authorId="0" shapeId="0">
      <text>
        <r>
          <rPr>
            <b/>
            <sz val="9"/>
            <color indexed="81"/>
            <rFont val="Tahoma"/>
            <charset val="1"/>
          </rPr>
          <t>JC:</t>
        </r>
        <r>
          <rPr>
            <sz val="9"/>
            <color indexed="81"/>
            <rFont val="Tahoma"/>
            <charset val="1"/>
          </rPr>
          <t xml:space="preserve">
These leaf areas are assigned to their plate positions (i.e. which well the plant was in) based on their coordinates.
25 well (square) plate images were resized to 2500 x 2500 pixes. Thus:
x-axis: 0 - 500 pixels = column 1
500 - 1000 pixels = column 2
1000 - 1500 = column 3
1500 - 2000 = column 4
2000 - 2500 = column 5
y-axis: 0 - 500 pixels = row 1
500 - 1000 pixels = row 2
1000 - 1500 = row 3
1500 - 2000 = row 4
2000 - 2500 = row 5</t>
        </r>
      </text>
    </comment>
    <comment ref="J1" authorId="0" shapeId="0">
      <text>
        <r>
          <rPr>
            <b/>
            <sz val="9"/>
            <color indexed="81"/>
            <rFont val="Tahoma"/>
            <family val="2"/>
          </rPr>
          <t>JC:</t>
        </r>
        <r>
          <rPr>
            <sz val="9"/>
            <color indexed="81"/>
            <rFont val="Tahoma"/>
            <family val="2"/>
          </rPr>
          <t xml:space="preserve">
Based on plate layout</t>
        </r>
      </text>
    </comment>
    <comment ref="K1" authorId="0" shapeId="0">
      <text>
        <r>
          <rPr>
            <b/>
            <sz val="9"/>
            <color indexed="81"/>
            <rFont val="Tahoma"/>
            <family val="2"/>
          </rPr>
          <t>JC:</t>
        </r>
        <r>
          <rPr>
            <sz val="9"/>
            <color indexed="81"/>
            <rFont val="Tahoma"/>
            <family val="2"/>
          </rPr>
          <t xml:space="preserve">
Based on plate layout
</t>
        </r>
      </text>
    </comment>
    <comment ref="L1" authorId="0" shapeId="0">
      <text>
        <r>
          <rPr>
            <b/>
            <sz val="9"/>
            <color indexed="81"/>
            <rFont val="Tahoma"/>
            <charset val="1"/>
          </rPr>
          <t>JC:</t>
        </r>
        <r>
          <rPr>
            <sz val="9"/>
            <color indexed="81"/>
            <rFont val="Tahoma"/>
            <charset val="1"/>
          </rPr>
          <t xml:space="preserve">
Here is the average leaf area of plants in each well, based on row/column. </t>
        </r>
        <r>
          <rPr>
            <b/>
            <sz val="9"/>
            <color indexed="81"/>
            <rFont val="Tahoma"/>
            <family val="2"/>
          </rPr>
          <t>See 'plate layout'</t>
        </r>
        <r>
          <rPr>
            <sz val="9"/>
            <color indexed="81"/>
            <rFont val="Tahoma"/>
            <charset val="1"/>
          </rPr>
          <t xml:space="preserve"> for the treatments for each of these wells. 
One well counts as one replicate of the treatment.
This essentially therefore produces the green leaf area per well divided by the number of plants. </t>
        </r>
      </text>
    </comment>
    <comment ref="P6" authorId="0" shapeId="0">
      <text>
        <r>
          <rPr>
            <b/>
            <sz val="9"/>
            <color indexed="81"/>
            <rFont val="Tahoma"/>
            <charset val="1"/>
          </rPr>
          <t>JC:</t>
        </r>
        <r>
          <rPr>
            <sz val="9"/>
            <color indexed="81"/>
            <rFont val="Tahoma"/>
            <charset val="1"/>
          </rPr>
          <t xml:space="preserve">
Used as example Control / 0 mg/l tetracycline in Figure 6C</t>
        </r>
      </text>
    </comment>
    <comment ref="R6" authorId="0" shapeId="0">
      <text>
        <r>
          <rPr>
            <b/>
            <sz val="9"/>
            <color indexed="81"/>
            <rFont val="Tahoma"/>
            <charset val="1"/>
          </rPr>
          <t>JC:</t>
        </r>
        <r>
          <rPr>
            <sz val="9"/>
            <color indexed="81"/>
            <rFont val="Tahoma"/>
            <charset val="1"/>
          </rPr>
          <t xml:space="preserve">
Used as example of Control / 0.1 mg/l tetracycline in Figure 6C</t>
        </r>
      </text>
    </comment>
    <comment ref="P8" authorId="0" shapeId="0">
      <text>
        <r>
          <rPr>
            <b/>
            <sz val="9"/>
            <color indexed="81"/>
            <rFont val="Tahoma"/>
            <charset val="1"/>
          </rPr>
          <t>JC:</t>
        </r>
        <r>
          <rPr>
            <sz val="9"/>
            <color indexed="81"/>
            <rFont val="Tahoma"/>
            <charset val="1"/>
          </rPr>
          <t xml:space="preserve">
Used as example of 1 mM D4/ 0 mg/l tetracycline in Figure 6C</t>
        </r>
      </text>
    </comment>
    <comment ref="R9" authorId="0" shapeId="0">
      <text>
        <r>
          <rPr>
            <b/>
            <sz val="9"/>
            <color indexed="81"/>
            <rFont val="Tahoma"/>
            <charset val="1"/>
          </rPr>
          <t>JC:</t>
        </r>
        <r>
          <rPr>
            <sz val="9"/>
            <color indexed="81"/>
            <rFont val="Tahoma"/>
            <charset val="1"/>
          </rPr>
          <t xml:space="preserve">
Used as example of 1 mM D4 / 0.1 mg/l tetracycline in Figure 6C</t>
        </r>
      </text>
    </comment>
  </commentList>
</comments>
</file>

<file path=xl/sharedStrings.xml><?xml version="1.0" encoding="utf-8"?>
<sst xmlns="http://schemas.openxmlformats.org/spreadsheetml/2006/main" count="679" uniqueCount="178">
  <si>
    <t>Area</t>
  </si>
  <si>
    <t>X</t>
  </si>
  <si>
    <t>Y</t>
  </si>
  <si>
    <t>Column</t>
  </si>
  <si>
    <t>Row</t>
  </si>
  <si>
    <t>Tet</t>
  </si>
  <si>
    <t>Control</t>
  </si>
  <si>
    <t>1 mM D4</t>
  </si>
  <si>
    <t>Average</t>
  </si>
  <si>
    <t>SE</t>
  </si>
  <si>
    <t>Plate</t>
  </si>
  <si>
    <t>Compound</t>
  </si>
  <si>
    <t>A</t>
  </si>
  <si>
    <t>B</t>
  </si>
  <si>
    <t>D4</t>
  </si>
  <si>
    <t>Plate layout</t>
  </si>
  <si>
    <t>[Tetracycline] mg/l</t>
  </si>
  <si>
    <t>Average seedling leaf area in each well</t>
  </si>
  <si>
    <t>Average seedling leaf area</t>
  </si>
  <si>
    <t>seed no.</t>
  </si>
  <si>
    <t>treatment</t>
  </si>
  <si>
    <t>order</t>
  </si>
  <si>
    <t>date of germination</t>
  </si>
  <si>
    <t>days to harvest</t>
  </si>
  <si>
    <t>date of harvest</t>
  </si>
  <si>
    <t>block number</t>
  </si>
  <si>
    <t>plot number</t>
  </si>
  <si>
    <t>plant height</t>
  </si>
  <si>
    <t>tube wieight</t>
  </si>
  <si>
    <t>tube+plant</t>
  </si>
  <si>
    <t>tube+dry weight</t>
  </si>
  <si>
    <t>fresh weight</t>
  </si>
  <si>
    <t>dry weight</t>
  </si>
  <si>
    <t>C4</t>
  </si>
  <si>
    <t>control</t>
  </si>
  <si>
    <t>A1</t>
  </si>
  <si>
    <t>C7</t>
  </si>
  <si>
    <t>height</t>
  </si>
  <si>
    <t>Day</t>
  </si>
  <si>
    <t>C21</t>
  </si>
  <si>
    <t>B3</t>
  </si>
  <si>
    <t>mean height</t>
  </si>
  <si>
    <t xml:space="preserve">control </t>
  </si>
  <si>
    <t>C22</t>
  </si>
  <si>
    <t>C25</t>
  </si>
  <si>
    <t>mean fresh mass</t>
  </si>
  <si>
    <t>C44</t>
  </si>
  <si>
    <t>C2</t>
  </si>
  <si>
    <t>C46</t>
  </si>
  <si>
    <t>FM</t>
  </si>
  <si>
    <t>mean dry mass</t>
  </si>
  <si>
    <t>C47</t>
  </si>
  <si>
    <t>C6</t>
  </si>
  <si>
    <t>SE height</t>
  </si>
  <si>
    <t>C10</t>
  </si>
  <si>
    <t>C24</t>
  </si>
  <si>
    <t>SE fresh mass</t>
  </si>
  <si>
    <t>C26</t>
  </si>
  <si>
    <t>DM</t>
  </si>
  <si>
    <t>C41</t>
  </si>
  <si>
    <t>SE dry mass</t>
  </si>
  <si>
    <t>C43</t>
  </si>
  <si>
    <t>C48</t>
  </si>
  <si>
    <t>C3</t>
  </si>
  <si>
    <t>mean height control</t>
  </si>
  <si>
    <t>mean height D4</t>
  </si>
  <si>
    <t>mean fresh mass control</t>
  </si>
  <si>
    <t>mean fresh mass D4</t>
  </si>
  <si>
    <t>mean dry mass control</t>
  </si>
  <si>
    <t>mean dry mass D4</t>
  </si>
  <si>
    <t>SE height control</t>
  </si>
  <si>
    <t>SE height D4</t>
  </si>
  <si>
    <t>SE fresh mass control</t>
  </si>
  <si>
    <t>SE fresh mass D4</t>
  </si>
  <si>
    <t>SE dry mass control</t>
  </si>
  <si>
    <t>SE dry mass D4</t>
  </si>
  <si>
    <t>C23</t>
  </si>
  <si>
    <t>av height</t>
  </si>
  <si>
    <t>sd height</t>
  </si>
  <si>
    <t>av FM</t>
  </si>
  <si>
    <t>sd FM</t>
  </si>
  <si>
    <t>av DM</t>
  </si>
  <si>
    <t>sd DM</t>
  </si>
  <si>
    <t>C45</t>
  </si>
  <si>
    <t>C27</t>
  </si>
  <si>
    <t>C1</t>
  </si>
  <si>
    <t>C11</t>
  </si>
  <si>
    <t>C29</t>
  </si>
  <si>
    <t>C31</t>
  </si>
  <si>
    <t>C33</t>
  </si>
  <si>
    <t>C42</t>
  </si>
  <si>
    <t>C49</t>
  </si>
  <si>
    <t>C50</t>
  </si>
  <si>
    <t>C51</t>
  </si>
  <si>
    <t>C53</t>
  </si>
  <si>
    <t>C13</t>
  </si>
  <si>
    <t>C14</t>
  </si>
  <si>
    <t>C30</t>
  </si>
  <si>
    <t>C32</t>
  </si>
  <si>
    <t>C8</t>
  </si>
  <si>
    <t>C52</t>
  </si>
  <si>
    <t>C15</t>
  </si>
  <si>
    <t>/</t>
  </si>
  <si>
    <t>C34</t>
  </si>
  <si>
    <t>C35</t>
  </si>
  <si>
    <t>C37</t>
  </si>
  <si>
    <t>C57</t>
  </si>
  <si>
    <t>C59</t>
  </si>
  <si>
    <t>C16</t>
  </si>
  <si>
    <t>C19</t>
  </si>
  <si>
    <t>C20</t>
  </si>
  <si>
    <t>C39</t>
  </si>
  <si>
    <t>C55</t>
  </si>
  <si>
    <t>C58</t>
  </si>
  <si>
    <t>C17</t>
  </si>
  <si>
    <t>C18</t>
  </si>
  <si>
    <t>C38</t>
  </si>
  <si>
    <t>C60</t>
  </si>
  <si>
    <t>C56</t>
  </si>
  <si>
    <t>C40</t>
  </si>
  <si>
    <t>fresh mass</t>
  </si>
  <si>
    <t>dry mass</t>
  </si>
  <si>
    <t>D2</t>
  </si>
  <si>
    <t>B1</t>
  </si>
  <si>
    <t>D6</t>
  </si>
  <si>
    <t>D26</t>
  </si>
  <si>
    <t>A2</t>
  </si>
  <si>
    <t>D41</t>
  </si>
  <si>
    <t>D47</t>
  </si>
  <si>
    <t>D46</t>
  </si>
  <si>
    <t>D21</t>
  </si>
  <si>
    <t>D5</t>
  </si>
  <si>
    <t>D23</t>
  </si>
  <si>
    <t>D25</t>
  </si>
  <si>
    <t>D42</t>
  </si>
  <si>
    <t>D43</t>
  </si>
  <si>
    <t>D44</t>
  </si>
  <si>
    <t>D45</t>
  </si>
  <si>
    <t>D7</t>
  </si>
  <si>
    <t>D22</t>
  </si>
  <si>
    <t>D24</t>
  </si>
  <si>
    <t>D8</t>
  </si>
  <si>
    <t>D31</t>
  </si>
  <si>
    <t>D32</t>
  </si>
  <si>
    <t>D30</t>
  </si>
  <si>
    <t>D33</t>
  </si>
  <si>
    <t>D50</t>
  </si>
  <si>
    <t>D52</t>
  </si>
  <si>
    <t>D53</t>
  </si>
  <si>
    <t>D11</t>
  </si>
  <si>
    <t>D12</t>
  </si>
  <si>
    <t>D27</t>
  </si>
  <si>
    <t>D28</t>
  </si>
  <si>
    <t>D29</t>
  </si>
  <si>
    <t>D48</t>
  </si>
  <si>
    <t>D49</t>
  </si>
  <si>
    <t>D9</t>
  </si>
  <si>
    <t>D10</t>
  </si>
  <si>
    <t>D13</t>
  </si>
  <si>
    <t>D14</t>
  </si>
  <si>
    <t>D51</t>
  </si>
  <si>
    <t>D15</t>
  </si>
  <si>
    <t>D19</t>
  </si>
  <si>
    <t>D34</t>
  </si>
  <si>
    <t>D56</t>
  </si>
  <si>
    <t>D57</t>
  </si>
  <si>
    <t>D59</t>
  </si>
  <si>
    <t>D17</t>
  </si>
  <si>
    <t>D38</t>
  </si>
  <si>
    <t>D55</t>
  </si>
  <si>
    <t>D60</t>
  </si>
  <si>
    <t>D20</t>
  </si>
  <si>
    <t>D35</t>
  </si>
  <si>
    <t>D37</t>
  </si>
  <si>
    <t>D39</t>
  </si>
  <si>
    <t>Summary</t>
  </si>
  <si>
    <t>[Tetracycline] (mg/l)</t>
  </si>
  <si>
    <t>D4 (mM)</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</si>
</sst>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0"/>
    <numFmt numFmtId="166" formatCode="0.000"/>
  </numFmts>
  <fonts count="2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indexed="81"/>
      <name val="Tahoma"/>
      <charset val="1"/>
    </font>
    <font>
      <b/>
      <sz val="9"/>
      <color indexed="81"/>
      <name val="Tahoma"/>
      <charset val="1"/>
    </font>
    <font>
      <sz val="9"/>
      <name val="Arial"/>
    </font>
    <font>
      <b/>
      <sz val="10"/>
      <name val="Arial"/>
      <family val="2"/>
    </font>
    <font>
      <sz val="10"/>
      <name val="Arial"/>
    </font>
    <font>
      <b/>
      <sz val="9"/>
      <color indexed="81"/>
      <name val="Tahoma"/>
      <family val="2"/>
    </font>
    <font>
      <sz val="9"/>
      <color indexed="81"/>
      <name val="Tahoma"/>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C0C0C0"/>
        <bgColor rgb="FF000000"/>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0">
    <xf numFmtId="0" fontId="0" fillId="0" borderId="0" xfId="0"/>
    <xf numFmtId="0" fontId="16" fillId="0" borderId="0" xfId="0" applyFont="1"/>
    <xf numFmtId="0" fontId="0" fillId="33" borderId="0" xfId="0" applyFill="1"/>
    <xf numFmtId="0" fontId="22" fillId="0" borderId="0" xfId="0" applyFont="1" applyFill="1" applyBorder="1"/>
    <xf numFmtId="0" fontId="20" fillId="0" borderId="0" xfId="0" applyFont="1" applyFill="1" applyBorder="1" applyAlignment="1">
      <alignment horizontal="center"/>
    </xf>
    <xf numFmtId="0" fontId="22" fillId="34" borderId="0" xfId="0" applyFont="1" applyFill="1" applyBorder="1"/>
    <xf numFmtId="164" fontId="22" fillId="34" borderId="0" xfId="0" applyNumberFormat="1" applyFont="1" applyFill="1" applyBorder="1"/>
    <xf numFmtId="165" fontId="22" fillId="34" borderId="0" xfId="0" applyNumberFormat="1" applyFont="1" applyFill="1" applyBorder="1"/>
    <xf numFmtId="0" fontId="21" fillId="0" borderId="0" xfId="0" applyFont="1" applyFill="1" applyBorder="1"/>
    <xf numFmtId="164" fontId="22" fillId="0" borderId="0" xfId="0" applyNumberFormat="1" applyFont="1" applyFill="1" applyBorder="1"/>
    <xf numFmtId="1" fontId="22" fillId="0" borderId="0" xfId="0" applyNumberFormat="1" applyFont="1" applyFill="1" applyBorder="1"/>
    <xf numFmtId="166" fontId="22" fillId="0" borderId="0" xfId="0" applyNumberFormat="1" applyFont="1" applyFill="1" applyBorder="1"/>
    <xf numFmtId="2" fontId="22" fillId="0" borderId="0" xfId="0" applyNumberFormat="1" applyFont="1" applyFill="1" applyBorder="1"/>
    <xf numFmtId="165" fontId="22" fillId="0" borderId="0" xfId="0" applyNumberFormat="1" applyFont="1" applyFill="1" applyBorder="1"/>
    <xf numFmtId="0" fontId="22" fillId="34" borderId="0" xfId="0" applyFont="1" applyFill="1" applyBorder="1" applyAlignment="1">
      <alignment horizontal="center"/>
    </xf>
    <xf numFmtId="0" fontId="22" fillId="0" borderId="0" xfId="0" applyFont="1" applyFill="1" applyBorder="1" applyAlignment="1">
      <alignment horizontal="center"/>
    </xf>
    <xf numFmtId="0" fontId="21" fillId="0" borderId="0" xfId="0" applyFont="1" applyFill="1" applyBorder="1" applyAlignment="1">
      <alignment wrapText="1"/>
    </xf>
    <xf numFmtId="0" fontId="21" fillId="0" borderId="0" xfId="0" applyFont="1" applyFill="1" applyBorder="1" applyAlignment="1">
      <alignment horizontal="center"/>
    </xf>
    <xf numFmtId="0" fontId="0" fillId="0" borderId="0" xfId="0" applyAlignment="1">
      <alignment horizontal="center" vertical="center"/>
    </xf>
    <xf numFmtId="0" fontId="0" fillId="0" borderId="0" xfId="0"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'Figure 6B (Plate A+B combined)'!$I$3</c:f>
              <c:strCache>
                <c:ptCount val="1"/>
                <c:pt idx="0">
                  <c:v>Control</c:v>
                </c:pt>
              </c:strCache>
            </c:strRef>
          </c:tx>
          <c:spPr>
            <a:ln w="28575">
              <a:noFill/>
            </a:ln>
          </c:spPr>
          <c:trendline>
            <c:trendlineType val="log"/>
            <c:dispRSqr val="0"/>
            <c:dispEq val="0"/>
          </c:trendline>
          <c:trendline>
            <c:trendlineType val="log"/>
            <c:dispRSqr val="0"/>
            <c:dispEq val="0"/>
          </c:trendline>
          <c:errBars>
            <c:errDir val="y"/>
            <c:errBarType val="both"/>
            <c:errValType val="cust"/>
            <c:noEndCap val="0"/>
            <c:plus>
              <c:numRef>
                <c:f>'Figure 6B (Plate A+B combined)'!$J$8:$N$8</c:f>
                <c:numCache>
                  <c:formatCode>General</c:formatCode>
                  <c:ptCount val="5"/>
                  <c:pt idx="0">
                    <c:v>360.86275296792849</c:v>
                  </c:pt>
                  <c:pt idx="1">
                    <c:v>149.49638347535259</c:v>
                  </c:pt>
                  <c:pt idx="2">
                    <c:v>96.843043116168133</c:v>
                  </c:pt>
                  <c:pt idx="3">
                    <c:v>33.799999999999997</c:v>
                  </c:pt>
                  <c:pt idx="4">
                    <c:v>0</c:v>
                  </c:pt>
                </c:numCache>
              </c:numRef>
            </c:plus>
            <c:minus>
              <c:numRef>
                <c:f>'Figure 6B (Plate A+B combined)'!$J$8:$N$8</c:f>
                <c:numCache>
                  <c:formatCode>General</c:formatCode>
                  <c:ptCount val="5"/>
                  <c:pt idx="0">
                    <c:v>360.86275296792849</c:v>
                  </c:pt>
                  <c:pt idx="1">
                    <c:v>149.49638347535259</c:v>
                  </c:pt>
                  <c:pt idx="2">
                    <c:v>96.843043116168133</c:v>
                  </c:pt>
                  <c:pt idx="3">
                    <c:v>33.799999999999997</c:v>
                  </c:pt>
                  <c:pt idx="4">
                    <c:v>0</c:v>
                  </c:pt>
                </c:numCache>
              </c:numRef>
            </c:minus>
          </c:errBars>
          <c:xVal>
            <c:numRef>
              <c:f>'Figure 6B (Plate A+B combined)'!$J$2:$N$2</c:f>
              <c:numCache>
                <c:formatCode>General</c:formatCode>
                <c:ptCount val="5"/>
                <c:pt idx="0">
                  <c:v>0</c:v>
                </c:pt>
                <c:pt idx="1">
                  <c:v>0.05</c:v>
                </c:pt>
                <c:pt idx="2">
                  <c:v>0.1</c:v>
                </c:pt>
                <c:pt idx="3">
                  <c:v>0.15</c:v>
                </c:pt>
                <c:pt idx="4">
                  <c:v>0.2</c:v>
                </c:pt>
              </c:numCache>
            </c:numRef>
          </c:xVal>
          <c:yVal>
            <c:numRef>
              <c:f>'Figure 6B (Plate A+B combined)'!$J$3:$N$3</c:f>
              <c:numCache>
                <c:formatCode>General</c:formatCode>
                <c:ptCount val="5"/>
                <c:pt idx="0">
                  <c:v>2321.2595238095237</c:v>
                </c:pt>
                <c:pt idx="1">
                  <c:v>649.64444444444439</c:v>
                </c:pt>
                <c:pt idx="2">
                  <c:v>227.75</c:v>
                </c:pt>
                <c:pt idx="3">
                  <c:v>33.799999999999997</c:v>
                </c:pt>
                <c:pt idx="4">
                  <c:v>0</c:v>
                </c:pt>
              </c:numCache>
            </c:numRef>
          </c:yVal>
          <c:smooth val="0"/>
        </c:ser>
        <c:ser>
          <c:idx val="1"/>
          <c:order val="1"/>
          <c:tx>
            <c:strRef>
              <c:f>'Figure 6B (Plate A+B combined)'!$I$4</c:f>
              <c:strCache>
                <c:ptCount val="1"/>
                <c:pt idx="0">
                  <c:v>1 mM D4</c:v>
                </c:pt>
              </c:strCache>
            </c:strRef>
          </c:tx>
          <c:spPr>
            <a:ln w="28575">
              <a:noFill/>
            </a:ln>
          </c:spPr>
          <c:errBars>
            <c:errDir val="y"/>
            <c:errBarType val="both"/>
            <c:errValType val="cust"/>
            <c:noEndCap val="0"/>
            <c:plus>
              <c:numRef>
                <c:f>'Figure 6B (Plate A+B combined)'!$J$9:$N$9</c:f>
                <c:numCache>
                  <c:formatCode>General</c:formatCode>
                  <c:ptCount val="5"/>
                  <c:pt idx="0">
                    <c:v>397.39458256492429</c:v>
                  </c:pt>
                  <c:pt idx="1">
                    <c:v>252.00795236886768</c:v>
                  </c:pt>
                  <c:pt idx="2">
                    <c:v>275.38356107638526</c:v>
                  </c:pt>
                  <c:pt idx="3">
                    <c:v>117.22540978341533</c:v>
                  </c:pt>
                  <c:pt idx="4">
                    <c:v>163.98852960360759</c:v>
                  </c:pt>
                </c:numCache>
              </c:numRef>
            </c:plus>
            <c:minus>
              <c:numRef>
                <c:f>'Figure 6B (Plate A+B combined)'!$J$9:$N$9</c:f>
                <c:numCache>
                  <c:formatCode>General</c:formatCode>
                  <c:ptCount val="5"/>
                  <c:pt idx="0">
                    <c:v>397.39458256492429</c:v>
                  </c:pt>
                  <c:pt idx="1">
                    <c:v>252.00795236886768</c:v>
                  </c:pt>
                  <c:pt idx="2">
                    <c:v>275.38356107638526</c:v>
                  </c:pt>
                  <c:pt idx="3">
                    <c:v>117.22540978341533</c:v>
                  </c:pt>
                  <c:pt idx="4">
                    <c:v>163.98852960360759</c:v>
                  </c:pt>
                </c:numCache>
              </c:numRef>
            </c:minus>
          </c:errBars>
          <c:xVal>
            <c:numRef>
              <c:f>'Figure 6B (Plate A+B combined)'!$J$2:$N$2</c:f>
              <c:numCache>
                <c:formatCode>General</c:formatCode>
                <c:ptCount val="5"/>
                <c:pt idx="0">
                  <c:v>0</c:v>
                </c:pt>
                <c:pt idx="1">
                  <c:v>0.05</c:v>
                </c:pt>
                <c:pt idx="2">
                  <c:v>0.1</c:v>
                </c:pt>
                <c:pt idx="3">
                  <c:v>0.15</c:v>
                </c:pt>
                <c:pt idx="4">
                  <c:v>0.2</c:v>
                </c:pt>
              </c:numCache>
            </c:numRef>
          </c:xVal>
          <c:yVal>
            <c:numRef>
              <c:f>'Figure 6B (Plate A+B combined)'!$J$4:$N$4</c:f>
              <c:numCache>
                <c:formatCode>General</c:formatCode>
                <c:ptCount val="5"/>
                <c:pt idx="0">
                  <c:v>2045.2305494505495</c:v>
                </c:pt>
                <c:pt idx="1">
                  <c:v>2386.5790404040408</c:v>
                </c:pt>
                <c:pt idx="2">
                  <c:v>1684.8266666666666</c:v>
                </c:pt>
                <c:pt idx="3">
                  <c:v>933.76760683760676</c:v>
                </c:pt>
                <c:pt idx="4">
                  <c:v>1141.6916666666666</c:v>
                </c:pt>
              </c:numCache>
            </c:numRef>
          </c:yVal>
          <c:smooth val="0"/>
        </c:ser>
        <c:dLbls>
          <c:showLegendKey val="0"/>
          <c:showVal val="0"/>
          <c:showCatName val="0"/>
          <c:showSerName val="0"/>
          <c:showPercent val="0"/>
          <c:showBubbleSize val="0"/>
        </c:dLbls>
        <c:axId val="-1365318304"/>
        <c:axId val="-1365317216"/>
      </c:scatterChart>
      <c:valAx>
        <c:axId val="-1365318304"/>
        <c:scaling>
          <c:orientation val="minMax"/>
        </c:scaling>
        <c:delete val="0"/>
        <c:axPos val="b"/>
        <c:title>
          <c:tx>
            <c:rich>
              <a:bodyPr/>
              <a:lstStyle/>
              <a:p>
                <a:pPr>
                  <a:defRPr/>
                </a:pPr>
                <a:r>
                  <a:rPr lang="en-GB"/>
                  <a:t>[tetracycline] (mg/L)</a:t>
                </a:r>
              </a:p>
            </c:rich>
          </c:tx>
          <c:layout/>
          <c:overlay val="0"/>
        </c:title>
        <c:numFmt formatCode="General" sourceLinked="1"/>
        <c:majorTickMark val="out"/>
        <c:minorTickMark val="none"/>
        <c:tickLblPos val="nextTo"/>
        <c:crossAx val="-1365317216"/>
        <c:crosses val="autoZero"/>
        <c:crossBetween val="midCat"/>
      </c:valAx>
      <c:valAx>
        <c:axId val="-1365317216"/>
        <c:scaling>
          <c:orientation val="minMax"/>
        </c:scaling>
        <c:delete val="0"/>
        <c:axPos val="l"/>
        <c:majorGridlines/>
        <c:title>
          <c:tx>
            <c:rich>
              <a:bodyPr rot="0" vert="horz"/>
              <a:lstStyle/>
              <a:p>
                <a:pPr>
                  <a:defRPr/>
                </a:pPr>
                <a:r>
                  <a:rPr lang="en-GB"/>
                  <a:t>Leaf area (pixels)</a:t>
                </a:r>
              </a:p>
            </c:rich>
          </c:tx>
          <c:layout/>
          <c:overlay val="0"/>
        </c:title>
        <c:numFmt formatCode="General" sourceLinked="1"/>
        <c:majorTickMark val="out"/>
        <c:minorTickMark val="none"/>
        <c:tickLblPos val="nextTo"/>
        <c:crossAx val="-1365318304"/>
        <c:crosses val="autoZero"/>
        <c:crossBetween val="midCat"/>
      </c:valAx>
    </c:plotArea>
    <c:legend>
      <c:legendPos val="r"/>
      <c:legendEntry>
        <c:idx val="2"/>
        <c:delete val="1"/>
      </c:legendEntry>
      <c:legendEntry>
        <c:idx val="3"/>
        <c:delete val="1"/>
      </c:legendEntry>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19050</xdr:colOff>
      <xdr:row>10</xdr:row>
      <xdr:rowOff>4762</xdr:rowOff>
    </xdr:from>
    <xdr:to>
      <xdr:col>15</xdr:col>
      <xdr:colOff>323850</xdr:colOff>
      <xdr:row>24</xdr:row>
      <xdr:rowOff>80962</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21"/>
  <sheetViews>
    <sheetView tabSelected="1" zoomScale="70" zoomScaleNormal="70" workbookViewId="0">
      <selection activeCell="V27" sqref="V27"/>
    </sheetView>
  </sheetViews>
  <sheetFormatPr defaultRowHeight="15" x14ac:dyDescent="0.25"/>
  <cols>
    <col min="1" max="1" width="8.140625" style="3" bestFit="1" customWidth="1"/>
    <col min="2" max="2" width="8.85546875" style="3" bestFit="1" customWidth="1"/>
    <col min="3" max="3" width="5.140625" style="3" bestFit="1" customWidth="1"/>
    <col min="4" max="4" width="16.85546875" style="3" bestFit="1" customWidth="1"/>
    <col min="5" max="5" width="13.7109375" style="3" bestFit="1" customWidth="1"/>
    <col min="6" max="6" width="13.140625" style="3" bestFit="1" customWidth="1"/>
    <col min="7" max="7" width="12.140625" style="3" bestFit="1" customWidth="1"/>
    <col min="8" max="8" width="10.7109375" style="3" bestFit="1" customWidth="1"/>
    <col min="9" max="9" width="10.140625" style="3" bestFit="1" customWidth="1"/>
    <col min="10" max="10" width="10.42578125" style="3" bestFit="1" customWidth="1"/>
    <col min="11" max="11" width="9.28515625" style="3" bestFit="1" customWidth="1"/>
    <col min="12" max="12" width="13.42578125" style="3" bestFit="1" customWidth="1"/>
    <col min="13" max="13" width="10.5703125" style="3" bestFit="1" customWidth="1"/>
    <col min="14" max="14" width="8.85546875" style="3" bestFit="1" customWidth="1"/>
    <col min="15" max="15" width="9.140625" style="3"/>
    <col min="16" max="16" width="11.5703125" style="3" bestFit="1" customWidth="1"/>
    <col min="17" max="18" width="9.140625" style="3"/>
    <col min="19" max="19" width="10.5703125" style="3" bestFit="1" customWidth="1"/>
    <col min="20" max="39" width="9.140625" style="3"/>
  </cols>
  <sheetData>
    <row r="1" spans="1:31" x14ac:dyDescent="0.25">
      <c r="E1" s="17" t="s">
        <v>6</v>
      </c>
      <c r="F1" s="17"/>
      <c r="G1" s="17"/>
      <c r="H1" s="17"/>
      <c r="I1" s="17"/>
      <c r="J1" s="17"/>
      <c r="K1" s="17"/>
      <c r="L1" s="17"/>
      <c r="M1" s="17"/>
      <c r="N1" s="17"/>
      <c r="V1" s="8" t="s">
        <v>175</v>
      </c>
    </row>
    <row r="2" spans="1:31" x14ac:dyDescent="0.25">
      <c r="A2" s="3" t="s">
        <v>19</v>
      </c>
      <c r="B2" s="3" t="s">
        <v>20</v>
      </c>
      <c r="C2" s="3" t="s">
        <v>21</v>
      </c>
      <c r="D2" s="3" t="s">
        <v>22</v>
      </c>
      <c r="E2" s="3" t="s">
        <v>23</v>
      </c>
      <c r="F2" s="3" t="s">
        <v>24</v>
      </c>
      <c r="G2" s="3" t="s">
        <v>25</v>
      </c>
      <c r="H2" s="3" t="s">
        <v>26</v>
      </c>
      <c r="I2" s="4" t="s">
        <v>27</v>
      </c>
      <c r="J2" s="4" t="s">
        <v>28</v>
      </c>
      <c r="K2" s="4" t="s">
        <v>29</v>
      </c>
      <c r="L2" s="4" t="s">
        <v>30</v>
      </c>
      <c r="M2" s="4" t="s">
        <v>31</v>
      </c>
      <c r="N2" s="4" t="s">
        <v>32</v>
      </c>
    </row>
    <row r="3" spans="1:31" x14ac:dyDescent="0.25">
      <c r="A3" s="5" t="s">
        <v>33</v>
      </c>
      <c r="B3" s="5" t="s">
        <v>34</v>
      </c>
      <c r="C3" s="5">
        <v>9</v>
      </c>
      <c r="D3" s="5">
        <v>5</v>
      </c>
      <c r="E3" s="5">
        <v>5</v>
      </c>
      <c r="F3" s="5">
        <f t="shared" ref="F3:F56" si="0">D3+E3</f>
        <v>10</v>
      </c>
      <c r="G3" s="5" t="s">
        <v>35</v>
      </c>
      <c r="H3" s="5">
        <v>3</v>
      </c>
      <c r="I3" s="6">
        <v>19.600000000000001</v>
      </c>
      <c r="J3" s="5">
        <v>1.1261000000000001</v>
      </c>
      <c r="K3" s="7">
        <v>1.1593</v>
      </c>
      <c r="L3" s="7">
        <v>1.1296999999999999</v>
      </c>
      <c r="M3" s="7">
        <f>K3-J3</f>
        <v>3.3199999999999896E-2</v>
      </c>
      <c r="N3" s="7">
        <f>L3-J3</f>
        <v>3.5999999999998256E-3</v>
      </c>
    </row>
    <row r="4" spans="1:31" x14ac:dyDescent="0.25">
      <c r="A4" s="5" t="s">
        <v>36</v>
      </c>
      <c r="B4" s="5" t="s">
        <v>34</v>
      </c>
      <c r="C4" s="5">
        <v>23</v>
      </c>
      <c r="D4" s="5">
        <v>5</v>
      </c>
      <c r="E4" s="5">
        <v>5</v>
      </c>
      <c r="F4" s="5">
        <f t="shared" si="0"/>
        <v>10</v>
      </c>
      <c r="G4" s="5" t="s">
        <v>35</v>
      </c>
      <c r="H4" s="5">
        <v>19</v>
      </c>
      <c r="I4" s="6">
        <v>16.600000000000001</v>
      </c>
      <c r="J4" s="7">
        <v>1.1240000000000001</v>
      </c>
      <c r="K4" s="7">
        <v>1.1613</v>
      </c>
      <c r="L4" s="7">
        <v>1.1274999999999999</v>
      </c>
      <c r="M4" s="7">
        <f t="shared" ref="M4:M38" si="1">K4-J4</f>
        <v>3.7299999999999889E-2</v>
      </c>
      <c r="N4" s="7">
        <f t="shared" ref="N4:N38" si="2">L4-J4</f>
        <v>3.4999999999998366E-3</v>
      </c>
      <c r="V4" s="8" t="s">
        <v>37</v>
      </c>
      <c r="W4" s="3">
        <v>5</v>
      </c>
      <c r="X4" s="3">
        <v>13</v>
      </c>
      <c r="Y4" s="3">
        <v>20</v>
      </c>
      <c r="AA4" s="3" t="s">
        <v>38</v>
      </c>
      <c r="AC4" s="3">
        <v>5</v>
      </c>
      <c r="AD4" s="3">
        <v>13</v>
      </c>
      <c r="AE4" s="3">
        <v>20</v>
      </c>
    </row>
    <row r="5" spans="1:31" x14ac:dyDescent="0.25">
      <c r="A5" s="5" t="s">
        <v>39</v>
      </c>
      <c r="B5" s="5" t="s">
        <v>34</v>
      </c>
      <c r="C5" s="5">
        <v>3</v>
      </c>
      <c r="D5" s="5">
        <v>5</v>
      </c>
      <c r="E5" s="5">
        <v>5</v>
      </c>
      <c r="F5" s="5">
        <f t="shared" si="0"/>
        <v>10</v>
      </c>
      <c r="G5" s="5" t="s">
        <v>40</v>
      </c>
      <c r="H5" s="5">
        <v>18</v>
      </c>
      <c r="I5" s="6">
        <v>15.6</v>
      </c>
      <c r="J5" s="5">
        <v>1.1268</v>
      </c>
      <c r="K5" s="7">
        <v>1.1482000000000001</v>
      </c>
      <c r="L5" s="7">
        <v>1.1287</v>
      </c>
      <c r="M5" s="7">
        <f t="shared" si="1"/>
        <v>2.1400000000000086E-2</v>
      </c>
      <c r="N5" s="7">
        <f t="shared" si="2"/>
        <v>1.9000000000000128E-3</v>
      </c>
      <c r="AA5" s="3" t="s">
        <v>41</v>
      </c>
      <c r="AB5" s="3" t="s">
        <v>42</v>
      </c>
      <c r="AC5" s="9">
        <f>O21</f>
        <v>17.431578947368418</v>
      </c>
      <c r="AD5" s="9">
        <f>O38</f>
        <v>43.529411764705884</v>
      </c>
      <c r="AE5" s="10">
        <f>O56</f>
        <v>79.611111111111114</v>
      </c>
    </row>
    <row r="6" spans="1:31" x14ac:dyDescent="0.25">
      <c r="A6" s="5" t="s">
        <v>43</v>
      </c>
      <c r="B6" s="5" t="s">
        <v>34</v>
      </c>
      <c r="C6" s="5">
        <v>20</v>
      </c>
      <c r="D6" s="5">
        <v>5</v>
      </c>
      <c r="E6" s="5">
        <v>5</v>
      </c>
      <c r="F6" s="5">
        <f t="shared" si="0"/>
        <v>10</v>
      </c>
      <c r="G6" s="5" t="s">
        <v>40</v>
      </c>
      <c r="H6" s="5">
        <v>14</v>
      </c>
      <c r="I6" s="6">
        <v>17.3</v>
      </c>
      <c r="J6" s="5">
        <v>1.1145</v>
      </c>
      <c r="K6" s="7">
        <v>1.1398999999999999</v>
      </c>
      <c r="L6" s="7">
        <v>1.1168</v>
      </c>
      <c r="M6" s="7">
        <f t="shared" si="1"/>
        <v>2.5399999999999867E-2</v>
      </c>
      <c r="N6" s="7">
        <f t="shared" si="2"/>
        <v>2.2999999999999687E-3</v>
      </c>
      <c r="AB6" s="3" t="s">
        <v>14</v>
      </c>
      <c r="AC6" s="10">
        <f>O80</f>
        <v>18.210526315789473</v>
      </c>
      <c r="AD6" s="10">
        <f>O99</f>
        <v>48.368421052631582</v>
      </c>
      <c r="AE6" s="10">
        <f>O114</f>
        <v>78.733333333333334</v>
      </c>
    </row>
    <row r="7" spans="1:31" x14ac:dyDescent="0.25">
      <c r="A7" s="5" t="s">
        <v>44</v>
      </c>
      <c r="B7" s="5" t="s">
        <v>34</v>
      </c>
      <c r="C7" s="5">
        <v>4</v>
      </c>
      <c r="D7" s="5">
        <v>5</v>
      </c>
      <c r="E7" s="5">
        <v>5</v>
      </c>
      <c r="F7" s="5">
        <f t="shared" si="0"/>
        <v>10</v>
      </c>
      <c r="G7" s="5" t="s">
        <v>40</v>
      </c>
      <c r="H7" s="5">
        <v>17</v>
      </c>
      <c r="I7" s="6">
        <v>19.3</v>
      </c>
      <c r="J7" s="5">
        <v>1.1117999999999999</v>
      </c>
      <c r="K7" s="7">
        <v>1.1523000000000001</v>
      </c>
      <c r="L7" s="7">
        <v>1.1157999999999999</v>
      </c>
      <c r="M7" s="7">
        <f t="shared" si="1"/>
        <v>4.0500000000000203E-2</v>
      </c>
      <c r="N7" s="7">
        <f t="shared" si="2"/>
        <v>4.0000000000000036E-3</v>
      </c>
      <c r="AA7" s="3" t="s">
        <v>45</v>
      </c>
      <c r="AB7" s="3" t="s">
        <v>42</v>
      </c>
      <c r="AC7" s="11">
        <f>Q21</f>
        <v>3.5957894736842098E-2</v>
      </c>
      <c r="AD7" s="12">
        <f>Q38</f>
        <v>0.65794117647058836</v>
      </c>
      <c r="AE7" s="12">
        <f>Q56</f>
        <v>5.0435000000000008</v>
      </c>
    </row>
    <row r="8" spans="1:31" x14ac:dyDescent="0.25">
      <c r="A8" s="5" t="s">
        <v>46</v>
      </c>
      <c r="B8" s="5" t="s">
        <v>34</v>
      </c>
      <c r="C8" s="5">
        <v>8</v>
      </c>
      <c r="D8" s="5">
        <v>5</v>
      </c>
      <c r="E8" s="5">
        <v>5</v>
      </c>
      <c r="F8" s="5">
        <f t="shared" si="0"/>
        <v>10</v>
      </c>
      <c r="G8" s="5" t="s">
        <v>47</v>
      </c>
      <c r="H8" s="5">
        <v>16</v>
      </c>
      <c r="I8" s="6">
        <v>17.399999999999999</v>
      </c>
      <c r="J8" s="5">
        <v>1.1122000000000001</v>
      </c>
      <c r="K8" s="7">
        <v>1.1585000000000001</v>
      </c>
      <c r="L8" s="7">
        <v>1.1180000000000001</v>
      </c>
      <c r="M8" s="7">
        <f t="shared" si="1"/>
        <v>4.6300000000000008E-2</v>
      </c>
      <c r="N8" s="7">
        <f t="shared" si="2"/>
        <v>5.8000000000000274E-3</v>
      </c>
      <c r="AB8" s="3" t="s">
        <v>14</v>
      </c>
      <c r="AC8" s="11">
        <f>Q80</f>
        <v>2.9373684210526319E-2</v>
      </c>
      <c r="AD8" s="12">
        <f>Q99</f>
        <v>0.72458947368421034</v>
      </c>
      <c r="AE8" s="12">
        <f>Q114</f>
        <v>4.6906000000000008</v>
      </c>
    </row>
    <row r="9" spans="1:31" x14ac:dyDescent="0.25">
      <c r="A9" s="5" t="s">
        <v>48</v>
      </c>
      <c r="B9" s="5" t="s">
        <v>34</v>
      </c>
      <c r="C9" s="5">
        <v>21</v>
      </c>
      <c r="D9" s="5">
        <v>5</v>
      </c>
      <c r="E9" s="5">
        <v>5</v>
      </c>
      <c r="F9" s="5">
        <f t="shared" si="0"/>
        <v>10</v>
      </c>
      <c r="G9" s="5" t="s">
        <v>47</v>
      </c>
      <c r="H9" s="5">
        <v>11</v>
      </c>
      <c r="I9" s="6">
        <v>17</v>
      </c>
      <c r="J9" s="5">
        <v>1.1271</v>
      </c>
      <c r="K9" s="7">
        <v>1.1617999999999999</v>
      </c>
      <c r="L9" s="7">
        <v>1.1305000000000001</v>
      </c>
      <c r="M9" s="7">
        <f t="shared" si="1"/>
        <v>3.4699999999999953E-2</v>
      </c>
      <c r="N9" s="7">
        <f t="shared" si="2"/>
        <v>3.4000000000000696E-3</v>
      </c>
      <c r="V9" s="8" t="s">
        <v>49</v>
      </c>
      <c r="W9" s="3">
        <v>5</v>
      </c>
      <c r="X9" s="3">
        <v>13</v>
      </c>
      <c r="Y9" s="3">
        <v>20</v>
      </c>
      <c r="AA9" s="3" t="s">
        <v>50</v>
      </c>
      <c r="AB9" s="3" t="s">
        <v>42</v>
      </c>
      <c r="AC9" s="13">
        <f>S21</f>
        <v>3.7052631578947262E-3</v>
      </c>
      <c r="AD9" s="13">
        <f>S38</f>
        <v>7.2876470588235306E-2</v>
      </c>
      <c r="AE9" s="13">
        <f>S56</f>
        <v>0.71766666666666667</v>
      </c>
    </row>
    <row r="10" spans="1:31" x14ac:dyDescent="0.25">
      <c r="A10" s="5" t="s">
        <v>51</v>
      </c>
      <c r="B10" s="5" t="s">
        <v>34</v>
      </c>
      <c r="C10" s="5">
        <v>25</v>
      </c>
      <c r="D10" s="5">
        <v>5</v>
      </c>
      <c r="E10" s="5">
        <v>5</v>
      </c>
      <c r="F10" s="5">
        <f t="shared" si="0"/>
        <v>10</v>
      </c>
      <c r="G10" s="5" t="s">
        <v>47</v>
      </c>
      <c r="H10" s="5">
        <v>1</v>
      </c>
      <c r="I10" s="6">
        <v>15.6</v>
      </c>
      <c r="J10" s="5">
        <v>1.1151</v>
      </c>
      <c r="K10" s="7">
        <v>1.1561999999999999</v>
      </c>
      <c r="L10" s="7">
        <v>1.1195999999999999</v>
      </c>
      <c r="M10" s="7">
        <f t="shared" si="1"/>
        <v>4.1099999999999914E-2</v>
      </c>
      <c r="N10" s="7">
        <f t="shared" si="2"/>
        <v>4.4999999999999485E-3</v>
      </c>
      <c r="AB10" s="3" t="s">
        <v>14</v>
      </c>
      <c r="AC10" s="13">
        <f>S80</f>
        <v>4.2684210526315646E-3</v>
      </c>
      <c r="AD10" s="13">
        <f>S99</f>
        <v>9.4357894736842085E-2</v>
      </c>
      <c r="AE10" s="13">
        <f>S114</f>
        <v>0.69293333333333329</v>
      </c>
    </row>
    <row r="11" spans="1:31" x14ac:dyDescent="0.25">
      <c r="A11" s="5" t="s">
        <v>52</v>
      </c>
      <c r="B11" s="5" t="s">
        <v>34</v>
      </c>
      <c r="C11" s="5">
        <v>27</v>
      </c>
      <c r="D11" s="5">
        <v>6</v>
      </c>
      <c r="E11" s="5">
        <v>5</v>
      </c>
      <c r="F11" s="5">
        <f t="shared" si="0"/>
        <v>11</v>
      </c>
      <c r="G11" s="5" t="s">
        <v>35</v>
      </c>
      <c r="H11" s="5">
        <v>1</v>
      </c>
      <c r="I11" s="6">
        <v>18.7</v>
      </c>
      <c r="J11" s="5">
        <v>1.1108</v>
      </c>
      <c r="K11" s="7">
        <v>1.1576</v>
      </c>
      <c r="L11" s="7">
        <v>1.1163000000000001</v>
      </c>
      <c r="M11" s="7">
        <f t="shared" si="1"/>
        <v>4.6799999999999953E-2</v>
      </c>
      <c r="N11" s="7">
        <f t="shared" si="2"/>
        <v>5.5000000000000604E-3</v>
      </c>
      <c r="AA11" s="3" t="s">
        <v>53</v>
      </c>
      <c r="AB11" s="3" t="s">
        <v>42</v>
      </c>
      <c r="AC11" s="10">
        <f>P22</f>
        <v>0.50616391443827369</v>
      </c>
      <c r="AD11" s="9">
        <f>P39</f>
        <v>2.2114635276793631</v>
      </c>
      <c r="AE11" s="12">
        <f>P57</f>
        <v>1.9422022553228033</v>
      </c>
    </row>
    <row r="12" spans="1:31" x14ac:dyDescent="0.25">
      <c r="A12" s="5" t="s">
        <v>54</v>
      </c>
      <c r="B12" s="5" t="s">
        <v>34</v>
      </c>
      <c r="C12" s="5">
        <v>33</v>
      </c>
      <c r="D12" s="5">
        <v>6</v>
      </c>
      <c r="E12" s="5">
        <v>5</v>
      </c>
      <c r="F12" s="5">
        <f t="shared" si="0"/>
        <v>11</v>
      </c>
      <c r="G12" s="5" t="s">
        <v>35</v>
      </c>
      <c r="H12" s="5">
        <v>12</v>
      </c>
      <c r="I12" s="6">
        <v>15.7</v>
      </c>
      <c r="J12" s="5">
        <v>1.1266</v>
      </c>
      <c r="K12" s="7">
        <v>1.1640999999999999</v>
      </c>
      <c r="L12" s="7">
        <v>1.1315999999999999</v>
      </c>
      <c r="M12" s="7">
        <f t="shared" si="1"/>
        <v>3.7499999999999867E-2</v>
      </c>
      <c r="N12" s="7">
        <f t="shared" si="2"/>
        <v>4.9999999999998934E-3</v>
      </c>
      <c r="AB12" s="3" t="s">
        <v>14</v>
      </c>
      <c r="AC12" s="10">
        <f>P81</f>
        <v>0.65974010197540089</v>
      </c>
      <c r="AD12" s="9">
        <f>P100</f>
        <v>1.5750439078921721</v>
      </c>
      <c r="AE12" s="9">
        <f>P115</f>
        <v>1.991569533395509</v>
      </c>
    </row>
    <row r="13" spans="1:31" x14ac:dyDescent="0.25">
      <c r="A13" s="5" t="s">
        <v>55</v>
      </c>
      <c r="B13" s="5" t="s">
        <v>34</v>
      </c>
      <c r="C13" s="5">
        <v>29</v>
      </c>
      <c r="D13" s="5">
        <v>6</v>
      </c>
      <c r="E13" s="5">
        <v>5</v>
      </c>
      <c r="F13" s="5">
        <f t="shared" si="0"/>
        <v>11</v>
      </c>
      <c r="G13" s="5" t="s">
        <v>40</v>
      </c>
      <c r="H13" s="5">
        <v>9</v>
      </c>
      <c r="I13" s="6">
        <v>22.1</v>
      </c>
      <c r="J13" s="5">
        <v>1.1113999999999999</v>
      </c>
      <c r="K13" s="7">
        <v>1.1429</v>
      </c>
      <c r="L13" s="7">
        <v>1.1132</v>
      </c>
      <c r="M13" s="7">
        <f t="shared" si="1"/>
        <v>3.1500000000000083E-2</v>
      </c>
      <c r="N13" s="7">
        <f t="shared" si="2"/>
        <v>1.8000000000000238E-3</v>
      </c>
      <c r="AA13" s="3" t="s">
        <v>56</v>
      </c>
      <c r="AB13" s="3" t="s">
        <v>42</v>
      </c>
      <c r="AC13" s="10">
        <f>R22</f>
        <v>1.8296824220247383E-3</v>
      </c>
      <c r="AD13" s="9">
        <f>R39</f>
        <v>6.4457719303855854E-2</v>
      </c>
      <c r="AE13" s="12">
        <f>R57</f>
        <v>0.40573703813880069</v>
      </c>
    </row>
    <row r="14" spans="1:31" x14ac:dyDescent="0.25">
      <c r="A14" s="5" t="s">
        <v>57</v>
      </c>
      <c r="B14" s="5" t="s">
        <v>34</v>
      </c>
      <c r="C14" s="5">
        <v>35</v>
      </c>
      <c r="D14" s="5">
        <v>6</v>
      </c>
      <c r="E14" s="5">
        <v>5</v>
      </c>
      <c r="F14" s="5">
        <f t="shared" si="0"/>
        <v>11</v>
      </c>
      <c r="G14" s="5" t="s">
        <v>40</v>
      </c>
      <c r="H14" s="5">
        <v>19</v>
      </c>
      <c r="I14" s="6">
        <v>17.600000000000001</v>
      </c>
      <c r="J14" s="5">
        <v>1.1147</v>
      </c>
      <c r="K14" s="7">
        <v>1.1415999999999999</v>
      </c>
      <c r="L14" s="7">
        <v>1.1173</v>
      </c>
      <c r="M14" s="7">
        <f t="shared" si="1"/>
        <v>2.6899999999999924E-2</v>
      </c>
      <c r="N14" s="7">
        <f t="shared" si="2"/>
        <v>2.5999999999999357E-3</v>
      </c>
      <c r="V14" s="8" t="s">
        <v>58</v>
      </c>
      <c r="W14" s="3">
        <v>5</v>
      </c>
      <c r="X14" s="3">
        <v>13</v>
      </c>
      <c r="Y14" s="3">
        <v>20</v>
      </c>
      <c r="AB14" s="3" t="s">
        <v>14</v>
      </c>
      <c r="AC14" s="10">
        <f>R81</f>
        <v>2.0089688097803711E-3</v>
      </c>
      <c r="AD14" s="9">
        <f>R100</f>
        <v>5.4589619375407475E-2</v>
      </c>
      <c r="AE14" s="9">
        <f>R115</f>
        <v>0.22464165750304055</v>
      </c>
    </row>
    <row r="15" spans="1:31" x14ac:dyDescent="0.25">
      <c r="A15" s="5" t="s">
        <v>59</v>
      </c>
      <c r="B15" s="5" t="s">
        <v>34</v>
      </c>
      <c r="C15" s="5">
        <v>34</v>
      </c>
      <c r="D15" s="5">
        <v>6</v>
      </c>
      <c r="E15" s="5">
        <v>5</v>
      </c>
      <c r="F15" s="5">
        <f t="shared" si="0"/>
        <v>11</v>
      </c>
      <c r="G15" s="5" t="s">
        <v>47</v>
      </c>
      <c r="H15" s="5">
        <v>6</v>
      </c>
      <c r="I15" s="6">
        <v>18.3</v>
      </c>
      <c r="J15" s="7">
        <v>1.1240000000000001</v>
      </c>
      <c r="K15" s="7">
        <v>1.1536999999999999</v>
      </c>
      <c r="L15" s="7">
        <v>1.1266</v>
      </c>
      <c r="M15" s="7">
        <f t="shared" si="1"/>
        <v>2.9699999999999838E-2</v>
      </c>
      <c r="N15" s="7">
        <f t="shared" si="2"/>
        <v>2.5999999999999357E-3</v>
      </c>
      <c r="AA15" s="3" t="s">
        <v>60</v>
      </c>
      <c r="AB15" s="3" t="s">
        <v>42</v>
      </c>
      <c r="AC15" s="13">
        <f>T22</f>
        <v>3.2762423956644675E-4</v>
      </c>
      <c r="AD15" s="13">
        <f>T39</f>
        <v>8.2252638497451024E-3</v>
      </c>
      <c r="AE15" s="13">
        <f>T57</f>
        <v>6.6859671598614015E-2</v>
      </c>
    </row>
    <row r="16" spans="1:31" x14ac:dyDescent="0.25">
      <c r="A16" s="5" t="s">
        <v>61</v>
      </c>
      <c r="B16" s="5" t="s">
        <v>34</v>
      </c>
      <c r="C16" s="5">
        <v>38</v>
      </c>
      <c r="D16" s="5">
        <v>6</v>
      </c>
      <c r="E16" s="5">
        <v>5</v>
      </c>
      <c r="F16" s="5">
        <f t="shared" si="0"/>
        <v>11</v>
      </c>
      <c r="G16" s="5" t="s">
        <v>47</v>
      </c>
      <c r="H16" s="5">
        <v>13</v>
      </c>
      <c r="I16" s="6">
        <v>17.2</v>
      </c>
      <c r="J16" s="5">
        <v>1.1268</v>
      </c>
      <c r="K16" s="7">
        <v>1.1753</v>
      </c>
      <c r="L16" s="7">
        <v>1.1329</v>
      </c>
      <c r="M16" s="7">
        <f t="shared" si="1"/>
        <v>4.8499999999999988E-2</v>
      </c>
      <c r="N16" s="7">
        <f t="shared" si="2"/>
        <v>6.0999999999999943E-3</v>
      </c>
      <c r="AB16" s="3" t="s">
        <v>14</v>
      </c>
      <c r="AC16" s="13">
        <f>T81</f>
        <v>6.2333064224857242E-4</v>
      </c>
      <c r="AD16" s="13">
        <f>T100</f>
        <v>7.8088730300463075E-3</v>
      </c>
      <c r="AE16" s="13">
        <f>T115</f>
        <v>4.4160903487421931E-2</v>
      </c>
    </row>
    <row r="17" spans="1:34" x14ac:dyDescent="0.25">
      <c r="A17" s="5" t="s">
        <v>62</v>
      </c>
      <c r="B17" s="5" t="s">
        <v>34</v>
      </c>
      <c r="C17" s="5">
        <v>28</v>
      </c>
      <c r="D17" s="5">
        <v>6</v>
      </c>
      <c r="E17" s="5">
        <v>5</v>
      </c>
      <c r="F17" s="5">
        <f t="shared" si="0"/>
        <v>11</v>
      </c>
      <c r="G17" s="5" t="s">
        <v>47</v>
      </c>
      <c r="H17" s="5">
        <v>8</v>
      </c>
      <c r="I17" s="6">
        <v>20.8</v>
      </c>
      <c r="J17" s="5">
        <v>1.1238999999999999</v>
      </c>
      <c r="K17" s="7">
        <v>1.1695</v>
      </c>
      <c r="L17" s="7">
        <v>1.1291</v>
      </c>
      <c r="M17" s="7">
        <f t="shared" si="1"/>
        <v>4.5600000000000085E-2</v>
      </c>
      <c r="N17" s="7">
        <f t="shared" si="2"/>
        <v>5.2000000000000934E-3</v>
      </c>
    </row>
    <row r="18" spans="1:34" x14ac:dyDescent="0.25">
      <c r="A18" s="5" t="s">
        <v>47</v>
      </c>
      <c r="B18" s="5" t="s">
        <v>34</v>
      </c>
      <c r="C18" s="5">
        <v>44</v>
      </c>
      <c r="D18" s="5">
        <v>7</v>
      </c>
      <c r="E18" s="5">
        <v>5</v>
      </c>
      <c r="F18" s="5">
        <f t="shared" si="0"/>
        <v>12</v>
      </c>
      <c r="G18" s="5" t="s">
        <v>35</v>
      </c>
      <c r="H18" s="5">
        <v>2</v>
      </c>
      <c r="I18" s="6">
        <v>13.2</v>
      </c>
      <c r="J18" s="5">
        <v>1.1269</v>
      </c>
      <c r="K18" s="7">
        <v>1.1604000000000001</v>
      </c>
      <c r="L18" s="7">
        <v>1.1309</v>
      </c>
      <c r="M18" s="7">
        <f t="shared" si="1"/>
        <v>3.3500000000000085E-2</v>
      </c>
      <c r="N18" s="7">
        <f t="shared" si="2"/>
        <v>4.0000000000000036E-3</v>
      </c>
    </row>
    <row r="19" spans="1:34" ht="51.75" x14ac:dyDescent="0.25">
      <c r="A19" s="5" t="s">
        <v>63</v>
      </c>
      <c r="B19" s="5" t="s">
        <v>34</v>
      </c>
      <c r="C19" s="5">
        <v>52</v>
      </c>
      <c r="D19" s="5">
        <v>7</v>
      </c>
      <c r="E19" s="5">
        <v>5</v>
      </c>
      <c r="F19" s="5">
        <f t="shared" si="0"/>
        <v>12</v>
      </c>
      <c r="G19" s="5" t="s">
        <v>35</v>
      </c>
      <c r="H19" s="5">
        <v>20</v>
      </c>
      <c r="I19" s="6">
        <v>16.7</v>
      </c>
      <c r="J19" s="5">
        <v>1.1232</v>
      </c>
      <c r="K19" s="7">
        <v>1.1524000000000001</v>
      </c>
      <c r="L19" s="7">
        <v>1.1243000000000001</v>
      </c>
      <c r="M19" s="7">
        <f t="shared" si="1"/>
        <v>2.9200000000000115E-2</v>
      </c>
      <c r="N19" s="7">
        <f t="shared" si="2"/>
        <v>1.1000000000001009E-3</v>
      </c>
      <c r="V19" s="8" t="s">
        <v>38</v>
      </c>
      <c r="W19" s="16" t="s">
        <v>64</v>
      </c>
      <c r="X19" s="16" t="s">
        <v>65</v>
      </c>
      <c r="Y19" s="16" t="s">
        <v>66</v>
      </c>
      <c r="Z19" s="16" t="s">
        <v>67</v>
      </c>
      <c r="AA19" s="16" t="s">
        <v>68</v>
      </c>
      <c r="AB19" s="16" t="s">
        <v>69</v>
      </c>
      <c r="AC19" s="16" t="s">
        <v>70</v>
      </c>
      <c r="AD19" s="16" t="s">
        <v>71</v>
      </c>
      <c r="AE19" s="16" t="s">
        <v>72</v>
      </c>
      <c r="AF19" s="16" t="s">
        <v>73</v>
      </c>
      <c r="AG19" s="16" t="s">
        <v>74</v>
      </c>
      <c r="AH19" s="16" t="s">
        <v>75</v>
      </c>
    </row>
    <row r="20" spans="1:34" x14ac:dyDescent="0.25">
      <c r="A20" s="5" t="s">
        <v>76</v>
      </c>
      <c r="B20" s="5" t="s">
        <v>34</v>
      </c>
      <c r="C20" s="5">
        <v>50</v>
      </c>
      <c r="D20" s="5">
        <v>7</v>
      </c>
      <c r="E20" s="5">
        <v>5</v>
      </c>
      <c r="F20" s="5">
        <f t="shared" si="0"/>
        <v>12</v>
      </c>
      <c r="G20" s="5" t="s">
        <v>40</v>
      </c>
      <c r="H20" s="5">
        <v>10</v>
      </c>
      <c r="I20" s="6">
        <v>13.8</v>
      </c>
      <c r="J20" s="5">
        <v>1.1147</v>
      </c>
      <c r="K20" s="7">
        <v>1.145</v>
      </c>
      <c r="L20" s="7">
        <v>1.1180000000000001</v>
      </c>
      <c r="M20" s="7">
        <f t="shared" si="1"/>
        <v>3.0299999999999994E-2</v>
      </c>
      <c r="N20" s="7">
        <f t="shared" si="2"/>
        <v>3.3000000000000806E-3</v>
      </c>
      <c r="O20" s="3" t="s">
        <v>77</v>
      </c>
      <c r="P20" s="3" t="s">
        <v>78</v>
      </c>
      <c r="Q20" s="3" t="s">
        <v>79</v>
      </c>
      <c r="R20" s="3" t="s">
        <v>80</v>
      </c>
      <c r="S20" s="3" t="s">
        <v>81</v>
      </c>
      <c r="T20" s="3" t="s">
        <v>82</v>
      </c>
      <c r="V20" s="8">
        <v>5</v>
      </c>
      <c r="W20" s="3">
        <v>17.431578947368418</v>
      </c>
      <c r="X20" s="3">
        <v>18.210526315789473</v>
      </c>
      <c r="Y20" s="3">
        <v>3.5957894736842098E-2</v>
      </c>
      <c r="Z20" s="3">
        <v>2.9373684210526319E-2</v>
      </c>
      <c r="AA20" s="3">
        <v>3.7052631578947262E-3</v>
      </c>
      <c r="AB20" s="3">
        <v>4.2684210526315646E-3</v>
      </c>
      <c r="AC20" s="3">
        <v>0.50616391443827369</v>
      </c>
      <c r="AD20" s="3">
        <v>0.65974010197540089</v>
      </c>
      <c r="AE20" s="3">
        <v>1.8296824220247383E-3</v>
      </c>
      <c r="AF20" s="3">
        <v>2.0089688097803711E-3</v>
      </c>
      <c r="AG20" s="3">
        <v>3.2762423956644675E-4</v>
      </c>
      <c r="AH20" s="3">
        <v>6.2333064224857242E-4</v>
      </c>
    </row>
    <row r="21" spans="1:34" x14ac:dyDescent="0.25">
      <c r="A21" s="5" t="s">
        <v>83</v>
      </c>
      <c r="B21" s="5" t="s">
        <v>34</v>
      </c>
      <c r="C21" s="5">
        <v>46</v>
      </c>
      <c r="D21" s="5">
        <v>7</v>
      </c>
      <c r="E21" s="5">
        <v>5</v>
      </c>
      <c r="F21" s="5">
        <f t="shared" si="0"/>
        <v>12</v>
      </c>
      <c r="G21" s="5" t="s">
        <v>47</v>
      </c>
      <c r="H21" s="5">
        <v>2</v>
      </c>
      <c r="I21" s="6">
        <v>18.7</v>
      </c>
      <c r="J21" s="5">
        <v>1.1155999999999999</v>
      </c>
      <c r="K21" s="7">
        <v>1.1594</v>
      </c>
      <c r="L21" s="7">
        <v>1.1197999999999999</v>
      </c>
      <c r="M21" s="7">
        <f t="shared" si="1"/>
        <v>4.3800000000000061E-2</v>
      </c>
      <c r="N21" s="7">
        <f t="shared" si="2"/>
        <v>4.1999999999999815E-3</v>
      </c>
      <c r="O21" s="9">
        <f>AVERAGE(I3:I21)</f>
        <v>17.431578947368418</v>
      </c>
      <c r="P21" s="9">
        <f>STDEV(I3:I21)</f>
        <v>2.2063173519034032</v>
      </c>
      <c r="Q21" s="11">
        <f>AVERAGE(M3:M21)</f>
        <v>3.5957894736842098E-2</v>
      </c>
      <c r="R21" s="13">
        <f>STDEV(M3:M21)</f>
        <v>7.9754007763785731E-3</v>
      </c>
      <c r="S21" s="13">
        <f>AVERAGE(N3:N21)</f>
        <v>3.7052631578947262E-3</v>
      </c>
      <c r="T21" s="13">
        <f>STDEV(N3:N21)</f>
        <v>1.4280809517245015E-3</v>
      </c>
      <c r="V21" s="8">
        <v>13</v>
      </c>
      <c r="W21" s="3">
        <v>43.529411764705884</v>
      </c>
      <c r="X21" s="3">
        <v>48.368421052631582</v>
      </c>
      <c r="Y21" s="3">
        <v>0.65794117647058836</v>
      </c>
      <c r="Z21" s="3">
        <v>0.72458947368421034</v>
      </c>
      <c r="AA21" s="3">
        <v>7.2876470588235306E-2</v>
      </c>
      <c r="AB21" s="3">
        <v>9.4357894736842085E-2</v>
      </c>
      <c r="AC21" s="3">
        <v>2.2114635276793631</v>
      </c>
      <c r="AD21" s="3">
        <v>1.5750439078921721</v>
      </c>
      <c r="AE21" s="3">
        <v>6.4457719303855854E-2</v>
      </c>
      <c r="AF21" s="3">
        <v>5.4589619375407475E-2</v>
      </c>
      <c r="AG21" s="3">
        <v>8.2252638497451024E-3</v>
      </c>
      <c r="AH21" s="3">
        <v>7.8088730300463075E-3</v>
      </c>
    </row>
    <row r="22" spans="1:34" x14ac:dyDescent="0.25">
      <c r="A22" s="3" t="s">
        <v>84</v>
      </c>
      <c r="B22" s="3" t="s">
        <v>34</v>
      </c>
      <c r="C22" s="3">
        <v>1</v>
      </c>
      <c r="D22" s="3">
        <v>3</v>
      </c>
      <c r="E22" s="3">
        <v>13</v>
      </c>
      <c r="F22" s="3">
        <f t="shared" si="0"/>
        <v>16</v>
      </c>
      <c r="G22" s="3" t="s">
        <v>40</v>
      </c>
      <c r="H22" s="3">
        <v>12</v>
      </c>
      <c r="I22" s="9">
        <v>33</v>
      </c>
      <c r="J22" s="3">
        <v>6.5609999999999999</v>
      </c>
      <c r="K22" s="13">
        <v>6.9470000000000001</v>
      </c>
      <c r="L22" s="13">
        <v>6.6009000000000002</v>
      </c>
      <c r="M22" s="13">
        <f t="shared" si="1"/>
        <v>0.38600000000000012</v>
      </c>
      <c r="N22" s="13">
        <f t="shared" si="2"/>
        <v>3.9900000000000269E-2</v>
      </c>
      <c r="O22" s="10" t="s">
        <v>9</v>
      </c>
      <c r="P22" s="11">
        <f>P21/(SQRT(COUNT($N3:$N21)))</f>
        <v>0.50616391443827369</v>
      </c>
      <c r="Q22" s="11"/>
      <c r="R22" s="11">
        <f>R21/(SQRT(COUNT($N3:$N21)))</f>
        <v>1.8296824220247383E-3</v>
      </c>
      <c r="S22" s="11"/>
      <c r="T22" s="11">
        <f>T21/(SQRT(COUNT($N3:$N21)))</f>
        <v>3.2762423956644675E-4</v>
      </c>
      <c r="V22" s="8">
        <v>20</v>
      </c>
      <c r="W22" s="3">
        <v>79.611111111111114</v>
      </c>
      <c r="X22" s="3">
        <v>78.733333333333334</v>
      </c>
      <c r="Y22" s="3">
        <v>5.0435000000000008</v>
      </c>
      <c r="Z22" s="3">
        <v>4.6906000000000008</v>
      </c>
      <c r="AA22" s="3">
        <v>0.71766666666666667</v>
      </c>
      <c r="AB22" s="3">
        <v>0.69293333333333329</v>
      </c>
      <c r="AC22" s="3">
        <v>1.9422022553228033</v>
      </c>
      <c r="AD22" s="3">
        <v>1.9915695333955103</v>
      </c>
      <c r="AE22" s="3">
        <v>0.40573703813880069</v>
      </c>
      <c r="AF22" s="3">
        <v>0.22464165750304055</v>
      </c>
      <c r="AG22" s="3">
        <v>6.6859671598614015E-2</v>
      </c>
      <c r="AH22" s="3">
        <v>4.4160903487421931E-2</v>
      </c>
    </row>
    <row r="23" spans="1:34" x14ac:dyDescent="0.25">
      <c r="A23" s="3" t="s">
        <v>85</v>
      </c>
      <c r="B23" s="3" t="s">
        <v>34</v>
      </c>
      <c r="C23" s="3">
        <v>22</v>
      </c>
      <c r="D23" s="3">
        <v>5</v>
      </c>
      <c r="E23" s="3">
        <v>13</v>
      </c>
      <c r="F23" s="3">
        <f t="shared" si="0"/>
        <v>18</v>
      </c>
      <c r="G23" s="3" t="s">
        <v>35</v>
      </c>
      <c r="H23" s="3">
        <v>16</v>
      </c>
      <c r="I23" s="9">
        <v>44</v>
      </c>
      <c r="J23" s="3">
        <v>6.5010000000000003</v>
      </c>
      <c r="K23" s="13">
        <v>7.306</v>
      </c>
      <c r="L23" s="13">
        <v>6.5982000000000003</v>
      </c>
      <c r="M23" s="13">
        <f t="shared" si="1"/>
        <v>0.80499999999999972</v>
      </c>
      <c r="N23" s="13">
        <f t="shared" si="2"/>
        <v>9.7199999999999953E-2</v>
      </c>
      <c r="O23" s="10"/>
    </row>
    <row r="24" spans="1:34" x14ac:dyDescent="0.25">
      <c r="A24" s="3" t="s">
        <v>86</v>
      </c>
      <c r="B24" s="3" t="s">
        <v>34</v>
      </c>
      <c r="C24" s="3">
        <v>13</v>
      </c>
      <c r="D24" s="3">
        <v>5</v>
      </c>
      <c r="E24" s="3">
        <v>13</v>
      </c>
      <c r="F24" s="3">
        <f t="shared" si="0"/>
        <v>18</v>
      </c>
      <c r="G24" s="3" t="s">
        <v>35</v>
      </c>
      <c r="H24" s="3">
        <v>11</v>
      </c>
      <c r="I24" s="9">
        <v>35</v>
      </c>
      <c r="J24" s="3">
        <v>6.4710000000000001</v>
      </c>
      <c r="K24" s="13">
        <v>6.6550000000000002</v>
      </c>
      <c r="L24" s="13">
        <v>6.4873000000000003</v>
      </c>
      <c r="M24" s="13">
        <f t="shared" si="1"/>
        <v>0.18400000000000016</v>
      </c>
      <c r="N24" s="13">
        <f t="shared" si="2"/>
        <v>1.6300000000000203E-2</v>
      </c>
    </row>
    <row r="25" spans="1:34" x14ac:dyDescent="0.25">
      <c r="A25" s="3" t="s">
        <v>87</v>
      </c>
      <c r="B25" s="3" t="s">
        <v>34</v>
      </c>
      <c r="C25" s="3">
        <v>6</v>
      </c>
      <c r="D25" s="3">
        <v>5</v>
      </c>
      <c r="E25" s="3">
        <v>13</v>
      </c>
      <c r="F25" s="3">
        <f t="shared" si="0"/>
        <v>18</v>
      </c>
      <c r="G25" s="3" t="s">
        <v>40</v>
      </c>
      <c r="H25" s="3">
        <v>13</v>
      </c>
      <c r="I25" s="9">
        <v>45</v>
      </c>
      <c r="J25" s="3">
        <v>6.4539999999999997</v>
      </c>
      <c r="K25" s="13">
        <v>6.9930000000000003</v>
      </c>
      <c r="L25" s="13">
        <v>6.5105000000000004</v>
      </c>
      <c r="M25" s="13">
        <f t="shared" si="1"/>
        <v>0.53900000000000059</v>
      </c>
      <c r="N25" s="13">
        <f t="shared" si="2"/>
        <v>5.6500000000000661E-2</v>
      </c>
    </row>
    <row r="26" spans="1:34" x14ac:dyDescent="0.25">
      <c r="A26" s="3" t="s">
        <v>88</v>
      </c>
      <c r="B26" s="3" t="s">
        <v>34</v>
      </c>
      <c r="C26" s="3">
        <v>57</v>
      </c>
      <c r="D26" s="3">
        <v>5</v>
      </c>
      <c r="E26" s="3">
        <v>13</v>
      </c>
      <c r="F26" s="3">
        <f t="shared" si="0"/>
        <v>18</v>
      </c>
      <c r="G26" s="3" t="s">
        <v>40</v>
      </c>
      <c r="H26" s="3">
        <v>2</v>
      </c>
      <c r="I26" s="9">
        <v>20</v>
      </c>
      <c r="J26" s="3">
        <v>6.44</v>
      </c>
      <c r="K26" s="13">
        <v>6.4619999999999997</v>
      </c>
      <c r="L26" s="13">
        <v>6.4459999999999997</v>
      </c>
      <c r="M26" s="13">
        <f t="shared" si="1"/>
        <v>2.1999999999999353E-2</v>
      </c>
      <c r="N26" s="13">
        <f t="shared" si="2"/>
        <v>5.9999999999993392E-3</v>
      </c>
    </row>
    <row r="27" spans="1:34" x14ac:dyDescent="0.25">
      <c r="A27" s="3" t="s">
        <v>89</v>
      </c>
      <c r="B27" s="3" t="s">
        <v>34</v>
      </c>
      <c r="C27" s="3">
        <v>18</v>
      </c>
      <c r="D27" s="3">
        <v>5</v>
      </c>
      <c r="E27" s="3">
        <v>13</v>
      </c>
      <c r="F27" s="3">
        <f t="shared" si="0"/>
        <v>18</v>
      </c>
      <c r="G27" s="3" t="s">
        <v>40</v>
      </c>
      <c r="H27" s="3">
        <v>1</v>
      </c>
      <c r="I27" s="9">
        <v>41</v>
      </c>
      <c r="J27" s="3">
        <v>6.4630000000000001</v>
      </c>
      <c r="K27" s="13">
        <v>7.5449999999999999</v>
      </c>
      <c r="L27" s="13">
        <v>6.5980999999999996</v>
      </c>
      <c r="M27" s="13">
        <f t="shared" si="1"/>
        <v>1.0819999999999999</v>
      </c>
      <c r="N27" s="13">
        <f t="shared" si="2"/>
        <v>0.13509999999999955</v>
      </c>
    </row>
    <row r="28" spans="1:34" x14ac:dyDescent="0.25">
      <c r="A28" s="3" t="s">
        <v>90</v>
      </c>
      <c r="B28" s="3" t="s">
        <v>34</v>
      </c>
      <c r="C28" s="3">
        <v>14</v>
      </c>
      <c r="D28" s="3">
        <v>5</v>
      </c>
      <c r="E28" s="3">
        <v>13</v>
      </c>
      <c r="F28" s="3">
        <f t="shared" si="0"/>
        <v>18</v>
      </c>
      <c r="G28" s="3" t="s">
        <v>47</v>
      </c>
      <c r="H28" s="3">
        <v>10</v>
      </c>
      <c r="I28" s="9">
        <v>51</v>
      </c>
      <c r="J28" s="3">
        <v>6.5129999999999999</v>
      </c>
      <c r="K28" s="13">
        <v>7.2080000000000002</v>
      </c>
      <c r="L28" s="13">
        <v>6.5919999999999996</v>
      </c>
      <c r="M28" s="13">
        <f t="shared" si="1"/>
        <v>0.69500000000000028</v>
      </c>
      <c r="N28" s="13">
        <f t="shared" si="2"/>
        <v>7.8999999999999737E-2</v>
      </c>
    </row>
    <row r="29" spans="1:34" x14ac:dyDescent="0.25">
      <c r="A29" s="3" t="s">
        <v>91</v>
      </c>
      <c r="B29" s="3" t="s">
        <v>34</v>
      </c>
      <c r="C29" s="3">
        <v>12</v>
      </c>
      <c r="D29" s="3">
        <v>5</v>
      </c>
      <c r="E29" s="3">
        <v>13</v>
      </c>
      <c r="F29" s="3">
        <f t="shared" si="0"/>
        <v>18</v>
      </c>
      <c r="G29" s="3" t="s">
        <v>47</v>
      </c>
      <c r="H29" s="3">
        <v>5</v>
      </c>
      <c r="I29" s="9">
        <v>35</v>
      </c>
      <c r="J29" s="3">
        <v>6.45</v>
      </c>
      <c r="K29" s="13">
        <v>7.2130000000000001</v>
      </c>
      <c r="L29" s="13">
        <v>6.4873000000000003</v>
      </c>
      <c r="M29" s="13">
        <f t="shared" si="1"/>
        <v>0.7629999999999999</v>
      </c>
      <c r="N29" s="13">
        <f t="shared" si="2"/>
        <v>3.7300000000000111E-2</v>
      </c>
    </row>
    <row r="30" spans="1:34" x14ac:dyDescent="0.25">
      <c r="A30" s="3" t="s">
        <v>92</v>
      </c>
      <c r="B30" s="3" t="s">
        <v>34</v>
      </c>
      <c r="C30" s="3">
        <v>10</v>
      </c>
      <c r="D30" s="3">
        <v>5</v>
      </c>
      <c r="E30" s="3">
        <v>13</v>
      </c>
      <c r="F30" s="3">
        <f t="shared" si="0"/>
        <v>18</v>
      </c>
      <c r="G30" s="3" t="s">
        <v>47</v>
      </c>
      <c r="H30" s="3">
        <v>4</v>
      </c>
      <c r="I30" s="9">
        <v>46</v>
      </c>
      <c r="J30" s="3">
        <v>6.4480000000000004</v>
      </c>
      <c r="K30" s="13">
        <v>7.194</v>
      </c>
      <c r="L30" s="13">
        <v>6.5274000000000001</v>
      </c>
      <c r="M30" s="13">
        <f t="shared" si="1"/>
        <v>0.74599999999999955</v>
      </c>
      <c r="N30" s="13">
        <f t="shared" si="2"/>
        <v>7.9399999999999693E-2</v>
      </c>
    </row>
    <row r="31" spans="1:34" x14ac:dyDescent="0.25">
      <c r="A31" s="3" t="s">
        <v>93</v>
      </c>
      <c r="B31" s="3" t="s">
        <v>34</v>
      </c>
      <c r="C31" s="3">
        <v>7</v>
      </c>
      <c r="D31" s="3">
        <v>5</v>
      </c>
      <c r="E31" s="3">
        <v>13</v>
      </c>
      <c r="F31" s="3">
        <f t="shared" si="0"/>
        <v>18</v>
      </c>
      <c r="G31" s="3" t="s">
        <v>47</v>
      </c>
      <c r="H31" s="3">
        <v>9</v>
      </c>
      <c r="I31" s="9">
        <v>54</v>
      </c>
      <c r="J31" s="3">
        <v>6.5030000000000001</v>
      </c>
      <c r="K31" s="13">
        <v>7.391</v>
      </c>
      <c r="L31" s="13">
        <v>6.6078000000000001</v>
      </c>
      <c r="M31" s="13">
        <f t="shared" si="1"/>
        <v>0.8879999999999999</v>
      </c>
      <c r="N31" s="13">
        <f t="shared" si="2"/>
        <v>0.1048</v>
      </c>
    </row>
    <row r="32" spans="1:34" x14ac:dyDescent="0.25">
      <c r="A32" s="3" t="s">
        <v>94</v>
      </c>
      <c r="B32" s="3" t="s">
        <v>34</v>
      </c>
      <c r="C32" s="3">
        <v>11</v>
      </c>
      <c r="D32" s="3">
        <v>5</v>
      </c>
      <c r="E32" s="3">
        <v>13</v>
      </c>
      <c r="F32" s="3">
        <f t="shared" si="0"/>
        <v>18</v>
      </c>
      <c r="G32" s="3" t="s">
        <v>47</v>
      </c>
      <c r="H32" s="3">
        <v>15</v>
      </c>
      <c r="I32" s="9">
        <v>48</v>
      </c>
      <c r="J32" s="3">
        <v>6.5</v>
      </c>
      <c r="K32" s="13">
        <v>7.4690000000000003</v>
      </c>
      <c r="L32" s="13">
        <v>6.6132999999999997</v>
      </c>
      <c r="M32" s="13">
        <f t="shared" si="1"/>
        <v>0.96900000000000031</v>
      </c>
      <c r="N32" s="13">
        <f t="shared" si="2"/>
        <v>0.11329999999999973</v>
      </c>
    </row>
    <row r="33" spans="1:20" x14ac:dyDescent="0.25">
      <c r="A33" s="3" t="s">
        <v>95</v>
      </c>
      <c r="B33" s="3" t="s">
        <v>34</v>
      </c>
      <c r="C33" s="3">
        <v>32</v>
      </c>
      <c r="D33" s="3">
        <v>6</v>
      </c>
      <c r="E33" s="3">
        <v>13</v>
      </c>
      <c r="F33" s="3">
        <f t="shared" si="0"/>
        <v>19</v>
      </c>
      <c r="G33" s="3" t="s">
        <v>35</v>
      </c>
      <c r="H33" s="3">
        <v>18</v>
      </c>
      <c r="I33" s="9">
        <v>42</v>
      </c>
      <c r="J33" s="3">
        <v>6.47</v>
      </c>
      <c r="K33" s="13">
        <v>7.0890000000000004</v>
      </c>
      <c r="L33" s="13">
        <v>6.5400999999999998</v>
      </c>
      <c r="M33" s="13">
        <f t="shared" si="1"/>
        <v>0.61900000000000066</v>
      </c>
      <c r="N33" s="13">
        <f t="shared" si="2"/>
        <v>7.0100000000000051E-2</v>
      </c>
    </row>
    <row r="34" spans="1:20" x14ac:dyDescent="0.25">
      <c r="A34" s="3" t="s">
        <v>96</v>
      </c>
      <c r="B34" s="3" t="s">
        <v>34</v>
      </c>
      <c r="C34" s="3">
        <v>31</v>
      </c>
      <c r="D34" s="3">
        <v>6</v>
      </c>
      <c r="E34" s="3">
        <v>13</v>
      </c>
      <c r="F34" s="3">
        <f t="shared" si="0"/>
        <v>19</v>
      </c>
      <c r="G34" s="3" t="s">
        <v>35</v>
      </c>
      <c r="H34" s="3">
        <v>9</v>
      </c>
      <c r="I34" s="9">
        <v>55</v>
      </c>
      <c r="J34" s="3">
        <v>6.4580000000000002</v>
      </c>
      <c r="K34" s="13">
        <v>7.2460000000000004</v>
      </c>
      <c r="L34" s="13">
        <v>6.5486000000000004</v>
      </c>
      <c r="M34" s="13">
        <f t="shared" si="1"/>
        <v>0.78800000000000026</v>
      </c>
      <c r="N34" s="13">
        <f t="shared" si="2"/>
        <v>9.0600000000000236E-2</v>
      </c>
    </row>
    <row r="35" spans="1:20" x14ac:dyDescent="0.25">
      <c r="A35" s="3" t="s">
        <v>97</v>
      </c>
      <c r="B35" s="3" t="s">
        <v>34</v>
      </c>
      <c r="C35" s="3">
        <v>48</v>
      </c>
      <c r="D35" s="3">
        <v>6</v>
      </c>
      <c r="E35" s="3">
        <v>13</v>
      </c>
      <c r="F35" s="3">
        <f t="shared" si="0"/>
        <v>19</v>
      </c>
      <c r="G35" s="3" t="s">
        <v>40</v>
      </c>
      <c r="H35" s="3">
        <v>5</v>
      </c>
      <c r="I35" s="9">
        <v>43</v>
      </c>
      <c r="J35" s="3">
        <v>6.3949999999999996</v>
      </c>
      <c r="K35" s="13">
        <v>7.0819999999999999</v>
      </c>
      <c r="L35" s="13">
        <v>6.4802</v>
      </c>
      <c r="M35" s="13">
        <f t="shared" si="1"/>
        <v>0.68700000000000028</v>
      </c>
      <c r="N35" s="13">
        <f t="shared" si="2"/>
        <v>8.5200000000000387E-2</v>
      </c>
    </row>
    <row r="36" spans="1:20" x14ac:dyDescent="0.25">
      <c r="A36" s="3" t="s">
        <v>98</v>
      </c>
      <c r="B36" s="3" t="s">
        <v>34</v>
      </c>
      <c r="C36" s="3">
        <v>40</v>
      </c>
      <c r="D36" s="3">
        <v>6</v>
      </c>
      <c r="E36" s="3">
        <v>13</v>
      </c>
      <c r="F36" s="3">
        <f t="shared" si="0"/>
        <v>19</v>
      </c>
      <c r="G36" s="3" t="s">
        <v>40</v>
      </c>
      <c r="H36" s="3">
        <v>8</v>
      </c>
      <c r="I36" s="9">
        <v>56</v>
      </c>
      <c r="J36" s="3">
        <v>6.5579999999999998</v>
      </c>
      <c r="K36" s="13">
        <v>7.319</v>
      </c>
      <c r="L36" s="13">
        <v>6.6437999999999997</v>
      </c>
      <c r="M36" s="13">
        <f t="shared" si="1"/>
        <v>0.76100000000000012</v>
      </c>
      <c r="N36" s="13">
        <f t="shared" si="2"/>
        <v>8.5799999999999876E-2</v>
      </c>
    </row>
    <row r="37" spans="1:20" x14ac:dyDescent="0.25">
      <c r="A37" s="3" t="s">
        <v>99</v>
      </c>
      <c r="B37" s="3" t="s">
        <v>34</v>
      </c>
      <c r="C37" s="3">
        <v>43</v>
      </c>
      <c r="D37" s="3">
        <v>7</v>
      </c>
      <c r="E37" s="3">
        <v>13</v>
      </c>
      <c r="F37" s="3">
        <f t="shared" si="0"/>
        <v>20</v>
      </c>
      <c r="G37" s="3" t="s">
        <v>35</v>
      </c>
      <c r="H37" s="3">
        <v>13</v>
      </c>
      <c r="I37" s="9">
        <v>43</v>
      </c>
      <c r="J37" s="3">
        <v>6.4649999999999999</v>
      </c>
      <c r="K37" s="13">
        <v>7.16</v>
      </c>
      <c r="L37" s="13">
        <v>6.5476999999999999</v>
      </c>
      <c r="M37" s="13">
        <f t="shared" si="1"/>
        <v>0.69500000000000028</v>
      </c>
      <c r="N37" s="13">
        <f t="shared" si="2"/>
        <v>8.2699999999999996E-2</v>
      </c>
      <c r="O37" s="3" t="s">
        <v>77</v>
      </c>
      <c r="P37" s="3" t="s">
        <v>78</v>
      </c>
      <c r="Q37" s="3" t="s">
        <v>79</v>
      </c>
      <c r="R37" s="3" t="s">
        <v>80</v>
      </c>
      <c r="S37" s="3" t="s">
        <v>81</v>
      </c>
      <c r="T37" s="3" t="s">
        <v>82</v>
      </c>
    </row>
    <row r="38" spans="1:20" x14ac:dyDescent="0.25">
      <c r="A38" s="3" t="s">
        <v>100</v>
      </c>
      <c r="B38" s="3" t="s">
        <v>34</v>
      </c>
      <c r="C38" s="3">
        <v>42</v>
      </c>
      <c r="D38" s="3">
        <v>7</v>
      </c>
      <c r="E38" s="3">
        <v>13</v>
      </c>
      <c r="F38" s="3">
        <f t="shared" si="0"/>
        <v>20</v>
      </c>
      <c r="G38" s="3" t="s">
        <v>47</v>
      </c>
      <c r="H38" s="3">
        <v>19</v>
      </c>
      <c r="I38" s="9">
        <v>49</v>
      </c>
      <c r="J38" s="3">
        <v>6.4390000000000001</v>
      </c>
      <c r="K38" s="13">
        <v>6.9950000000000001</v>
      </c>
      <c r="L38" s="13">
        <v>6.4987000000000004</v>
      </c>
      <c r="M38" s="13">
        <f t="shared" si="1"/>
        <v>0.55600000000000005</v>
      </c>
      <c r="N38" s="13">
        <f t="shared" si="2"/>
        <v>5.9700000000000308E-2</v>
      </c>
      <c r="O38" s="9">
        <f>AVERAGE(I22:I38)</f>
        <v>43.529411764705884</v>
      </c>
      <c r="P38" s="9">
        <f>STDEV(I22:I38)</f>
        <v>9.1180977118230597</v>
      </c>
      <c r="Q38" s="12">
        <f>AVERAGE(M22:M38)</f>
        <v>0.65794117647058836</v>
      </c>
      <c r="R38" s="12">
        <f>STDEV(M22:M38)</f>
        <v>0.26576598507621213</v>
      </c>
      <c r="S38" s="11">
        <f>AVERAGE(N22:N38)</f>
        <v>7.2876470588235306E-2</v>
      </c>
      <c r="T38" s="11">
        <f>STDEV(N22:N38)</f>
        <v>3.3913631651073611E-2</v>
      </c>
    </row>
    <row r="39" spans="1:20" x14ac:dyDescent="0.25">
      <c r="A39" s="5" t="s">
        <v>101</v>
      </c>
      <c r="B39" s="5" t="s">
        <v>34</v>
      </c>
      <c r="C39" s="5">
        <v>2</v>
      </c>
      <c r="D39" s="5">
        <v>4</v>
      </c>
      <c r="E39" s="5">
        <v>20</v>
      </c>
      <c r="F39" s="5">
        <f t="shared" si="0"/>
        <v>24</v>
      </c>
      <c r="G39" s="5" t="s">
        <v>35</v>
      </c>
      <c r="H39" s="5">
        <v>4</v>
      </c>
      <c r="I39" s="6">
        <v>76</v>
      </c>
      <c r="J39" s="14" t="s">
        <v>102</v>
      </c>
      <c r="K39" s="14" t="s">
        <v>102</v>
      </c>
      <c r="L39" s="14" t="s">
        <v>102</v>
      </c>
      <c r="M39" s="5">
        <v>3.9209999999999998</v>
      </c>
      <c r="N39" s="5">
        <v>0.626</v>
      </c>
      <c r="O39" s="14" t="s">
        <v>9</v>
      </c>
      <c r="P39" s="11">
        <f>P38/(SQRT(COUNT($N22:$N38)))</f>
        <v>2.2114635276793631</v>
      </c>
      <c r="Q39" s="11"/>
      <c r="R39" s="11">
        <f t="shared" ref="R39:T39" si="3">R38/(SQRT(COUNT($N22:$N38)))</f>
        <v>6.4457719303855854E-2</v>
      </c>
      <c r="S39" s="11"/>
      <c r="T39" s="11">
        <f t="shared" si="3"/>
        <v>8.2252638497451024E-3</v>
      </c>
    </row>
    <row r="40" spans="1:20" x14ac:dyDescent="0.25">
      <c r="A40" s="5" t="s">
        <v>103</v>
      </c>
      <c r="B40" s="5" t="s">
        <v>34</v>
      </c>
      <c r="C40" s="5">
        <v>24</v>
      </c>
      <c r="D40" s="5">
        <v>5</v>
      </c>
      <c r="E40" s="5">
        <v>20</v>
      </c>
      <c r="F40" s="5">
        <f t="shared" si="0"/>
        <v>25</v>
      </c>
      <c r="G40" s="5" t="s">
        <v>40</v>
      </c>
      <c r="H40" s="5">
        <v>11</v>
      </c>
      <c r="I40" s="6">
        <v>85</v>
      </c>
      <c r="J40" s="14" t="s">
        <v>102</v>
      </c>
      <c r="K40" s="14" t="s">
        <v>102</v>
      </c>
      <c r="L40" s="14" t="s">
        <v>102</v>
      </c>
      <c r="M40" s="5">
        <v>5.8739999999999997</v>
      </c>
      <c r="N40" s="5">
        <v>0.82199999999999995</v>
      </c>
    </row>
    <row r="41" spans="1:20" x14ac:dyDescent="0.25">
      <c r="A41" s="5" t="s">
        <v>104</v>
      </c>
      <c r="B41" s="5" t="s">
        <v>34</v>
      </c>
      <c r="C41" s="5">
        <v>19</v>
      </c>
      <c r="D41" s="5">
        <v>5</v>
      </c>
      <c r="E41" s="5">
        <v>20</v>
      </c>
      <c r="F41" s="5">
        <f t="shared" si="0"/>
        <v>25</v>
      </c>
      <c r="G41" s="5" t="s">
        <v>40</v>
      </c>
      <c r="H41" s="5">
        <v>16</v>
      </c>
      <c r="I41" s="6">
        <v>98</v>
      </c>
      <c r="J41" s="14" t="s">
        <v>102</v>
      </c>
      <c r="K41" s="14" t="s">
        <v>102</v>
      </c>
      <c r="L41" s="14" t="s">
        <v>102</v>
      </c>
      <c r="M41" s="5">
        <v>7.234</v>
      </c>
      <c r="N41" s="5">
        <v>1.08</v>
      </c>
    </row>
    <row r="42" spans="1:20" x14ac:dyDescent="0.25">
      <c r="A42" s="5" t="s">
        <v>105</v>
      </c>
      <c r="B42" s="5" t="s">
        <v>34</v>
      </c>
      <c r="C42" s="5">
        <v>5</v>
      </c>
      <c r="D42" s="5">
        <v>5</v>
      </c>
      <c r="E42" s="5">
        <v>20</v>
      </c>
      <c r="F42" s="5">
        <f t="shared" si="0"/>
        <v>25</v>
      </c>
      <c r="G42" s="5" t="s">
        <v>40</v>
      </c>
      <c r="H42" s="5">
        <v>4</v>
      </c>
      <c r="I42" s="6">
        <v>76</v>
      </c>
      <c r="J42" s="14" t="s">
        <v>102</v>
      </c>
      <c r="K42" s="14" t="s">
        <v>102</v>
      </c>
      <c r="L42" s="14" t="s">
        <v>102</v>
      </c>
      <c r="M42" s="5">
        <v>4.6020000000000003</v>
      </c>
      <c r="N42" s="5">
        <v>0.72199999999999998</v>
      </c>
    </row>
    <row r="43" spans="1:20" x14ac:dyDescent="0.25">
      <c r="A43" s="5" t="s">
        <v>106</v>
      </c>
      <c r="B43" s="5" t="s">
        <v>34</v>
      </c>
      <c r="C43" s="5">
        <v>16</v>
      </c>
      <c r="D43" s="5">
        <v>5</v>
      </c>
      <c r="E43" s="5">
        <v>20</v>
      </c>
      <c r="F43" s="5">
        <f t="shared" si="0"/>
        <v>25</v>
      </c>
      <c r="G43" s="5" t="s">
        <v>47</v>
      </c>
      <c r="H43" s="5">
        <v>12</v>
      </c>
      <c r="I43" s="6">
        <v>74</v>
      </c>
      <c r="J43" s="14" t="s">
        <v>102</v>
      </c>
      <c r="K43" s="14" t="s">
        <v>102</v>
      </c>
      <c r="L43" s="14" t="s">
        <v>102</v>
      </c>
      <c r="M43" s="5">
        <v>3.8220000000000001</v>
      </c>
      <c r="N43" s="5">
        <v>0.45</v>
      </c>
    </row>
    <row r="44" spans="1:20" x14ac:dyDescent="0.25">
      <c r="A44" s="5" t="s">
        <v>107</v>
      </c>
      <c r="B44" s="5" t="s">
        <v>34</v>
      </c>
      <c r="C44" s="5">
        <v>17</v>
      </c>
      <c r="D44" s="5">
        <v>5</v>
      </c>
      <c r="E44" s="5">
        <v>20</v>
      </c>
      <c r="F44" s="5">
        <f t="shared" si="0"/>
        <v>25</v>
      </c>
      <c r="G44" s="5" t="s">
        <v>47</v>
      </c>
      <c r="H44" s="5">
        <v>7</v>
      </c>
      <c r="I44" s="6">
        <v>82</v>
      </c>
      <c r="J44" s="14" t="s">
        <v>102</v>
      </c>
      <c r="K44" s="14" t="s">
        <v>102</v>
      </c>
      <c r="L44" s="14" t="s">
        <v>102</v>
      </c>
      <c r="M44" s="5">
        <v>5.1079999999999997</v>
      </c>
      <c r="N44" s="5">
        <v>0.89600000000000002</v>
      </c>
    </row>
    <row r="45" spans="1:20" x14ac:dyDescent="0.25">
      <c r="A45" s="5" t="s">
        <v>108</v>
      </c>
      <c r="B45" s="5" t="s">
        <v>34</v>
      </c>
      <c r="C45" s="5">
        <v>30</v>
      </c>
      <c r="D45" s="5">
        <v>6</v>
      </c>
      <c r="E45" s="5">
        <v>20</v>
      </c>
      <c r="F45" s="5">
        <f t="shared" si="0"/>
        <v>26</v>
      </c>
      <c r="G45" s="5" t="s">
        <v>35</v>
      </c>
      <c r="H45" s="5">
        <v>17</v>
      </c>
      <c r="I45" s="6">
        <v>73</v>
      </c>
      <c r="J45" s="14" t="s">
        <v>102</v>
      </c>
      <c r="K45" s="14" t="s">
        <v>102</v>
      </c>
      <c r="L45" s="14" t="s">
        <v>102</v>
      </c>
      <c r="M45" s="5">
        <v>4.8860000000000001</v>
      </c>
      <c r="N45" s="5">
        <v>0.81899999999999995</v>
      </c>
    </row>
    <row r="46" spans="1:20" x14ac:dyDescent="0.25">
      <c r="A46" s="5" t="s">
        <v>109</v>
      </c>
      <c r="B46" s="5" t="s">
        <v>34</v>
      </c>
      <c r="C46" s="5">
        <v>41</v>
      </c>
      <c r="D46" s="5">
        <v>6</v>
      </c>
      <c r="E46" s="5">
        <v>20</v>
      </c>
      <c r="F46" s="5">
        <f t="shared" si="0"/>
        <v>26</v>
      </c>
      <c r="G46" s="5" t="s">
        <v>35</v>
      </c>
      <c r="H46" s="5">
        <v>15</v>
      </c>
      <c r="I46" s="6">
        <v>85</v>
      </c>
      <c r="J46" s="14" t="s">
        <v>102</v>
      </c>
      <c r="K46" s="14" t="s">
        <v>102</v>
      </c>
      <c r="L46" s="14" t="s">
        <v>102</v>
      </c>
      <c r="M46" s="5">
        <v>4.3209999999999997</v>
      </c>
      <c r="N46" s="5">
        <v>0.65800000000000003</v>
      </c>
    </row>
    <row r="47" spans="1:20" x14ac:dyDescent="0.25">
      <c r="A47" s="5" t="s">
        <v>110</v>
      </c>
      <c r="B47" s="5" t="s">
        <v>34</v>
      </c>
      <c r="C47" s="5">
        <v>37</v>
      </c>
      <c r="D47" s="5">
        <v>6</v>
      </c>
      <c r="E47" s="5">
        <v>20</v>
      </c>
      <c r="F47" s="5">
        <f t="shared" si="0"/>
        <v>26</v>
      </c>
      <c r="G47" s="5" t="s">
        <v>35</v>
      </c>
      <c r="H47" s="5">
        <v>8</v>
      </c>
      <c r="I47" s="6">
        <v>81</v>
      </c>
      <c r="J47" s="14" t="s">
        <v>102</v>
      </c>
      <c r="K47" s="14" t="s">
        <v>102</v>
      </c>
      <c r="L47" s="14" t="s">
        <v>102</v>
      </c>
      <c r="M47" s="5">
        <v>4.75</v>
      </c>
      <c r="N47" s="5">
        <v>0.77500000000000002</v>
      </c>
    </row>
    <row r="48" spans="1:20" x14ac:dyDescent="0.25">
      <c r="A48" s="5" t="s">
        <v>111</v>
      </c>
      <c r="B48" s="5" t="s">
        <v>34</v>
      </c>
      <c r="C48" s="5">
        <v>36</v>
      </c>
      <c r="D48" s="5">
        <v>6</v>
      </c>
      <c r="E48" s="5">
        <v>20</v>
      </c>
      <c r="F48" s="5">
        <f t="shared" si="0"/>
        <v>26</v>
      </c>
      <c r="G48" s="5" t="s">
        <v>40</v>
      </c>
      <c r="H48" s="5">
        <v>20</v>
      </c>
      <c r="I48" s="6">
        <v>78</v>
      </c>
      <c r="J48" s="14" t="s">
        <v>102</v>
      </c>
      <c r="K48" s="14" t="s">
        <v>102</v>
      </c>
      <c r="L48" s="14" t="s">
        <v>102</v>
      </c>
      <c r="M48" s="5">
        <v>4.6420000000000003</v>
      </c>
      <c r="N48" s="5">
        <v>0.67300000000000004</v>
      </c>
    </row>
    <row r="49" spans="1:20" x14ac:dyDescent="0.25">
      <c r="A49" s="5" t="s">
        <v>112</v>
      </c>
      <c r="B49" s="5" t="s">
        <v>34</v>
      </c>
      <c r="C49" s="5">
        <v>26</v>
      </c>
      <c r="D49" s="5">
        <v>6</v>
      </c>
      <c r="E49" s="5">
        <v>20</v>
      </c>
      <c r="F49" s="5">
        <f t="shared" si="0"/>
        <v>26</v>
      </c>
      <c r="G49" s="5" t="s">
        <v>47</v>
      </c>
      <c r="H49" s="5">
        <v>18</v>
      </c>
      <c r="I49" s="6">
        <v>81</v>
      </c>
      <c r="J49" s="14" t="s">
        <v>102</v>
      </c>
      <c r="K49" s="14" t="s">
        <v>102</v>
      </c>
      <c r="L49" s="14" t="s">
        <v>102</v>
      </c>
      <c r="M49" s="5">
        <v>4.8280000000000003</v>
      </c>
      <c r="N49" s="5">
        <v>0.58099999999999996</v>
      </c>
    </row>
    <row r="50" spans="1:20" x14ac:dyDescent="0.25">
      <c r="A50" s="5" t="s">
        <v>113</v>
      </c>
      <c r="B50" s="5" t="s">
        <v>34</v>
      </c>
      <c r="C50" s="5">
        <v>39</v>
      </c>
      <c r="D50" s="5">
        <v>6</v>
      </c>
      <c r="E50" s="5">
        <v>20</v>
      </c>
      <c r="F50" s="5">
        <f t="shared" si="0"/>
        <v>26</v>
      </c>
      <c r="G50" s="5" t="s">
        <v>47</v>
      </c>
      <c r="H50" s="5">
        <v>17</v>
      </c>
      <c r="I50" s="6">
        <v>94</v>
      </c>
      <c r="J50" s="14" t="s">
        <v>102</v>
      </c>
      <c r="K50" s="14" t="s">
        <v>102</v>
      </c>
      <c r="L50" s="14" t="s">
        <v>102</v>
      </c>
      <c r="M50" s="5">
        <v>8.8379999999999992</v>
      </c>
      <c r="N50" s="5">
        <v>1.256</v>
      </c>
    </row>
    <row r="51" spans="1:20" x14ac:dyDescent="0.25">
      <c r="A51" s="5" t="s">
        <v>114</v>
      </c>
      <c r="B51" s="5" t="s">
        <v>34</v>
      </c>
      <c r="C51" s="5">
        <v>47</v>
      </c>
      <c r="D51" s="5">
        <v>7</v>
      </c>
      <c r="E51" s="5">
        <v>20</v>
      </c>
      <c r="F51" s="5">
        <f t="shared" si="0"/>
        <v>27</v>
      </c>
      <c r="G51" s="5" t="s">
        <v>35</v>
      </c>
      <c r="H51" s="5">
        <v>6</v>
      </c>
      <c r="I51" s="6">
        <v>79</v>
      </c>
      <c r="J51" s="14" t="s">
        <v>102</v>
      </c>
      <c r="K51" s="14" t="s">
        <v>102</v>
      </c>
      <c r="L51" s="14" t="s">
        <v>102</v>
      </c>
      <c r="M51" s="5">
        <v>6.931</v>
      </c>
      <c r="N51" s="5">
        <v>0.96699999999999997</v>
      </c>
    </row>
    <row r="52" spans="1:20" x14ac:dyDescent="0.25">
      <c r="A52" s="5" t="s">
        <v>115</v>
      </c>
      <c r="B52" s="5" t="s">
        <v>34</v>
      </c>
      <c r="C52" s="5">
        <v>45</v>
      </c>
      <c r="D52" s="5">
        <v>7</v>
      </c>
      <c r="E52" s="5">
        <v>20</v>
      </c>
      <c r="F52" s="5">
        <f t="shared" si="0"/>
        <v>27</v>
      </c>
      <c r="G52" s="5" t="s">
        <v>35</v>
      </c>
      <c r="H52" s="5">
        <v>7</v>
      </c>
      <c r="I52" s="6">
        <v>78</v>
      </c>
      <c r="J52" s="14" t="s">
        <v>102</v>
      </c>
      <c r="K52" s="14" t="s">
        <v>102</v>
      </c>
      <c r="L52" s="14" t="s">
        <v>102</v>
      </c>
      <c r="M52" s="5">
        <v>4.3550000000000004</v>
      </c>
      <c r="N52" s="5">
        <v>0.47299999999999998</v>
      </c>
    </row>
    <row r="53" spans="1:20" x14ac:dyDescent="0.25">
      <c r="A53" s="5" t="s">
        <v>116</v>
      </c>
      <c r="B53" s="5" t="s">
        <v>34</v>
      </c>
      <c r="C53" s="5">
        <v>51</v>
      </c>
      <c r="D53" s="5">
        <v>7</v>
      </c>
      <c r="E53" s="5">
        <v>20</v>
      </c>
      <c r="F53" s="5">
        <f t="shared" si="0"/>
        <v>27</v>
      </c>
      <c r="G53" s="5" t="s">
        <v>40</v>
      </c>
      <c r="H53" s="5">
        <v>3</v>
      </c>
      <c r="I53" s="6">
        <v>82</v>
      </c>
      <c r="J53" s="14" t="s">
        <v>102</v>
      </c>
      <c r="K53" s="14" t="s">
        <v>102</v>
      </c>
      <c r="L53" s="14" t="s">
        <v>102</v>
      </c>
      <c r="M53" s="5">
        <v>7.6909999999999998</v>
      </c>
      <c r="N53" s="5">
        <v>1.123</v>
      </c>
    </row>
    <row r="54" spans="1:20" x14ac:dyDescent="0.25">
      <c r="A54" s="5" t="s">
        <v>117</v>
      </c>
      <c r="B54" s="5" t="s">
        <v>34</v>
      </c>
      <c r="C54" s="5">
        <v>49</v>
      </c>
      <c r="D54" s="5">
        <v>7</v>
      </c>
      <c r="E54" s="5">
        <v>20</v>
      </c>
      <c r="F54" s="5">
        <f t="shared" si="0"/>
        <v>27</v>
      </c>
      <c r="G54" s="5" t="s">
        <v>47</v>
      </c>
      <c r="H54" s="5">
        <v>20</v>
      </c>
      <c r="I54" s="6">
        <v>65</v>
      </c>
      <c r="J54" s="14" t="s">
        <v>102</v>
      </c>
      <c r="K54" s="14" t="s">
        <v>102</v>
      </c>
      <c r="L54" s="14" t="s">
        <v>102</v>
      </c>
      <c r="M54" s="5">
        <v>3.8279999999999998</v>
      </c>
      <c r="N54" s="5">
        <v>0.436</v>
      </c>
    </row>
    <row r="55" spans="1:20" x14ac:dyDescent="0.25">
      <c r="A55" s="5" t="s">
        <v>118</v>
      </c>
      <c r="B55" s="5" t="s">
        <v>34</v>
      </c>
      <c r="C55" s="5">
        <v>53</v>
      </c>
      <c r="D55" s="5">
        <v>8</v>
      </c>
      <c r="E55" s="5">
        <v>20</v>
      </c>
      <c r="F55" s="5">
        <f t="shared" si="0"/>
        <v>28</v>
      </c>
      <c r="G55" s="5" t="s">
        <v>47</v>
      </c>
      <c r="H55" s="5">
        <v>14</v>
      </c>
      <c r="I55" s="6">
        <v>81</v>
      </c>
      <c r="J55" s="14" t="s">
        <v>102</v>
      </c>
      <c r="K55" s="14" t="s">
        <v>102</v>
      </c>
      <c r="L55" s="14" t="s">
        <v>102</v>
      </c>
      <c r="M55" s="5">
        <v>1.577</v>
      </c>
      <c r="N55" s="5">
        <v>0.14199999999999999</v>
      </c>
      <c r="O55" s="3" t="s">
        <v>77</v>
      </c>
      <c r="P55" s="3" t="s">
        <v>78</v>
      </c>
      <c r="Q55" s="3" t="s">
        <v>79</v>
      </c>
      <c r="R55" s="3" t="s">
        <v>80</v>
      </c>
      <c r="S55" s="3" t="s">
        <v>81</v>
      </c>
      <c r="T55" s="3" t="s">
        <v>82</v>
      </c>
    </row>
    <row r="56" spans="1:20" x14ac:dyDescent="0.25">
      <c r="A56" s="5" t="s">
        <v>119</v>
      </c>
      <c r="B56" s="5" t="s">
        <v>34</v>
      </c>
      <c r="C56" s="5">
        <v>59</v>
      </c>
      <c r="D56" s="5">
        <v>10</v>
      </c>
      <c r="E56" s="5">
        <v>20</v>
      </c>
      <c r="F56" s="5">
        <f t="shared" si="0"/>
        <v>30</v>
      </c>
      <c r="G56" s="5" t="s">
        <v>40</v>
      </c>
      <c r="H56" s="5">
        <v>15</v>
      </c>
      <c r="I56" s="6">
        <v>65</v>
      </c>
      <c r="J56" s="14" t="s">
        <v>102</v>
      </c>
      <c r="K56" s="14" t="s">
        <v>102</v>
      </c>
      <c r="L56" s="14" t="s">
        <v>102</v>
      </c>
      <c r="M56" s="5">
        <v>3.5750000000000002</v>
      </c>
      <c r="N56" s="5">
        <v>0.41899999999999998</v>
      </c>
      <c r="O56" s="10">
        <f>AVERAGE(I39:I56)</f>
        <v>79.611111111111114</v>
      </c>
      <c r="P56" s="12">
        <f>STDEV(I39:I56)</f>
        <v>8.2400663110473626</v>
      </c>
      <c r="Q56" s="12">
        <f>AVERAGE(M39:M56)</f>
        <v>5.0435000000000008</v>
      </c>
      <c r="R56" s="12">
        <f>STDEV(M39:M56)</f>
        <v>1.7213964662789447</v>
      </c>
      <c r="S56" s="12">
        <f>AVERAGE(N39:N56)</f>
        <v>0.71766666666666667</v>
      </c>
      <c r="T56" s="12">
        <f>STDEV(N39:N56)</f>
        <v>0.28366156305171347</v>
      </c>
    </row>
    <row r="57" spans="1:20" x14ac:dyDescent="0.25">
      <c r="I57" s="15"/>
      <c r="J57" s="15"/>
      <c r="K57" s="15"/>
      <c r="L57" s="15"/>
      <c r="M57" s="15"/>
      <c r="N57" s="15"/>
      <c r="O57" s="3" t="s">
        <v>9</v>
      </c>
      <c r="P57" s="11">
        <f>P56/(SQRT(COUNT($N39:$N56)))</f>
        <v>1.9422022553228033</v>
      </c>
      <c r="Q57" s="11"/>
      <c r="R57" s="11">
        <f>R56/(SQRT(COUNT($N39:$N56)))</f>
        <v>0.40573703813880069</v>
      </c>
      <c r="S57" s="11"/>
      <c r="T57" s="11">
        <f>T56/(SQRT(COUNT($N39:$N56)))</f>
        <v>6.6859671598614015E-2</v>
      </c>
    </row>
    <row r="60" spans="1:20" x14ac:dyDescent="0.25">
      <c r="A60" s="17" t="s">
        <v>14</v>
      </c>
      <c r="B60" s="17"/>
      <c r="C60" s="17"/>
      <c r="D60" s="17"/>
      <c r="E60" s="17"/>
      <c r="F60" s="17"/>
      <c r="G60" s="17"/>
      <c r="H60" s="17"/>
      <c r="I60" s="17"/>
      <c r="J60" s="17"/>
      <c r="K60" s="17"/>
      <c r="L60" s="17"/>
      <c r="M60" s="17"/>
      <c r="N60" s="17"/>
    </row>
    <row r="61" spans="1:20" x14ac:dyDescent="0.25">
      <c r="A61" s="3" t="s">
        <v>19</v>
      </c>
      <c r="B61" s="3" t="s">
        <v>20</v>
      </c>
      <c r="C61" s="3" t="s">
        <v>21</v>
      </c>
      <c r="D61" s="3" t="s">
        <v>22</v>
      </c>
      <c r="E61" s="3" t="s">
        <v>23</v>
      </c>
      <c r="F61" s="3" t="s">
        <v>24</v>
      </c>
      <c r="G61" s="3" t="s">
        <v>25</v>
      </c>
      <c r="H61" s="3" t="s">
        <v>26</v>
      </c>
      <c r="I61" s="4" t="s">
        <v>27</v>
      </c>
      <c r="J61" s="4" t="s">
        <v>28</v>
      </c>
      <c r="K61" s="4" t="s">
        <v>29</v>
      </c>
      <c r="L61" s="4" t="s">
        <v>30</v>
      </c>
      <c r="M61" s="4" t="s">
        <v>120</v>
      </c>
      <c r="N61" s="4" t="s">
        <v>121</v>
      </c>
    </row>
    <row r="62" spans="1:20" x14ac:dyDescent="0.25">
      <c r="A62" s="5" t="s">
        <v>122</v>
      </c>
      <c r="B62" s="5" t="s">
        <v>14</v>
      </c>
      <c r="C62" s="5">
        <v>2</v>
      </c>
      <c r="D62" s="5">
        <v>3</v>
      </c>
      <c r="E62" s="5">
        <v>5</v>
      </c>
      <c r="F62" s="5">
        <f>D62+E62</f>
        <v>8</v>
      </c>
      <c r="G62" s="5" t="s">
        <v>123</v>
      </c>
      <c r="H62" s="5">
        <v>18</v>
      </c>
      <c r="I62" s="6">
        <v>14.2</v>
      </c>
      <c r="J62" s="5">
        <v>1.1104000000000001</v>
      </c>
      <c r="K62" s="5">
        <v>1.1400999999999999</v>
      </c>
      <c r="L62" s="5">
        <v>1.1138999999999999</v>
      </c>
      <c r="M62" s="7">
        <f>K62-L62</f>
        <v>2.6200000000000001E-2</v>
      </c>
      <c r="N62" s="5">
        <f>L62-J62</f>
        <v>3.4999999999998366E-3</v>
      </c>
    </row>
    <row r="63" spans="1:20" x14ac:dyDescent="0.25">
      <c r="A63" s="5" t="s">
        <v>124</v>
      </c>
      <c r="B63" s="5" t="s">
        <v>14</v>
      </c>
      <c r="C63" s="5">
        <v>4</v>
      </c>
      <c r="D63" s="5">
        <v>3</v>
      </c>
      <c r="E63" s="5">
        <v>5</v>
      </c>
      <c r="F63" s="5">
        <f t="shared" ref="F63:F113" si="4">D63+E63</f>
        <v>8</v>
      </c>
      <c r="G63" s="5" t="s">
        <v>123</v>
      </c>
      <c r="H63" s="5">
        <v>2</v>
      </c>
      <c r="I63" s="6">
        <v>19.100000000000001</v>
      </c>
      <c r="J63" s="5">
        <v>1.1149</v>
      </c>
      <c r="K63" s="5">
        <v>1.1592</v>
      </c>
      <c r="L63" s="7">
        <v>1.1205000000000001</v>
      </c>
      <c r="M63" s="7">
        <f t="shared" ref="M63:M99" si="5">K63-L63</f>
        <v>3.8699999999999957E-2</v>
      </c>
      <c r="N63" s="5">
        <f t="shared" ref="N63:N99" si="6">L63-J63</f>
        <v>5.6000000000000494E-3</v>
      </c>
    </row>
    <row r="64" spans="1:20" x14ac:dyDescent="0.25">
      <c r="A64" s="5" t="s">
        <v>125</v>
      </c>
      <c r="B64" s="5" t="s">
        <v>14</v>
      </c>
      <c r="C64" s="5">
        <v>7</v>
      </c>
      <c r="D64" s="5">
        <v>3</v>
      </c>
      <c r="E64" s="5">
        <v>5</v>
      </c>
      <c r="F64" s="5">
        <f t="shared" si="4"/>
        <v>8</v>
      </c>
      <c r="G64" s="5" t="s">
        <v>126</v>
      </c>
      <c r="H64" s="5">
        <v>6</v>
      </c>
      <c r="I64" s="6">
        <v>20.399999999999999</v>
      </c>
      <c r="J64" s="5">
        <v>1.1261000000000001</v>
      </c>
      <c r="K64" s="5">
        <v>1.1667000000000001</v>
      </c>
      <c r="L64" s="7">
        <v>1.1302000000000001</v>
      </c>
      <c r="M64" s="7">
        <f t="shared" si="5"/>
        <v>3.6499999999999977E-2</v>
      </c>
      <c r="N64" s="5">
        <f t="shared" si="6"/>
        <v>4.0999999999999925E-3</v>
      </c>
    </row>
    <row r="65" spans="1:20" x14ac:dyDescent="0.25">
      <c r="A65" s="5" t="s">
        <v>127</v>
      </c>
      <c r="B65" s="5" t="s">
        <v>14</v>
      </c>
      <c r="C65" s="5">
        <v>9</v>
      </c>
      <c r="D65" s="5">
        <v>3</v>
      </c>
      <c r="E65" s="5">
        <v>5</v>
      </c>
      <c r="F65" s="5">
        <f t="shared" si="4"/>
        <v>8</v>
      </c>
      <c r="G65" s="5" t="s">
        <v>63</v>
      </c>
      <c r="H65" s="5">
        <v>8</v>
      </c>
      <c r="I65" s="6">
        <v>16.899999999999999</v>
      </c>
      <c r="J65" s="5">
        <v>1.1258999999999999</v>
      </c>
      <c r="K65" s="5">
        <v>1.1565000000000001</v>
      </c>
      <c r="L65" s="7">
        <v>1.129</v>
      </c>
      <c r="M65" s="7">
        <f t="shared" si="5"/>
        <v>2.750000000000008E-2</v>
      </c>
      <c r="N65" s="5">
        <f t="shared" si="6"/>
        <v>3.1000000000001027E-3</v>
      </c>
    </row>
    <row r="66" spans="1:20" x14ac:dyDescent="0.25">
      <c r="A66" s="5" t="s">
        <v>128</v>
      </c>
      <c r="B66" s="5" t="s">
        <v>14</v>
      </c>
      <c r="C66" s="5">
        <v>10</v>
      </c>
      <c r="D66" s="5">
        <v>3</v>
      </c>
      <c r="E66" s="5">
        <v>5</v>
      </c>
      <c r="F66" s="5">
        <f t="shared" si="4"/>
        <v>8</v>
      </c>
      <c r="G66" s="5" t="s">
        <v>63</v>
      </c>
      <c r="H66" s="5">
        <v>20</v>
      </c>
      <c r="I66" s="6">
        <v>13</v>
      </c>
      <c r="J66" s="5">
        <v>1.1267</v>
      </c>
      <c r="K66" s="5">
        <v>1.1417999999999999</v>
      </c>
      <c r="L66" s="7">
        <v>1.1286</v>
      </c>
      <c r="M66" s="7">
        <f t="shared" si="5"/>
        <v>1.3199999999999878E-2</v>
      </c>
      <c r="N66" s="5">
        <f t="shared" si="6"/>
        <v>1.9000000000000128E-3</v>
      </c>
    </row>
    <row r="67" spans="1:20" x14ac:dyDescent="0.25">
      <c r="A67" s="5" t="s">
        <v>14</v>
      </c>
      <c r="B67" s="5" t="s">
        <v>14</v>
      </c>
      <c r="C67" s="5">
        <v>24</v>
      </c>
      <c r="D67" s="5">
        <v>4</v>
      </c>
      <c r="E67" s="5">
        <v>5</v>
      </c>
      <c r="F67" s="5">
        <f t="shared" si="4"/>
        <v>9</v>
      </c>
      <c r="G67" s="5" t="s">
        <v>123</v>
      </c>
      <c r="H67" s="5">
        <v>10</v>
      </c>
      <c r="I67" s="6">
        <v>20.6</v>
      </c>
      <c r="J67" s="5">
        <v>1.1117999999999999</v>
      </c>
      <c r="K67" s="5">
        <v>1.1444000000000001</v>
      </c>
      <c r="L67" s="7">
        <v>1.1146</v>
      </c>
      <c r="M67" s="7">
        <f t="shared" si="5"/>
        <v>2.9800000000000049E-2</v>
      </c>
      <c r="N67" s="5">
        <f t="shared" si="6"/>
        <v>2.8000000000001357E-3</v>
      </c>
    </row>
    <row r="68" spans="1:20" x14ac:dyDescent="0.25">
      <c r="A68" s="5" t="s">
        <v>129</v>
      </c>
      <c r="B68" s="5" t="s">
        <v>14</v>
      </c>
      <c r="C68" s="5">
        <v>19</v>
      </c>
      <c r="D68" s="5">
        <v>4</v>
      </c>
      <c r="E68" s="5">
        <v>5</v>
      </c>
      <c r="F68" s="5">
        <f t="shared" si="4"/>
        <v>9</v>
      </c>
      <c r="G68" s="5" t="s">
        <v>63</v>
      </c>
      <c r="H68" s="5">
        <v>10</v>
      </c>
      <c r="I68" s="6">
        <v>19.2</v>
      </c>
      <c r="J68" s="5">
        <v>1.1119000000000001</v>
      </c>
      <c r="K68" s="5">
        <v>1.1492</v>
      </c>
      <c r="L68" s="7">
        <v>1.1152</v>
      </c>
      <c r="M68" s="7">
        <f t="shared" si="5"/>
        <v>3.400000000000003E-2</v>
      </c>
      <c r="N68" s="5">
        <f t="shared" si="6"/>
        <v>3.2999999999998586E-3</v>
      </c>
    </row>
    <row r="69" spans="1:20" x14ac:dyDescent="0.25">
      <c r="A69" s="5" t="s">
        <v>130</v>
      </c>
      <c r="B69" s="5" t="s">
        <v>14</v>
      </c>
      <c r="C69" s="5">
        <v>25</v>
      </c>
      <c r="D69" s="5">
        <v>4</v>
      </c>
      <c r="E69" s="5">
        <v>5</v>
      </c>
      <c r="F69" s="5">
        <f t="shared" si="4"/>
        <v>9</v>
      </c>
      <c r="G69" s="5" t="s">
        <v>126</v>
      </c>
      <c r="H69" s="5">
        <v>11</v>
      </c>
      <c r="I69" s="6">
        <v>23</v>
      </c>
      <c r="J69" s="5">
        <v>1.1115999999999999</v>
      </c>
      <c r="K69" s="5">
        <v>1.1656</v>
      </c>
      <c r="L69" s="7">
        <v>1.1173999999999999</v>
      </c>
      <c r="M69" s="7">
        <f t="shared" si="5"/>
        <v>4.8200000000000021E-2</v>
      </c>
      <c r="N69" s="5">
        <f t="shared" si="6"/>
        <v>5.8000000000000274E-3</v>
      </c>
    </row>
    <row r="70" spans="1:20" x14ac:dyDescent="0.25">
      <c r="A70" s="5" t="s">
        <v>131</v>
      </c>
      <c r="B70" s="5" t="s">
        <v>14</v>
      </c>
      <c r="C70" s="5">
        <v>30</v>
      </c>
      <c r="D70" s="5">
        <v>5</v>
      </c>
      <c r="E70" s="5">
        <v>5</v>
      </c>
      <c r="F70" s="5">
        <f t="shared" si="4"/>
        <v>10</v>
      </c>
      <c r="G70" s="5" t="s">
        <v>123</v>
      </c>
      <c r="H70" s="5">
        <v>19</v>
      </c>
      <c r="I70" s="6">
        <v>17.100000000000001</v>
      </c>
      <c r="J70" s="5">
        <v>1.1145</v>
      </c>
      <c r="K70" s="5">
        <v>1.1462000000000001</v>
      </c>
      <c r="L70" s="7">
        <v>1.119</v>
      </c>
      <c r="M70" s="7">
        <f t="shared" si="5"/>
        <v>2.7200000000000113E-2</v>
      </c>
      <c r="N70" s="5">
        <f t="shared" si="6"/>
        <v>4.4999999999999485E-3</v>
      </c>
    </row>
    <row r="71" spans="1:20" x14ac:dyDescent="0.25">
      <c r="A71" s="5" t="s">
        <v>132</v>
      </c>
      <c r="B71" s="5" t="s">
        <v>14</v>
      </c>
      <c r="C71" s="5">
        <v>39</v>
      </c>
      <c r="D71" s="5">
        <v>5</v>
      </c>
      <c r="E71" s="5">
        <v>5</v>
      </c>
      <c r="F71" s="5">
        <f t="shared" si="4"/>
        <v>10</v>
      </c>
      <c r="G71" s="5" t="s">
        <v>126</v>
      </c>
      <c r="H71" s="5">
        <v>1</v>
      </c>
      <c r="I71" s="6">
        <v>19.399999999999999</v>
      </c>
      <c r="J71" s="5">
        <v>1.1119000000000001</v>
      </c>
      <c r="K71" s="5">
        <v>1.1489</v>
      </c>
      <c r="L71" s="7">
        <v>1.1165</v>
      </c>
      <c r="M71" s="7">
        <f t="shared" si="5"/>
        <v>3.2399999999999984E-2</v>
      </c>
      <c r="N71" s="5">
        <f t="shared" si="6"/>
        <v>4.5999999999999375E-3</v>
      </c>
    </row>
    <row r="72" spans="1:20" x14ac:dyDescent="0.25">
      <c r="A72" s="5" t="s">
        <v>133</v>
      </c>
      <c r="B72" s="5" t="s">
        <v>14</v>
      </c>
      <c r="C72" s="5">
        <v>38</v>
      </c>
      <c r="D72" s="5">
        <v>5</v>
      </c>
      <c r="E72" s="5">
        <v>5</v>
      </c>
      <c r="F72" s="5">
        <f t="shared" si="4"/>
        <v>10</v>
      </c>
      <c r="G72" s="5" t="s">
        <v>126</v>
      </c>
      <c r="H72" s="5">
        <v>19</v>
      </c>
      <c r="I72" s="6">
        <v>21.9</v>
      </c>
      <c r="J72" s="7">
        <v>1.1240000000000001</v>
      </c>
      <c r="K72" s="5">
        <v>1.1578999999999999</v>
      </c>
      <c r="L72" s="7">
        <v>1.1268</v>
      </c>
      <c r="M72" s="7">
        <f t="shared" si="5"/>
        <v>3.1099999999999905E-2</v>
      </c>
      <c r="N72" s="5">
        <f t="shared" si="6"/>
        <v>2.7999999999999137E-3</v>
      </c>
    </row>
    <row r="73" spans="1:20" x14ac:dyDescent="0.25">
      <c r="A73" s="5" t="s">
        <v>134</v>
      </c>
      <c r="B73" s="5" t="s">
        <v>14</v>
      </c>
      <c r="C73" s="5">
        <v>31</v>
      </c>
      <c r="D73" s="5">
        <v>5</v>
      </c>
      <c r="E73" s="5">
        <v>5</v>
      </c>
      <c r="F73" s="5">
        <f t="shared" si="4"/>
        <v>10</v>
      </c>
      <c r="G73" s="5" t="s">
        <v>63</v>
      </c>
      <c r="H73" s="5">
        <v>13</v>
      </c>
      <c r="I73" s="6">
        <v>20.399999999999999</v>
      </c>
      <c r="J73" s="5">
        <v>1.1261000000000001</v>
      </c>
      <c r="K73" s="5">
        <v>1.1667000000000001</v>
      </c>
      <c r="L73" s="7">
        <v>1.1285000000000001</v>
      </c>
      <c r="M73" s="7">
        <f t="shared" si="5"/>
        <v>3.8200000000000012E-2</v>
      </c>
      <c r="N73" s="5">
        <f t="shared" si="6"/>
        <v>2.3999999999999577E-3</v>
      </c>
    </row>
    <row r="74" spans="1:20" x14ac:dyDescent="0.25">
      <c r="A74" s="5" t="s">
        <v>135</v>
      </c>
      <c r="B74" s="5" t="s">
        <v>14</v>
      </c>
      <c r="C74" s="5">
        <v>33</v>
      </c>
      <c r="D74" s="5">
        <v>5</v>
      </c>
      <c r="E74" s="5">
        <v>5</v>
      </c>
      <c r="F74" s="5">
        <f t="shared" si="4"/>
        <v>10</v>
      </c>
      <c r="G74" s="5" t="s">
        <v>63</v>
      </c>
      <c r="H74" s="5">
        <v>7</v>
      </c>
      <c r="I74" s="6">
        <v>20.3</v>
      </c>
      <c r="J74" s="5">
        <v>1.1246</v>
      </c>
      <c r="K74" s="5">
        <v>1.1614</v>
      </c>
      <c r="L74" s="7">
        <v>1.1284000000000001</v>
      </c>
      <c r="M74" s="7">
        <f t="shared" si="5"/>
        <v>3.2999999999999918E-2</v>
      </c>
      <c r="N74" s="5">
        <f t="shared" si="6"/>
        <v>3.8000000000000256E-3</v>
      </c>
    </row>
    <row r="75" spans="1:20" x14ac:dyDescent="0.25">
      <c r="A75" s="5" t="s">
        <v>136</v>
      </c>
      <c r="B75" s="5" t="s">
        <v>14</v>
      </c>
      <c r="C75" s="5">
        <v>41</v>
      </c>
      <c r="D75" s="5">
        <v>5</v>
      </c>
      <c r="E75" s="5">
        <v>5</v>
      </c>
      <c r="F75" s="5">
        <f t="shared" si="4"/>
        <v>10</v>
      </c>
      <c r="G75" s="5" t="s">
        <v>63</v>
      </c>
      <c r="H75" s="5">
        <v>3</v>
      </c>
      <c r="I75" s="6">
        <v>18.600000000000001</v>
      </c>
      <c r="J75" s="5">
        <v>1.1148</v>
      </c>
      <c r="K75" s="5">
        <v>1.1444000000000001</v>
      </c>
      <c r="L75" s="7">
        <v>1.1176999999999999</v>
      </c>
      <c r="M75" s="7">
        <f t="shared" si="5"/>
        <v>2.6700000000000168E-2</v>
      </c>
      <c r="N75" s="5">
        <f t="shared" si="6"/>
        <v>2.8999999999999027E-3</v>
      </c>
    </row>
    <row r="76" spans="1:20" x14ac:dyDescent="0.25">
      <c r="A76" s="5" t="s">
        <v>137</v>
      </c>
      <c r="B76" s="5" t="s">
        <v>14</v>
      </c>
      <c r="C76" s="5">
        <v>42</v>
      </c>
      <c r="D76" s="5">
        <v>5</v>
      </c>
      <c r="E76" s="5">
        <v>5</v>
      </c>
      <c r="F76" s="5">
        <f t="shared" si="4"/>
        <v>10</v>
      </c>
      <c r="G76" s="5" t="s">
        <v>63</v>
      </c>
      <c r="H76" s="5">
        <v>11</v>
      </c>
      <c r="I76" s="6">
        <v>18.5</v>
      </c>
      <c r="J76" s="5">
        <v>1.1115999999999999</v>
      </c>
      <c r="K76" s="5">
        <v>1.1442000000000001</v>
      </c>
      <c r="L76" s="7">
        <v>1.115</v>
      </c>
      <c r="M76" s="7">
        <f t="shared" si="5"/>
        <v>2.9200000000000115E-2</v>
      </c>
      <c r="N76" s="5">
        <f t="shared" si="6"/>
        <v>3.4000000000000696E-3</v>
      </c>
    </row>
    <row r="77" spans="1:20" x14ac:dyDescent="0.25">
      <c r="A77" s="5" t="s">
        <v>138</v>
      </c>
      <c r="B77" s="5" t="s">
        <v>14</v>
      </c>
      <c r="C77" s="5">
        <v>57</v>
      </c>
      <c r="D77" s="5">
        <v>6</v>
      </c>
      <c r="E77" s="5">
        <v>5</v>
      </c>
      <c r="F77" s="5">
        <f t="shared" si="4"/>
        <v>11</v>
      </c>
      <c r="G77" s="5" t="s">
        <v>123</v>
      </c>
      <c r="H77" s="5">
        <v>12</v>
      </c>
      <c r="I77" s="6">
        <v>19.2</v>
      </c>
      <c r="J77" s="5">
        <v>1.1119000000000001</v>
      </c>
      <c r="K77" s="5">
        <v>1.1492</v>
      </c>
      <c r="L77" s="7">
        <v>1.1266</v>
      </c>
      <c r="M77" s="7">
        <f t="shared" si="5"/>
        <v>2.2599999999999953E-2</v>
      </c>
      <c r="N77" s="5">
        <f t="shared" si="6"/>
        <v>1.4699999999999935E-2</v>
      </c>
    </row>
    <row r="78" spans="1:20" x14ac:dyDescent="0.25">
      <c r="A78" s="5" t="s">
        <v>139</v>
      </c>
      <c r="B78" s="5" t="s">
        <v>14</v>
      </c>
      <c r="C78" s="5">
        <v>49</v>
      </c>
      <c r="D78" s="5">
        <v>6</v>
      </c>
      <c r="E78" s="5">
        <v>5</v>
      </c>
      <c r="F78" s="5">
        <f t="shared" si="4"/>
        <v>11</v>
      </c>
      <c r="G78" s="5" t="s">
        <v>126</v>
      </c>
      <c r="H78" s="5">
        <v>8</v>
      </c>
      <c r="I78" s="6">
        <v>13</v>
      </c>
      <c r="J78" s="5">
        <v>1.1267</v>
      </c>
      <c r="K78" s="5">
        <v>1.1417999999999999</v>
      </c>
      <c r="L78" s="7">
        <v>1.1309</v>
      </c>
      <c r="M78" s="7">
        <f t="shared" si="5"/>
        <v>1.089999999999991E-2</v>
      </c>
      <c r="N78" s="5">
        <f t="shared" si="6"/>
        <v>4.1999999999999815E-3</v>
      </c>
    </row>
    <row r="79" spans="1:20" x14ac:dyDescent="0.25">
      <c r="A79" s="5" t="s">
        <v>140</v>
      </c>
      <c r="B79" s="5" t="s">
        <v>14</v>
      </c>
      <c r="C79" s="5">
        <v>51</v>
      </c>
      <c r="D79" s="5">
        <v>6</v>
      </c>
      <c r="E79" s="5">
        <v>5</v>
      </c>
      <c r="F79" s="5">
        <f t="shared" si="4"/>
        <v>11</v>
      </c>
      <c r="G79" s="5" t="s">
        <v>126</v>
      </c>
      <c r="H79" s="5">
        <v>2</v>
      </c>
      <c r="I79" s="6">
        <v>14.8</v>
      </c>
      <c r="J79" s="5">
        <v>1.1266</v>
      </c>
      <c r="K79" s="5">
        <v>1.1631</v>
      </c>
      <c r="L79" s="7">
        <v>1.1308</v>
      </c>
      <c r="M79" s="7">
        <f t="shared" si="5"/>
        <v>3.2299999999999995E-2</v>
      </c>
      <c r="N79" s="5">
        <f t="shared" si="6"/>
        <v>4.1999999999999815E-3</v>
      </c>
      <c r="O79" s="3" t="s">
        <v>77</v>
      </c>
      <c r="P79" s="3" t="s">
        <v>78</v>
      </c>
      <c r="Q79" s="3" t="s">
        <v>79</v>
      </c>
      <c r="R79" s="3" t="s">
        <v>80</v>
      </c>
      <c r="S79" s="3" t="s">
        <v>81</v>
      </c>
      <c r="T79" s="3" t="s">
        <v>82</v>
      </c>
    </row>
    <row r="80" spans="1:20" x14ac:dyDescent="0.25">
      <c r="A80" s="5" t="s">
        <v>141</v>
      </c>
      <c r="B80" s="5" t="s">
        <v>14</v>
      </c>
      <c r="C80" s="5">
        <v>52</v>
      </c>
      <c r="D80" s="5">
        <v>6</v>
      </c>
      <c r="E80" s="5">
        <v>5</v>
      </c>
      <c r="F80" s="5">
        <f t="shared" si="4"/>
        <v>11</v>
      </c>
      <c r="G80" s="5" t="s">
        <v>123</v>
      </c>
      <c r="H80" s="5">
        <v>14</v>
      </c>
      <c r="I80" s="6">
        <v>16.399999999999999</v>
      </c>
      <c r="J80" s="5">
        <v>1.1231</v>
      </c>
      <c r="K80" s="5">
        <v>1.147</v>
      </c>
      <c r="L80" s="7">
        <v>1.1266</v>
      </c>
      <c r="M80" s="7">
        <f t="shared" si="5"/>
        <v>2.0399999999999974E-2</v>
      </c>
      <c r="N80" s="5">
        <f t="shared" si="6"/>
        <v>3.5000000000000586E-3</v>
      </c>
      <c r="O80" s="10">
        <f>AVERAGE(I62:I80)</f>
        <v>18.210526315789473</v>
      </c>
      <c r="P80" s="9">
        <f>STDEV(I62:I80)</f>
        <v>2.8757404335119916</v>
      </c>
      <c r="Q80" s="11">
        <f>AVERAGE(M62:M80)</f>
        <v>2.9373684210526319E-2</v>
      </c>
      <c r="R80" s="13">
        <f>STDEV(M62:M80)</f>
        <v>8.7568920225578242E-3</v>
      </c>
      <c r="S80" s="13">
        <f>AVERAGE(N62:N80)</f>
        <v>4.2684210526315646E-3</v>
      </c>
      <c r="T80" s="13">
        <f>STDEV(N62:N80)</f>
        <v>2.7170352779738319E-3</v>
      </c>
    </row>
    <row r="81" spans="1:20" x14ac:dyDescent="0.25">
      <c r="A81" s="3" t="s">
        <v>142</v>
      </c>
      <c r="B81" s="3" t="s">
        <v>14</v>
      </c>
      <c r="C81" s="3">
        <v>15</v>
      </c>
      <c r="D81" s="3">
        <v>3</v>
      </c>
      <c r="E81" s="3">
        <v>13</v>
      </c>
      <c r="F81" s="3">
        <f t="shared" si="4"/>
        <v>16</v>
      </c>
      <c r="G81" s="3" t="s">
        <v>126</v>
      </c>
      <c r="H81" s="3">
        <v>18</v>
      </c>
      <c r="I81" s="9">
        <v>58</v>
      </c>
      <c r="J81" s="3">
        <v>6.4459999999999997</v>
      </c>
      <c r="K81" s="3">
        <v>7.6449999999999996</v>
      </c>
      <c r="L81" s="13">
        <v>6.5810000000000004</v>
      </c>
      <c r="M81" s="13">
        <f t="shared" si="5"/>
        <v>1.0639999999999992</v>
      </c>
      <c r="N81" s="3">
        <f t="shared" si="6"/>
        <v>0.13500000000000068</v>
      </c>
      <c r="O81" s="11"/>
      <c r="P81" s="11">
        <f>P80/(SQRT(COUNT($N62:$N80)))</f>
        <v>0.65974010197540089</v>
      </c>
      <c r="Q81" s="11"/>
      <c r="R81" s="11">
        <f>R80/(SQRT(COUNT($N62:$N80)))</f>
        <v>2.0089688097803711E-3</v>
      </c>
      <c r="S81" s="11"/>
      <c r="T81" s="11">
        <f>T80/(SQRT(COUNT($N62:$N80)))</f>
        <v>6.2333064224857242E-4</v>
      </c>
    </row>
    <row r="82" spans="1:20" x14ac:dyDescent="0.25">
      <c r="A82" s="3" t="s">
        <v>143</v>
      </c>
      <c r="B82" s="3" t="s">
        <v>14</v>
      </c>
      <c r="C82" s="3">
        <v>5</v>
      </c>
      <c r="D82" s="3">
        <v>3</v>
      </c>
      <c r="E82" s="3">
        <v>13</v>
      </c>
      <c r="F82" s="3">
        <f t="shared" si="4"/>
        <v>16</v>
      </c>
      <c r="G82" s="3" t="s">
        <v>126</v>
      </c>
      <c r="H82" s="3">
        <v>12</v>
      </c>
      <c r="I82" s="9">
        <v>56</v>
      </c>
      <c r="J82" s="3">
        <v>6.4690000000000003</v>
      </c>
      <c r="K82" s="3">
        <v>7.4640000000000004</v>
      </c>
      <c r="L82" s="13">
        <v>6.5801999999999996</v>
      </c>
      <c r="M82" s="13">
        <f t="shared" si="5"/>
        <v>0.88380000000000081</v>
      </c>
      <c r="N82" s="3">
        <f t="shared" si="6"/>
        <v>0.1111999999999993</v>
      </c>
    </row>
    <row r="83" spans="1:20" x14ac:dyDescent="0.25">
      <c r="A83" s="3" t="s">
        <v>144</v>
      </c>
      <c r="B83" s="3" t="s">
        <v>14</v>
      </c>
      <c r="C83" s="3">
        <v>17</v>
      </c>
      <c r="D83" s="3">
        <v>4</v>
      </c>
      <c r="E83" s="3">
        <v>13</v>
      </c>
      <c r="F83" s="3">
        <f t="shared" si="4"/>
        <v>17</v>
      </c>
      <c r="G83" s="3" t="s">
        <v>126</v>
      </c>
      <c r="H83" s="3">
        <v>14</v>
      </c>
      <c r="I83" s="9">
        <v>30</v>
      </c>
      <c r="J83" s="3">
        <v>6.45</v>
      </c>
      <c r="K83" s="3">
        <v>6.5839999999999996</v>
      </c>
      <c r="L83" s="13">
        <v>6.4610000000000003</v>
      </c>
      <c r="M83" s="13">
        <f t="shared" si="5"/>
        <v>0.12299999999999933</v>
      </c>
      <c r="N83" s="3">
        <f t="shared" si="6"/>
        <v>1.1000000000000121E-2</v>
      </c>
    </row>
    <row r="84" spans="1:20" x14ac:dyDescent="0.25">
      <c r="A84" s="3" t="s">
        <v>145</v>
      </c>
      <c r="B84" s="3" t="s">
        <v>14</v>
      </c>
      <c r="C84" s="3">
        <v>18</v>
      </c>
      <c r="D84" s="3">
        <v>4</v>
      </c>
      <c r="E84" s="3">
        <v>13</v>
      </c>
      <c r="F84" s="3">
        <f t="shared" si="4"/>
        <v>17</v>
      </c>
      <c r="G84" s="3" t="s">
        <v>126</v>
      </c>
      <c r="H84" s="3">
        <v>5</v>
      </c>
      <c r="I84" s="9">
        <v>45</v>
      </c>
      <c r="J84" s="3">
        <v>6.5010000000000003</v>
      </c>
      <c r="K84" s="3">
        <v>7.1340000000000003</v>
      </c>
      <c r="L84" s="13">
        <v>6.5724</v>
      </c>
      <c r="M84" s="13">
        <f t="shared" si="5"/>
        <v>0.56160000000000032</v>
      </c>
      <c r="N84" s="3">
        <f t="shared" si="6"/>
        <v>7.1399999999999686E-2</v>
      </c>
    </row>
    <row r="85" spans="1:20" x14ac:dyDescent="0.25">
      <c r="A85" s="3" t="s">
        <v>146</v>
      </c>
      <c r="B85" s="3" t="s">
        <v>14</v>
      </c>
      <c r="C85" s="3">
        <v>22</v>
      </c>
      <c r="D85" s="3">
        <v>4</v>
      </c>
      <c r="E85" s="3">
        <v>13</v>
      </c>
      <c r="F85" s="3">
        <f t="shared" si="4"/>
        <v>17</v>
      </c>
      <c r="G85" s="3" t="s">
        <v>63</v>
      </c>
      <c r="H85" s="3">
        <v>9</v>
      </c>
      <c r="I85" s="9">
        <v>54</v>
      </c>
      <c r="J85" s="3">
        <v>6.46</v>
      </c>
      <c r="K85" s="3">
        <v>7.3289999999999997</v>
      </c>
      <c r="L85" s="13">
        <v>6.5648999999999997</v>
      </c>
      <c r="M85" s="13">
        <f t="shared" si="5"/>
        <v>0.7641</v>
      </c>
      <c r="N85" s="3">
        <f t="shared" si="6"/>
        <v>0.10489999999999977</v>
      </c>
    </row>
    <row r="86" spans="1:20" x14ac:dyDescent="0.25">
      <c r="A86" s="3" t="s">
        <v>147</v>
      </c>
      <c r="B86" s="3" t="s">
        <v>14</v>
      </c>
      <c r="C86" s="3">
        <v>26</v>
      </c>
      <c r="D86" s="3">
        <v>4</v>
      </c>
      <c r="E86" s="3">
        <v>13</v>
      </c>
      <c r="F86" s="3">
        <f t="shared" si="4"/>
        <v>17</v>
      </c>
      <c r="G86" s="3" t="s">
        <v>63</v>
      </c>
      <c r="H86" s="3">
        <v>16</v>
      </c>
      <c r="I86" s="9">
        <v>39</v>
      </c>
      <c r="J86" s="3">
        <v>6.4640000000000004</v>
      </c>
      <c r="K86" s="3">
        <v>6.9450000000000003</v>
      </c>
      <c r="L86" s="13">
        <v>6.5167999999999999</v>
      </c>
      <c r="M86" s="13">
        <f t="shared" si="5"/>
        <v>0.42820000000000036</v>
      </c>
      <c r="N86" s="3">
        <f t="shared" si="6"/>
        <v>5.2799999999999514E-2</v>
      </c>
    </row>
    <row r="87" spans="1:20" x14ac:dyDescent="0.25">
      <c r="A87" s="3" t="s">
        <v>148</v>
      </c>
      <c r="B87" s="3" t="s">
        <v>14</v>
      </c>
      <c r="C87" s="3">
        <v>23</v>
      </c>
      <c r="D87" s="3">
        <v>4</v>
      </c>
      <c r="E87" s="3">
        <v>13</v>
      </c>
      <c r="F87" s="3">
        <f t="shared" si="4"/>
        <v>17</v>
      </c>
      <c r="G87" s="3" t="s">
        <v>63</v>
      </c>
      <c r="H87" s="3">
        <v>15</v>
      </c>
      <c r="I87" s="9">
        <v>53</v>
      </c>
      <c r="J87" s="3">
        <v>6.4539999999999997</v>
      </c>
      <c r="K87" s="3">
        <v>7.2110000000000003</v>
      </c>
      <c r="L87" s="13">
        <v>6.5468000000000002</v>
      </c>
      <c r="M87" s="13">
        <f t="shared" si="5"/>
        <v>0.66420000000000012</v>
      </c>
      <c r="N87" s="3">
        <f t="shared" si="6"/>
        <v>9.2800000000000438E-2</v>
      </c>
    </row>
    <row r="88" spans="1:20" x14ac:dyDescent="0.25">
      <c r="A88" s="3" t="s">
        <v>149</v>
      </c>
      <c r="B88" s="3" t="s">
        <v>14</v>
      </c>
      <c r="C88" s="3">
        <v>44</v>
      </c>
      <c r="D88" s="3">
        <v>5</v>
      </c>
      <c r="E88" s="3">
        <v>13</v>
      </c>
      <c r="F88" s="3">
        <f t="shared" si="4"/>
        <v>18</v>
      </c>
      <c r="G88" s="3" t="s">
        <v>123</v>
      </c>
      <c r="H88" s="3">
        <v>13</v>
      </c>
      <c r="I88" s="9">
        <v>51</v>
      </c>
      <c r="J88" s="3">
        <v>6.4420000000000002</v>
      </c>
      <c r="K88" s="3">
        <v>7.444</v>
      </c>
      <c r="L88" s="13">
        <v>6.5597000000000003</v>
      </c>
      <c r="M88" s="13">
        <f t="shared" si="5"/>
        <v>0.88429999999999964</v>
      </c>
      <c r="N88" s="3">
        <f t="shared" si="6"/>
        <v>0.11770000000000014</v>
      </c>
    </row>
    <row r="89" spans="1:20" x14ac:dyDescent="0.25">
      <c r="A89" s="3" t="s">
        <v>150</v>
      </c>
      <c r="B89" s="3" t="s">
        <v>14</v>
      </c>
      <c r="C89" s="3">
        <v>48</v>
      </c>
      <c r="D89" s="3">
        <v>5</v>
      </c>
      <c r="E89" s="3">
        <v>13</v>
      </c>
      <c r="F89" s="3">
        <f t="shared" si="4"/>
        <v>18</v>
      </c>
      <c r="G89" s="3" t="s">
        <v>123</v>
      </c>
      <c r="H89" s="3">
        <v>4</v>
      </c>
      <c r="I89" s="9">
        <v>52</v>
      </c>
      <c r="J89" s="3">
        <v>6.4649999999999999</v>
      </c>
      <c r="K89" s="3">
        <v>7.2080000000000002</v>
      </c>
      <c r="L89" s="13">
        <v>6.5472000000000001</v>
      </c>
      <c r="M89" s="13">
        <f t="shared" si="5"/>
        <v>0.66080000000000005</v>
      </c>
      <c r="N89" s="3">
        <f t="shared" si="6"/>
        <v>8.2200000000000273E-2</v>
      </c>
    </row>
    <row r="90" spans="1:20" x14ac:dyDescent="0.25">
      <c r="A90" s="3" t="s">
        <v>151</v>
      </c>
      <c r="B90" s="3" t="s">
        <v>14</v>
      </c>
      <c r="C90" s="3">
        <v>32</v>
      </c>
      <c r="D90" s="3">
        <v>5</v>
      </c>
      <c r="E90" s="3">
        <v>13</v>
      </c>
      <c r="F90" s="3">
        <f t="shared" si="4"/>
        <v>18</v>
      </c>
      <c r="G90" s="3" t="s">
        <v>126</v>
      </c>
      <c r="H90" s="3">
        <v>15</v>
      </c>
      <c r="I90" s="9">
        <v>47</v>
      </c>
      <c r="J90" s="3">
        <v>6.4960000000000004</v>
      </c>
      <c r="K90" s="3">
        <v>7.3559999999999999</v>
      </c>
      <c r="L90" s="13">
        <v>6.5964</v>
      </c>
      <c r="M90" s="13">
        <f t="shared" si="5"/>
        <v>0.75959999999999983</v>
      </c>
      <c r="N90" s="3">
        <f t="shared" si="6"/>
        <v>0.1003999999999996</v>
      </c>
    </row>
    <row r="91" spans="1:20" x14ac:dyDescent="0.25">
      <c r="A91" s="3" t="s">
        <v>152</v>
      </c>
      <c r="B91" s="3" t="s">
        <v>14</v>
      </c>
      <c r="C91" s="3">
        <v>45</v>
      </c>
      <c r="D91" s="3">
        <v>5</v>
      </c>
      <c r="E91" s="3">
        <v>13</v>
      </c>
      <c r="F91" s="3">
        <f t="shared" si="4"/>
        <v>18</v>
      </c>
      <c r="G91" s="3" t="s">
        <v>126</v>
      </c>
      <c r="H91" s="3">
        <v>9</v>
      </c>
      <c r="I91" s="9">
        <v>51</v>
      </c>
      <c r="J91" s="3">
        <v>6.4850000000000003</v>
      </c>
      <c r="K91" s="3">
        <v>7.2350000000000003</v>
      </c>
      <c r="L91" s="13">
        <v>6.5576999999999996</v>
      </c>
      <c r="M91" s="13">
        <f t="shared" si="5"/>
        <v>0.67730000000000068</v>
      </c>
      <c r="N91" s="3">
        <f t="shared" si="6"/>
        <v>7.2699999999999321E-2</v>
      </c>
    </row>
    <row r="92" spans="1:20" x14ac:dyDescent="0.25">
      <c r="A92" s="3" t="s">
        <v>153</v>
      </c>
      <c r="B92" s="3" t="s">
        <v>14</v>
      </c>
      <c r="C92" s="3">
        <v>34</v>
      </c>
      <c r="D92" s="3">
        <v>5</v>
      </c>
      <c r="E92" s="3">
        <v>13</v>
      </c>
      <c r="F92" s="3">
        <f t="shared" si="4"/>
        <v>18</v>
      </c>
      <c r="G92" s="3" t="s">
        <v>126</v>
      </c>
      <c r="H92" s="3">
        <v>10</v>
      </c>
      <c r="I92" s="9">
        <v>43</v>
      </c>
      <c r="J92" s="3">
        <v>6.5460000000000003</v>
      </c>
      <c r="K92" s="3">
        <v>7.6319999999999997</v>
      </c>
      <c r="L92" s="13">
        <v>6.6802999999999999</v>
      </c>
      <c r="M92" s="13">
        <f t="shared" si="5"/>
        <v>0.95169999999999977</v>
      </c>
      <c r="N92" s="3">
        <f t="shared" si="6"/>
        <v>0.13429999999999964</v>
      </c>
    </row>
    <row r="93" spans="1:20" x14ac:dyDescent="0.25">
      <c r="A93" s="3" t="s">
        <v>154</v>
      </c>
      <c r="B93" s="3" t="s">
        <v>14</v>
      </c>
      <c r="C93" s="3">
        <v>36</v>
      </c>
      <c r="D93" s="3">
        <v>5</v>
      </c>
      <c r="E93" s="3">
        <v>13</v>
      </c>
      <c r="F93" s="3">
        <f t="shared" si="4"/>
        <v>18</v>
      </c>
      <c r="G93" s="3" t="s">
        <v>63</v>
      </c>
      <c r="H93" s="3">
        <v>6</v>
      </c>
      <c r="I93" s="9">
        <v>50</v>
      </c>
      <c r="J93" s="3">
        <v>6.4429999999999996</v>
      </c>
      <c r="K93" s="3">
        <v>7.2469999999999999</v>
      </c>
      <c r="L93" s="13">
        <v>6.5315000000000003</v>
      </c>
      <c r="M93" s="13">
        <f t="shared" si="5"/>
        <v>0.71549999999999958</v>
      </c>
      <c r="N93" s="3">
        <f t="shared" si="6"/>
        <v>8.8500000000000689E-2</v>
      </c>
    </row>
    <row r="94" spans="1:20" x14ac:dyDescent="0.25">
      <c r="A94" s="3" t="s">
        <v>155</v>
      </c>
      <c r="B94" s="3" t="s">
        <v>14</v>
      </c>
      <c r="C94" s="3">
        <v>35</v>
      </c>
      <c r="D94" s="3">
        <v>5</v>
      </c>
      <c r="E94" s="3">
        <v>13</v>
      </c>
      <c r="F94" s="3">
        <f t="shared" si="4"/>
        <v>18</v>
      </c>
      <c r="G94" s="3" t="s">
        <v>63</v>
      </c>
      <c r="H94" s="3">
        <v>18</v>
      </c>
      <c r="I94" s="9">
        <v>46</v>
      </c>
      <c r="J94" s="3">
        <v>6.5060000000000002</v>
      </c>
      <c r="K94" s="3">
        <v>7.4470000000000001</v>
      </c>
      <c r="L94" s="13">
        <v>6.6214000000000004</v>
      </c>
      <c r="M94" s="13">
        <f t="shared" si="5"/>
        <v>0.82559999999999967</v>
      </c>
      <c r="N94" s="3">
        <f t="shared" si="6"/>
        <v>0.11540000000000017</v>
      </c>
    </row>
    <row r="95" spans="1:20" x14ac:dyDescent="0.25">
      <c r="A95" s="3" t="s">
        <v>156</v>
      </c>
      <c r="B95" s="3" t="s">
        <v>14</v>
      </c>
      <c r="C95" s="3">
        <v>59</v>
      </c>
      <c r="D95" s="3">
        <v>6</v>
      </c>
      <c r="E95" s="3">
        <v>13</v>
      </c>
      <c r="F95" s="3">
        <f t="shared" si="4"/>
        <v>19</v>
      </c>
      <c r="G95" s="3" t="s">
        <v>123</v>
      </c>
      <c r="H95" s="3">
        <v>11</v>
      </c>
      <c r="I95" s="9">
        <v>42</v>
      </c>
      <c r="J95" s="3">
        <v>6.4770000000000003</v>
      </c>
      <c r="K95" s="3">
        <v>7.1230000000000002</v>
      </c>
      <c r="L95" s="13">
        <v>6.5494000000000003</v>
      </c>
      <c r="M95" s="13">
        <f t="shared" si="5"/>
        <v>0.57359999999999989</v>
      </c>
      <c r="N95" s="3">
        <f t="shared" si="6"/>
        <v>7.240000000000002E-2</v>
      </c>
    </row>
    <row r="96" spans="1:20" x14ac:dyDescent="0.25">
      <c r="A96" s="3" t="s">
        <v>157</v>
      </c>
      <c r="B96" s="3" t="s">
        <v>14</v>
      </c>
      <c r="C96" s="3">
        <v>50</v>
      </c>
      <c r="D96" s="3">
        <v>6</v>
      </c>
      <c r="E96" s="3">
        <v>13</v>
      </c>
      <c r="F96" s="3">
        <f t="shared" si="4"/>
        <v>19</v>
      </c>
      <c r="G96" s="3" t="s">
        <v>123</v>
      </c>
      <c r="H96" s="3">
        <v>17</v>
      </c>
      <c r="I96" s="9">
        <v>55</v>
      </c>
      <c r="J96" s="3">
        <v>6.4909999999999997</v>
      </c>
      <c r="K96" s="3">
        <v>7.8470000000000004</v>
      </c>
      <c r="L96" s="13">
        <v>6.6502999999999997</v>
      </c>
      <c r="M96" s="13">
        <f t="shared" si="5"/>
        <v>1.1967000000000008</v>
      </c>
      <c r="N96" s="3">
        <f t="shared" si="6"/>
        <v>0.1593</v>
      </c>
    </row>
    <row r="97" spans="1:20" x14ac:dyDescent="0.25">
      <c r="A97" s="3" t="s">
        <v>158</v>
      </c>
      <c r="B97" s="3" t="s">
        <v>14</v>
      </c>
      <c r="C97" s="3">
        <v>54</v>
      </c>
      <c r="D97" s="3">
        <v>6</v>
      </c>
      <c r="E97" s="3">
        <v>13</v>
      </c>
      <c r="F97" s="3">
        <f t="shared" si="4"/>
        <v>19</v>
      </c>
      <c r="G97" s="3" t="s">
        <v>123</v>
      </c>
      <c r="H97" s="3">
        <v>6</v>
      </c>
      <c r="I97" s="9">
        <v>55</v>
      </c>
      <c r="J97" s="3">
        <v>6.4770000000000003</v>
      </c>
      <c r="K97" s="3">
        <v>7.0309999999999997</v>
      </c>
      <c r="L97" s="13">
        <v>6.5349000000000004</v>
      </c>
      <c r="M97" s="13">
        <f t="shared" si="5"/>
        <v>0.49609999999999932</v>
      </c>
      <c r="N97" s="3">
        <f t="shared" si="6"/>
        <v>5.7900000000000063E-2</v>
      </c>
    </row>
    <row r="98" spans="1:20" x14ac:dyDescent="0.25">
      <c r="A98" s="3" t="s">
        <v>159</v>
      </c>
      <c r="B98" s="3" t="s">
        <v>14</v>
      </c>
      <c r="C98" s="3">
        <v>53</v>
      </c>
      <c r="D98" s="3">
        <v>6</v>
      </c>
      <c r="E98" s="3">
        <v>13</v>
      </c>
      <c r="F98" s="3">
        <f t="shared" si="4"/>
        <v>19</v>
      </c>
      <c r="G98" s="3" t="s">
        <v>123</v>
      </c>
      <c r="H98" s="3">
        <v>20</v>
      </c>
      <c r="I98" s="9">
        <v>47</v>
      </c>
      <c r="J98" s="3">
        <v>6.4459999999999997</v>
      </c>
      <c r="K98" s="3">
        <v>7.3380000000000001</v>
      </c>
      <c r="L98" s="13">
        <v>6.5548000000000002</v>
      </c>
      <c r="M98" s="13">
        <f t="shared" si="5"/>
        <v>0.7831999999999999</v>
      </c>
      <c r="N98" s="3">
        <f t="shared" si="6"/>
        <v>0.10880000000000045</v>
      </c>
      <c r="O98" s="3" t="s">
        <v>77</v>
      </c>
      <c r="P98" s="3" t="s">
        <v>78</v>
      </c>
      <c r="Q98" s="3" t="s">
        <v>79</v>
      </c>
      <c r="R98" s="3" t="s">
        <v>80</v>
      </c>
      <c r="S98" s="3" t="s">
        <v>81</v>
      </c>
      <c r="T98" s="3" t="s">
        <v>82</v>
      </c>
    </row>
    <row r="99" spans="1:20" x14ac:dyDescent="0.25">
      <c r="A99" s="3" t="s">
        <v>160</v>
      </c>
      <c r="B99" s="3" t="s">
        <v>14</v>
      </c>
      <c r="C99" s="3">
        <v>58</v>
      </c>
      <c r="D99" s="3">
        <v>6</v>
      </c>
      <c r="E99" s="3">
        <v>13</v>
      </c>
      <c r="F99" s="3">
        <f t="shared" si="4"/>
        <v>19</v>
      </c>
      <c r="G99" s="3" t="s">
        <v>63</v>
      </c>
      <c r="H99" s="3">
        <v>5</v>
      </c>
      <c r="I99" s="9">
        <v>45</v>
      </c>
      <c r="J99" s="3">
        <v>6.45</v>
      </c>
      <c r="K99" s="3">
        <v>7.3079999999999998</v>
      </c>
      <c r="L99" s="13">
        <v>6.5541</v>
      </c>
      <c r="M99" s="13">
        <f t="shared" si="5"/>
        <v>0.75389999999999979</v>
      </c>
      <c r="N99" s="3">
        <f t="shared" si="6"/>
        <v>0.10409999999999986</v>
      </c>
      <c r="O99" s="10">
        <f>AVERAGE(I81:I99)</f>
        <v>48.368421052631582</v>
      </c>
      <c r="P99" s="9">
        <f>STDEV(I81:I99)</f>
        <v>6.8654572261413636</v>
      </c>
      <c r="Q99" s="12">
        <f>AVERAGE(M81:M99)</f>
        <v>0.72458947368421034</v>
      </c>
      <c r="R99" s="12">
        <f>STDEV(M81:M99)</f>
        <v>0.23795063422375115</v>
      </c>
      <c r="S99" s="11">
        <f>AVERAGE(N81:N99)</f>
        <v>9.4357894736842085E-2</v>
      </c>
      <c r="T99" s="11">
        <f>STDEV(N81:N99)</f>
        <v>3.403808840091211E-2</v>
      </c>
    </row>
    <row r="100" spans="1:20" x14ac:dyDescent="0.25">
      <c r="A100" s="5" t="s">
        <v>161</v>
      </c>
      <c r="B100" s="5" t="s">
        <v>14</v>
      </c>
      <c r="C100" s="5">
        <v>20</v>
      </c>
      <c r="D100" s="5">
        <v>4</v>
      </c>
      <c r="E100" s="5">
        <v>20</v>
      </c>
      <c r="F100" s="5">
        <f t="shared" si="4"/>
        <v>24</v>
      </c>
      <c r="G100" s="5" t="s">
        <v>123</v>
      </c>
      <c r="H100" s="5">
        <v>5</v>
      </c>
      <c r="I100" s="6">
        <v>68</v>
      </c>
      <c r="J100" s="14" t="s">
        <v>102</v>
      </c>
      <c r="K100" s="14" t="s">
        <v>102</v>
      </c>
      <c r="L100" s="14" t="s">
        <v>102</v>
      </c>
      <c r="M100" s="5">
        <v>3.923</v>
      </c>
      <c r="N100" s="5">
        <v>0.38200000000000001</v>
      </c>
      <c r="P100" s="11">
        <f>P99/(SQRT(COUNT($N81:$N99)))</f>
        <v>1.5750439078921721</v>
      </c>
      <c r="Q100" s="11"/>
      <c r="R100" s="11">
        <f>R99/(SQRT(COUNT($N81:$N99)))</f>
        <v>5.4589619375407475E-2</v>
      </c>
      <c r="S100" s="11"/>
      <c r="T100" s="11">
        <f>T99/(SQRT(COUNT($N81:$N99)))</f>
        <v>7.8088730300463075E-3</v>
      </c>
    </row>
    <row r="101" spans="1:20" x14ac:dyDescent="0.25">
      <c r="A101" s="5" t="s">
        <v>162</v>
      </c>
      <c r="B101" s="5" t="s">
        <v>14</v>
      </c>
      <c r="C101" s="5">
        <v>43</v>
      </c>
      <c r="D101" s="5">
        <v>4</v>
      </c>
      <c r="E101" s="5">
        <v>20</v>
      </c>
      <c r="F101" s="5">
        <f t="shared" si="4"/>
        <v>24</v>
      </c>
      <c r="G101" s="5" t="s">
        <v>123</v>
      </c>
      <c r="H101" s="5">
        <v>16</v>
      </c>
      <c r="I101" s="6">
        <v>73</v>
      </c>
      <c r="J101" s="14" t="s">
        <v>102</v>
      </c>
      <c r="K101" s="14" t="s">
        <v>102</v>
      </c>
      <c r="L101" s="14" t="s">
        <v>102</v>
      </c>
      <c r="M101" s="5">
        <v>4.3319999999999999</v>
      </c>
      <c r="N101" s="5">
        <v>0.56999999999999995</v>
      </c>
    </row>
    <row r="102" spans="1:20" x14ac:dyDescent="0.25">
      <c r="A102" s="5" t="s">
        <v>163</v>
      </c>
      <c r="B102" s="5" t="s">
        <v>14</v>
      </c>
      <c r="C102" s="5">
        <v>28</v>
      </c>
      <c r="D102" s="5">
        <v>4</v>
      </c>
      <c r="E102" s="5">
        <v>20</v>
      </c>
      <c r="F102" s="5">
        <f t="shared" si="4"/>
        <v>24</v>
      </c>
      <c r="G102" s="5" t="s">
        <v>126</v>
      </c>
      <c r="H102" s="5">
        <v>4</v>
      </c>
      <c r="I102" s="6">
        <v>67</v>
      </c>
      <c r="J102" s="14" t="s">
        <v>102</v>
      </c>
      <c r="K102" s="14" t="s">
        <v>102</v>
      </c>
      <c r="L102" s="14" t="s">
        <v>102</v>
      </c>
      <c r="M102" s="5">
        <v>5.5529999999999999</v>
      </c>
      <c r="N102" s="5">
        <v>0.752</v>
      </c>
    </row>
    <row r="103" spans="1:20" x14ac:dyDescent="0.25">
      <c r="A103" s="5" t="s">
        <v>164</v>
      </c>
      <c r="B103" s="5" t="s">
        <v>14</v>
      </c>
      <c r="C103" s="5">
        <v>16</v>
      </c>
      <c r="D103" s="5">
        <v>4</v>
      </c>
      <c r="E103" s="5">
        <v>20</v>
      </c>
      <c r="F103" s="5">
        <f t="shared" si="4"/>
        <v>24</v>
      </c>
      <c r="G103" s="5" t="s">
        <v>63</v>
      </c>
      <c r="H103" s="5">
        <v>4</v>
      </c>
      <c r="I103" s="6">
        <v>79</v>
      </c>
      <c r="J103" s="14" t="s">
        <v>102</v>
      </c>
      <c r="K103" s="14" t="s">
        <v>102</v>
      </c>
      <c r="L103" s="14" t="s">
        <v>102</v>
      </c>
      <c r="M103" s="5">
        <v>5.452</v>
      </c>
      <c r="N103" s="5">
        <v>0.76600000000000001</v>
      </c>
    </row>
    <row r="104" spans="1:20" x14ac:dyDescent="0.25">
      <c r="A104" s="5" t="s">
        <v>165</v>
      </c>
      <c r="B104" s="5" t="s">
        <v>14</v>
      </c>
      <c r="C104" s="5">
        <v>27</v>
      </c>
      <c r="D104" s="5">
        <v>4</v>
      </c>
      <c r="E104" s="5">
        <v>20</v>
      </c>
      <c r="F104" s="5">
        <f t="shared" si="4"/>
        <v>24</v>
      </c>
      <c r="G104" s="5" t="s">
        <v>63</v>
      </c>
      <c r="H104" s="5">
        <v>1</v>
      </c>
      <c r="I104" s="6">
        <v>88</v>
      </c>
      <c r="J104" s="14" t="s">
        <v>102</v>
      </c>
      <c r="K104" s="14" t="s">
        <v>102</v>
      </c>
      <c r="L104" s="14" t="s">
        <v>102</v>
      </c>
      <c r="M104" s="5">
        <v>6.7190000000000003</v>
      </c>
      <c r="N104" s="5">
        <v>0.92</v>
      </c>
    </row>
    <row r="105" spans="1:20" x14ac:dyDescent="0.25">
      <c r="A105" s="5" t="s">
        <v>166</v>
      </c>
      <c r="B105" s="5" t="s">
        <v>14</v>
      </c>
      <c r="C105" s="5">
        <v>29</v>
      </c>
      <c r="D105" s="5">
        <v>4</v>
      </c>
      <c r="E105" s="5">
        <v>20</v>
      </c>
      <c r="F105" s="5">
        <f t="shared" si="4"/>
        <v>24</v>
      </c>
      <c r="G105" s="5" t="s">
        <v>63</v>
      </c>
      <c r="H105" s="5">
        <v>2</v>
      </c>
      <c r="I105" s="6">
        <v>64</v>
      </c>
      <c r="J105" s="14" t="s">
        <v>102</v>
      </c>
      <c r="K105" s="14" t="s">
        <v>102</v>
      </c>
      <c r="L105" s="14" t="s">
        <v>102</v>
      </c>
      <c r="M105" s="5">
        <v>3.569</v>
      </c>
      <c r="N105" s="5">
        <v>0.376</v>
      </c>
    </row>
    <row r="106" spans="1:20" x14ac:dyDescent="0.25">
      <c r="A106" s="5" t="s">
        <v>167</v>
      </c>
      <c r="B106" s="5" t="s">
        <v>14</v>
      </c>
      <c r="C106" s="5">
        <v>21</v>
      </c>
      <c r="D106" s="5">
        <v>5</v>
      </c>
      <c r="E106" s="5">
        <v>20</v>
      </c>
      <c r="F106" s="5">
        <f t="shared" si="4"/>
        <v>25</v>
      </c>
      <c r="G106" s="5" t="s">
        <v>123</v>
      </c>
      <c r="H106" s="5">
        <v>9</v>
      </c>
      <c r="I106" s="6">
        <v>76</v>
      </c>
      <c r="J106" s="14" t="s">
        <v>102</v>
      </c>
      <c r="K106" s="14" t="s">
        <v>102</v>
      </c>
      <c r="L106" s="14" t="s">
        <v>102</v>
      </c>
      <c r="M106" s="5">
        <v>4.9459999999999997</v>
      </c>
      <c r="N106" s="5">
        <v>0.86599999999999999</v>
      </c>
    </row>
    <row r="107" spans="1:20" x14ac:dyDescent="0.25">
      <c r="A107" s="5" t="s">
        <v>168</v>
      </c>
      <c r="B107" s="5" t="s">
        <v>14</v>
      </c>
      <c r="C107" s="5">
        <v>40</v>
      </c>
      <c r="D107" s="5">
        <v>5</v>
      </c>
      <c r="E107" s="5">
        <v>20</v>
      </c>
      <c r="F107" s="5">
        <f t="shared" si="4"/>
        <v>25</v>
      </c>
      <c r="G107" s="5" t="s">
        <v>126</v>
      </c>
      <c r="H107" s="5">
        <v>17</v>
      </c>
      <c r="I107" s="6">
        <v>82</v>
      </c>
      <c r="J107" s="14" t="s">
        <v>102</v>
      </c>
      <c r="K107" s="14" t="s">
        <v>102</v>
      </c>
      <c r="L107" s="14" t="s">
        <v>102</v>
      </c>
      <c r="M107" s="5">
        <v>5.5659999999999998</v>
      </c>
      <c r="N107" s="5">
        <v>0.88700000000000001</v>
      </c>
    </row>
    <row r="108" spans="1:20" x14ac:dyDescent="0.25">
      <c r="A108" s="5" t="s">
        <v>169</v>
      </c>
      <c r="B108" s="5" t="s">
        <v>14</v>
      </c>
      <c r="C108" s="5">
        <v>37</v>
      </c>
      <c r="D108" s="5">
        <v>5</v>
      </c>
      <c r="E108" s="5">
        <v>20</v>
      </c>
      <c r="F108" s="5">
        <f t="shared" si="4"/>
        <v>25</v>
      </c>
      <c r="G108" s="5" t="s">
        <v>63</v>
      </c>
      <c r="H108" s="5">
        <v>12</v>
      </c>
      <c r="I108" s="6">
        <v>81</v>
      </c>
      <c r="J108" s="14" t="s">
        <v>102</v>
      </c>
      <c r="K108" s="14" t="s">
        <v>102</v>
      </c>
      <c r="L108" s="14" t="s">
        <v>102</v>
      </c>
      <c r="M108" s="5">
        <v>4.6609999999999996</v>
      </c>
      <c r="N108" s="5">
        <v>0.54500000000000004</v>
      </c>
    </row>
    <row r="109" spans="1:20" x14ac:dyDescent="0.25">
      <c r="A109" s="5" t="s">
        <v>170</v>
      </c>
      <c r="B109" s="5" t="s">
        <v>14</v>
      </c>
      <c r="C109" s="5">
        <v>47</v>
      </c>
      <c r="D109" s="5">
        <v>5</v>
      </c>
      <c r="E109" s="5">
        <v>20</v>
      </c>
      <c r="F109" s="5">
        <f t="shared" si="4"/>
        <v>25</v>
      </c>
      <c r="G109" s="5" t="s">
        <v>63</v>
      </c>
      <c r="H109" s="5">
        <v>14</v>
      </c>
      <c r="I109" s="6">
        <v>87</v>
      </c>
      <c r="J109" s="14" t="s">
        <v>102</v>
      </c>
      <c r="K109" s="14" t="s">
        <v>102</v>
      </c>
      <c r="L109" s="14" t="s">
        <v>102</v>
      </c>
      <c r="M109" s="5">
        <v>4.3550000000000004</v>
      </c>
      <c r="N109" s="5">
        <v>0.72199999999999998</v>
      </c>
    </row>
    <row r="110" spans="1:20" x14ac:dyDescent="0.25">
      <c r="A110" s="5" t="s">
        <v>171</v>
      </c>
      <c r="B110" s="5" t="s">
        <v>14</v>
      </c>
      <c r="C110" s="5">
        <v>8</v>
      </c>
      <c r="D110" s="5">
        <v>6</v>
      </c>
      <c r="E110" s="5">
        <v>20</v>
      </c>
      <c r="F110" s="5">
        <f t="shared" si="4"/>
        <v>26</v>
      </c>
      <c r="G110" s="5" t="s">
        <v>123</v>
      </c>
      <c r="H110" s="5">
        <v>8</v>
      </c>
      <c r="I110" s="6">
        <v>87</v>
      </c>
      <c r="J110" s="14" t="s">
        <v>102</v>
      </c>
      <c r="K110" s="14" t="s">
        <v>102</v>
      </c>
      <c r="L110" s="14" t="s">
        <v>102</v>
      </c>
      <c r="M110" s="5">
        <v>4.0990000000000002</v>
      </c>
      <c r="N110" s="5">
        <v>0.82</v>
      </c>
    </row>
    <row r="111" spans="1:20" x14ac:dyDescent="0.25">
      <c r="A111" s="5" t="s">
        <v>172</v>
      </c>
      <c r="B111" s="5" t="s">
        <v>14</v>
      </c>
      <c r="C111" s="5">
        <v>55</v>
      </c>
      <c r="D111" s="5">
        <v>6</v>
      </c>
      <c r="E111" s="5">
        <v>20</v>
      </c>
      <c r="F111" s="5">
        <f t="shared" si="4"/>
        <v>26</v>
      </c>
      <c r="G111" s="5" t="s">
        <v>126</v>
      </c>
      <c r="H111" s="5">
        <v>3</v>
      </c>
      <c r="I111" s="6">
        <v>78</v>
      </c>
      <c r="J111" s="14" t="s">
        <v>102</v>
      </c>
      <c r="K111" s="14" t="s">
        <v>102</v>
      </c>
      <c r="L111" s="14" t="s">
        <v>102</v>
      </c>
      <c r="M111" s="5">
        <v>4.9950000000000001</v>
      </c>
      <c r="N111" s="5">
        <v>0.80900000000000005</v>
      </c>
    </row>
    <row r="112" spans="1:20" x14ac:dyDescent="0.25">
      <c r="A112" s="5" t="s">
        <v>173</v>
      </c>
      <c r="B112" s="5" t="s">
        <v>14</v>
      </c>
      <c r="C112" s="5">
        <v>60</v>
      </c>
      <c r="D112" s="5">
        <v>6</v>
      </c>
      <c r="E112" s="5">
        <v>20</v>
      </c>
      <c r="F112" s="5">
        <f t="shared" si="4"/>
        <v>26</v>
      </c>
      <c r="G112" s="5" t="s">
        <v>126</v>
      </c>
      <c r="H112" s="5">
        <v>20</v>
      </c>
      <c r="I112" s="6">
        <v>81</v>
      </c>
      <c r="J112" s="14" t="s">
        <v>102</v>
      </c>
      <c r="K112" s="14" t="s">
        <v>102</v>
      </c>
      <c r="L112" s="14" t="s">
        <v>102</v>
      </c>
      <c r="M112" s="5">
        <v>4.7030000000000003</v>
      </c>
      <c r="N112" s="5">
        <v>0.755</v>
      </c>
    </row>
    <row r="113" spans="1:20" x14ac:dyDescent="0.25">
      <c r="A113" s="5" t="s">
        <v>174</v>
      </c>
      <c r="B113" s="5" t="s">
        <v>14</v>
      </c>
      <c r="C113" s="5">
        <v>56</v>
      </c>
      <c r="D113" s="5">
        <v>6</v>
      </c>
      <c r="E113" s="5">
        <v>20</v>
      </c>
      <c r="F113" s="5">
        <f t="shared" si="4"/>
        <v>26</v>
      </c>
      <c r="G113" s="5" t="s">
        <v>126</v>
      </c>
      <c r="H113" s="5">
        <v>16</v>
      </c>
      <c r="I113" s="6">
        <v>85</v>
      </c>
      <c r="J113" s="14" t="s">
        <v>102</v>
      </c>
      <c r="K113" s="14" t="s">
        <v>102</v>
      </c>
      <c r="L113" s="14" t="s">
        <v>102</v>
      </c>
      <c r="M113" s="5">
        <v>3.7429999999999999</v>
      </c>
      <c r="N113" s="5">
        <v>0.61199999999999999</v>
      </c>
      <c r="O113" s="3" t="s">
        <v>77</v>
      </c>
      <c r="P113" s="3" t="s">
        <v>78</v>
      </c>
      <c r="Q113" s="3" t="s">
        <v>79</v>
      </c>
      <c r="R113" s="3" t="s">
        <v>80</v>
      </c>
      <c r="S113" s="3" t="s">
        <v>81</v>
      </c>
      <c r="T113" s="3" t="s">
        <v>82</v>
      </c>
    </row>
    <row r="114" spans="1:20" x14ac:dyDescent="0.25">
      <c r="A114" s="5" t="s">
        <v>174</v>
      </c>
      <c r="B114" s="5" t="s">
        <v>14</v>
      </c>
      <c r="C114" s="5">
        <v>56</v>
      </c>
      <c r="D114" s="5">
        <v>6</v>
      </c>
      <c r="E114" s="5">
        <v>20</v>
      </c>
      <c r="F114" s="5">
        <f>D114+E114</f>
        <v>26</v>
      </c>
      <c r="G114" s="5" t="s">
        <v>126</v>
      </c>
      <c r="H114" s="5">
        <v>16</v>
      </c>
      <c r="I114" s="6">
        <v>85</v>
      </c>
      <c r="J114" s="14" t="s">
        <v>102</v>
      </c>
      <c r="K114" s="14" t="s">
        <v>102</v>
      </c>
      <c r="L114" s="14" t="s">
        <v>102</v>
      </c>
      <c r="M114" s="5">
        <v>3.7429999999999999</v>
      </c>
      <c r="N114" s="5">
        <v>0.61199999999999999</v>
      </c>
      <c r="O114" s="10">
        <f>AVERAGE(I100:I114)</f>
        <v>78.733333333333334</v>
      </c>
      <c r="P114" s="9">
        <f>STDEV(I100:I114)</f>
        <v>7.7133156356548831</v>
      </c>
      <c r="Q114" s="12">
        <f>AVERAGE(M100:M114)</f>
        <v>4.6906000000000008</v>
      </c>
      <c r="R114" s="12">
        <f>STDEV(M100:M114)</f>
        <v>0.87003339837370652</v>
      </c>
      <c r="S114" s="12">
        <f>AVERAGE(N100:N114)</f>
        <v>0.69293333333333329</v>
      </c>
      <c r="T114" s="12">
        <f>STDEV(N100:N114)</f>
        <v>0.17103444376025817</v>
      </c>
    </row>
    <row r="115" spans="1:20" x14ac:dyDescent="0.25">
      <c r="I115" s="9"/>
      <c r="J115" s="15"/>
      <c r="K115" s="15"/>
      <c r="L115" s="15"/>
      <c r="P115" s="11">
        <f>P114/(SQRT(COUNT($N100:$N114)))</f>
        <v>1.991569533395509</v>
      </c>
      <c r="Q115" s="11"/>
      <c r="R115" s="11">
        <f>R114/(SQRT(COUNT($N100:$N114)))</f>
        <v>0.22464165750304055</v>
      </c>
      <c r="S115" s="11"/>
      <c r="T115" s="11">
        <f>T114/(SQRT(COUNT($N100:$N114)))</f>
        <v>4.4160903487421931E-2</v>
      </c>
    </row>
    <row r="116" spans="1:20" x14ac:dyDescent="0.25">
      <c r="I116" s="9"/>
      <c r="J116" s="15"/>
      <c r="K116" s="15"/>
      <c r="L116" s="15"/>
    </row>
    <row r="117" spans="1:20" x14ac:dyDescent="0.25">
      <c r="I117" s="9"/>
      <c r="J117" s="15"/>
      <c r="K117" s="15"/>
      <c r="L117" s="15"/>
    </row>
    <row r="118" spans="1:20" x14ac:dyDescent="0.25">
      <c r="I118" s="9"/>
      <c r="J118" s="15"/>
      <c r="K118" s="15"/>
      <c r="L118" s="15"/>
    </row>
    <row r="119" spans="1:20" x14ac:dyDescent="0.25">
      <c r="I119" s="9"/>
      <c r="J119" s="15"/>
      <c r="K119" s="15"/>
      <c r="L119" s="15"/>
    </row>
    <row r="120" spans="1:20" x14ac:dyDescent="0.25">
      <c r="I120" s="9"/>
      <c r="J120" s="15"/>
      <c r="K120" s="15"/>
      <c r="L120" s="15"/>
    </row>
    <row r="121" spans="1:20" x14ac:dyDescent="0.25">
      <c r="I121" s="9"/>
      <c r="J121" s="15"/>
      <c r="K121" s="15"/>
      <c r="L121" s="15"/>
    </row>
  </sheetData>
  <mergeCells count="2">
    <mergeCell ref="E1:N1"/>
    <mergeCell ref="A60:N6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51"/>
  <sheetViews>
    <sheetView zoomScaleNormal="100" workbookViewId="0">
      <selection activeCell="O31" sqref="O31"/>
    </sheetView>
  </sheetViews>
  <sheetFormatPr defaultRowHeight="15" x14ac:dyDescent="0.25"/>
  <cols>
    <col min="3" max="3" width="10.7109375" bestFit="1" customWidth="1"/>
    <col min="9" max="9" width="18" bestFit="1" customWidth="1"/>
  </cols>
  <sheetData>
    <row r="1" spans="1:14" x14ac:dyDescent="0.25">
      <c r="A1" t="s">
        <v>3</v>
      </c>
      <c r="B1" t="s">
        <v>4</v>
      </c>
      <c r="C1" t="s">
        <v>11</v>
      </c>
      <c r="D1" t="s">
        <v>5</v>
      </c>
      <c r="E1" t="s">
        <v>10</v>
      </c>
      <c r="F1" t="s">
        <v>18</v>
      </c>
      <c r="I1" t="s">
        <v>17</v>
      </c>
    </row>
    <row r="2" spans="1:14" x14ac:dyDescent="0.25">
      <c r="A2">
        <v>1</v>
      </c>
      <c r="B2">
        <v>1</v>
      </c>
      <c r="C2" t="s">
        <v>6</v>
      </c>
      <c r="D2">
        <v>0</v>
      </c>
      <c r="E2" t="s">
        <v>12</v>
      </c>
      <c r="F2">
        <v>1595</v>
      </c>
      <c r="I2" t="s">
        <v>16</v>
      </c>
      <c r="J2">
        <v>0</v>
      </c>
      <c r="K2">
        <v>0.05</v>
      </c>
      <c r="L2">
        <v>0.1</v>
      </c>
      <c r="M2">
        <v>0.15</v>
      </c>
      <c r="N2">
        <v>0.2</v>
      </c>
    </row>
    <row r="3" spans="1:14" x14ac:dyDescent="0.25">
      <c r="A3">
        <v>1</v>
      </c>
      <c r="B3">
        <v>1</v>
      </c>
      <c r="C3" t="s">
        <v>6</v>
      </c>
      <c r="D3">
        <v>0</v>
      </c>
      <c r="E3" t="s">
        <v>13</v>
      </c>
      <c r="F3">
        <v>2427.6666666666665</v>
      </c>
      <c r="I3" t="s">
        <v>6</v>
      </c>
      <c r="J3">
        <f>AVERAGE(F2:F6)</f>
        <v>2321.2595238095237</v>
      </c>
      <c r="K3">
        <f>AVERAGE(F7:F11)</f>
        <v>649.64444444444439</v>
      </c>
      <c r="L3">
        <f>AVERAGE(F12:F16)</f>
        <v>227.75</v>
      </c>
      <c r="M3">
        <f>AVERAGE(F17:F21)</f>
        <v>33.799999999999997</v>
      </c>
      <c r="N3">
        <f>AVERAGE(F22:F26)</f>
        <v>0</v>
      </c>
    </row>
    <row r="4" spans="1:14" x14ac:dyDescent="0.25">
      <c r="A4">
        <v>1</v>
      </c>
      <c r="B4">
        <v>2</v>
      </c>
      <c r="C4" t="s">
        <v>6</v>
      </c>
      <c r="D4">
        <v>0</v>
      </c>
      <c r="E4" t="s">
        <v>12</v>
      </c>
      <c r="F4">
        <v>1556.6666666666667</v>
      </c>
      <c r="I4" t="s">
        <v>7</v>
      </c>
      <c r="J4">
        <f>AVERAGE(F27:F31)</f>
        <v>2045.2305494505495</v>
      </c>
      <c r="K4">
        <f>AVERAGE(F32:F36)</f>
        <v>2386.5790404040408</v>
      </c>
      <c r="L4">
        <f>AVERAGE(F37:F41)</f>
        <v>1684.8266666666666</v>
      </c>
      <c r="M4">
        <f>AVERAGE(F42:F46)</f>
        <v>933.76760683760676</v>
      </c>
      <c r="N4">
        <f>AVERAGE(F47:F51)</f>
        <v>1141.6916666666666</v>
      </c>
    </row>
    <row r="5" spans="1:14" x14ac:dyDescent="0.25">
      <c r="A5">
        <v>1</v>
      </c>
      <c r="B5">
        <v>2</v>
      </c>
      <c r="C5" t="s">
        <v>6</v>
      </c>
      <c r="D5">
        <v>0</v>
      </c>
      <c r="E5" t="s">
        <v>13</v>
      </c>
      <c r="F5">
        <v>2502.25</v>
      </c>
    </row>
    <row r="6" spans="1:14" x14ac:dyDescent="0.25">
      <c r="A6">
        <v>1</v>
      </c>
      <c r="B6">
        <v>3</v>
      </c>
      <c r="C6" t="s">
        <v>6</v>
      </c>
      <c r="D6">
        <v>0</v>
      </c>
      <c r="E6" t="s">
        <v>12</v>
      </c>
      <c r="F6">
        <v>3524.7142857142858</v>
      </c>
      <c r="I6" t="s">
        <v>9</v>
      </c>
    </row>
    <row r="7" spans="1:14" x14ac:dyDescent="0.25">
      <c r="A7">
        <v>2</v>
      </c>
      <c r="B7">
        <v>1</v>
      </c>
      <c r="C7" t="s">
        <v>6</v>
      </c>
      <c r="D7">
        <v>0.05</v>
      </c>
      <c r="E7" t="s">
        <v>12</v>
      </c>
      <c r="F7">
        <v>571.14285714285711</v>
      </c>
      <c r="I7" t="s">
        <v>5</v>
      </c>
      <c r="J7">
        <v>0</v>
      </c>
      <c r="K7">
        <v>0.05</v>
      </c>
      <c r="L7">
        <v>0.1</v>
      </c>
      <c r="M7">
        <v>0.15</v>
      </c>
      <c r="N7">
        <v>0.2</v>
      </c>
    </row>
    <row r="8" spans="1:14" x14ac:dyDescent="0.25">
      <c r="A8">
        <v>2</v>
      </c>
      <c r="B8">
        <v>1</v>
      </c>
      <c r="C8" t="s">
        <v>6</v>
      </c>
      <c r="D8">
        <v>0.05</v>
      </c>
      <c r="E8" t="s">
        <v>13</v>
      </c>
      <c r="F8">
        <v>281</v>
      </c>
      <c r="I8" t="s">
        <v>6</v>
      </c>
      <c r="J8">
        <f>STDEV(F2:F6)/SQRT(5)</f>
        <v>360.86275296792849</v>
      </c>
      <c r="K8">
        <f>STDEV(F7:F11)/SQRT(5)</f>
        <v>149.49638347535259</v>
      </c>
      <c r="L8">
        <f>STDEV(F12:F16)/SQRT(5)</f>
        <v>96.843043116168133</v>
      </c>
      <c r="M8">
        <f>STDEV(F17:F21)/SQRT(5)</f>
        <v>33.799999999999997</v>
      </c>
      <c r="N8">
        <f>STDEV(F22:F26)/SQRT(5)</f>
        <v>0</v>
      </c>
    </row>
    <row r="9" spans="1:14" x14ac:dyDescent="0.25">
      <c r="A9">
        <v>2</v>
      </c>
      <c r="B9">
        <v>2</v>
      </c>
      <c r="C9" t="s">
        <v>6</v>
      </c>
      <c r="D9">
        <v>0.05</v>
      </c>
      <c r="E9" t="s">
        <v>12</v>
      </c>
      <c r="F9">
        <v>463.33333333333331</v>
      </c>
      <c r="I9" t="s">
        <v>7</v>
      </c>
      <c r="J9">
        <f>STDEV(F27:F31)/SQRT(5)</f>
        <v>397.39458256492429</v>
      </c>
      <c r="K9">
        <f>STDEV(F32:F36)/SQRT(5)</f>
        <v>252.00795236886768</v>
      </c>
      <c r="L9">
        <f>STDEV(F37:F41)/SQRT(5)</f>
        <v>275.38356107638526</v>
      </c>
      <c r="M9">
        <f>STDEV(F42:F46)/SQRT(5)</f>
        <v>117.22540978341533</v>
      </c>
      <c r="N9">
        <f>STDEV(F47:F51)/SQRT(5)</f>
        <v>163.98852960360759</v>
      </c>
    </row>
    <row r="10" spans="1:14" x14ac:dyDescent="0.25">
      <c r="A10">
        <v>2</v>
      </c>
      <c r="B10">
        <v>2</v>
      </c>
      <c r="C10" t="s">
        <v>6</v>
      </c>
      <c r="D10">
        <v>0.05</v>
      </c>
      <c r="E10" t="s">
        <v>13</v>
      </c>
      <c r="F10">
        <v>779.85714285714289</v>
      </c>
    </row>
    <row r="11" spans="1:14" x14ac:dyDescent="0.25">
      <c r="A11">
        <v>2</v>
      </c>
      <c r="B11">
        <v>3</v>
      </c>
      <c r="C11" t="s">
        <v>6</v>
      </c>
      <c r="D11">
        <v>0.05</v>
      </c>
      <c r="E11" t="s">
        <v>12</v>
      </c>
      <c r="F11">
        <v>1152.8888888888889</v>
      </c>
    </row>
    <row r="12" spans="1:14" x14ac:dyDescent="0.25">
      <c r="A12">
        <v>3</v>
      </c>
      <c r="B12">
        <v>1</v>
      </c>
      <c r="C12" t="s">
        <v>6</v>
      </c>
      <c r="D12">
        <v>0.1</v>
      </c>
      <c r="E12" t="s">
        <v>12</v>
      </c>
      <c r="F12">
        <v>390.5</v>
      </c>
    </row>
    <row r="13" spans="1:14" x14ac:dyDescent="0.25">
      <c r="A13">
        <v>3</v>
      </c>
      <c r="B13">
        <v>1</v>
      </c>
      <c r="C13" t="s">
        <v>6</v>
      </c>
      <c r="D13">
        <v>0.1</v>
      </c>
      <c r="E13" t="s">
        <v>13</v>
      </c>
      <c r="F13">
        <v>0</v>
      </c>
    </row>
    <row r="14" spans="1:14" x14ac:dyDescent="0.25">
      <c r="A14">
        <v>3</v>
      </c>
      <c r="B14">
        <v>2</v>
      </c>
      <c r="C14" t="s">
        <v>6</v>
      </c>
      <c r="D14">
        <v>0.1</v>
      </c>
      <c r="E14" t="s">
        <v>12</v>
      </c>
      <c r="F14">
        <v>459.25</v>
      </c>
    </row>
    <row r="15" spans="1:14" x14ac:dyDescent="0.25">
      <c r="A15">
        <v>3</v>
      </c>
      <c r="B15">
        <v>2</v>
      </c>
      <c r="C15" t="s">
        <v>6</v>
      </c>
      <c r="D15">
        <v>0.1</v>
      </c>
      <c r="E15" t="s">
        <v>13</v>
      </c>
      <c r="F15">
        <v>0</v>
      </c>
    </row>
    <row r="16" spans="1:14" x14ac:dyDescent="0.25">
      <c r="A16">
        <v>3</v>
      </c>
      <c r="B16">
        <v>3</v>
      </c>
      <c r="C16" t="s">
        <v>6</v>
      </c>
      <c r="D16">
        <v>0.1</v>
      </c>
      <c r="E16" t="s">
        <v>12</v>
      </c>
      <c r="F16">
        <v>289</v>
      </c>
    </row>
    <row r="17" spans="1:6" x14ac:dyDescent="0.25">
      <c r="A17">
        <v>4</v>
      </c>
      <c r="B17">
        <v>1</v>
      </c>
      <c r="C17" t="s">
        <v>6</v>
      </c>
      <c r="D17">
        <v>0.15</v>
      </c>
      <c r="E17" t="s">
        <v>12</v>
      </c>
      <c r="F17">
        <v>169</v>
      </c>
    </row>
    <row r="18" spans="1:6" x14ac:dyDescent="0.25">
      <c r="A18">
        <v>4</v>
      </c>
      <c r="B18">
        <v>1</v>
      </c>
      <c r="C18" t="s">
        <v>6</v>
      </c>
      <c r="D18">
        <v>0.15</v>
      </c>
      <c r="E18" t="s">
        <v>13</v>
      </c>
      <c r="F18">
        <v>0</v>
      </c>
    </row>
    <row r="19" spans="1:6" x14ac:dyDescent="0.25">
      <c r="A19">
        <v>4</v>
      </c>
      <c r="B19">
        <v>2</v>
      </c>
      <c r="C19" t="s">
        <v>6</v>
      </c>
      <c r="D19">
        <v>0.15</v>
      </c>
      <c r="E19" t="s">
        <v>12</v>
      </c>
      <c r="F19">
        <v>0</v>
      </c>
    </row>
    <row r="20" spans="1:6" x14ac:dyDescent="0.25">
      <c r="A20">
        <v>4</v>
      </c>
      <c r="B20">
        <v>2</v>
      </c>
      <c r="C20" t="s">
        <v>6</v>
      </c>
      <c r="D20">
        <v>0.15</v>
      </c>
      <c r="E20" t="s">
        <v>13</v>
      </c>
      <c r="F20">
        <v>0</v>
      </c>
    </row>
    <row r="21" spans="1:6" x14ac:dyDescent="0.25">
      <c r="A21">
        <v>4</v>
      </c>
      <c r="B21">
        <v>3</v>
      </c>
      <c r="C21" t="s">
        <v>6</v>
      </c>
      <c r="D21">
        <v>0.15</v>
      </c>
      <c r="E21" t="s">
        <v>12</v>
      </c>
      <c r="F21">
        <v>0</v>
      </c>
    </row>
    <row r="22" spans="1:6" x14ac:dyDescent="0.25">
      <c r="A22">
        <v>5</v>
      </c>
      <c r="B22">
        <v>1</v>
      </c>
      <c r="C22" t="s">
        <v>6</v>
      </c>
      <c r="D22">
        <v>0.2</v>
      </c>
      <c r="E22" t="s">
        <v>12</v>
      </c>
      <c r="F22">
        <v>0</v>
      </c>
    </row>
    <row r="23" spans="1:6" x14ac:dyDescent="0.25">
      <c r="A23">
        <v>5</v>
      </c>
      <c r="B23">
        <v>1</v>
      </c>
      <c r="C23" t="s">
        <v>6</v>
      </c>
      <c r="D23">
        <v>0.2</v>
      </c>
      <c r="E23" t="s">
        <v>13</v>
      </c>
      <c r="F23">
        <v>0</v>
      </c>
    </row>
    <row r="24" spans="1:6" x14ac:dyDescent="0.25">
      <c r="A24">
        <v>5</v>
      </c>
      <c r="B24">
        <v>2</v>
      </c>
      <c r="C24" t="s">
        <v>6</v>
      </c>
      <c r="D24">
        <v>0.2</v>
      </c>
      <c r="E24" t="s">
        <v>12</v>
      </c>
      <c r="F24">
        <v>0</v>
      </c>
    </row>
    <row r="25" spans="1:6" x14ac:dyDescent="0.25">
      <c r="A25">
        <v>5</v>
      </c>
      <c r="B25">
        <v>2</v>
      </c>
      <c r="C25" t="s">
        <v>6</v>
      </c>
      <c r="D25">
        <v>0.2</v>
      </c>
      <c r="E25" t="s">
        <v>13</v>
      </c>
      <c r="F25">
        <v>0</v>
      </c>
    </row>
    <row r="26" spans="1:6" x14ac:dyDescent="0.25">
      <c r="A26">
        <v>5</v>
      </c>
      <c r="B26">
        <v>3</v>
      </c>
      <c r="C26" t="s">
        <v>6</v>
      </c>
      <c r="D26">
        <v>0.2</v>
      </c>
      <c r="E26" t="s">
        <v>12</v>
      </c>
      <c r="F26">
        <v>0</v>
      </c>
    </row>
    <row r="27" spans="1:6" x14ac:dyDescent="0.25">
      <c r="A27">
        <v>1</v>
      </c>
      <c r="B27">
        <v>3</v>
      </c>
      <c r="C27" t="s">
        <v>14</v>
      </c>
      <c r="D27">
        <v>0</v>
      </c>
      <c r="E27" t="s">
        <v>13</v>
      </c>
      <c r="F27">
        <v>2397</v>
      </c>
    </row>
    <row r="28" spans="1:6" x14ac:dyDescent="0.25">
      <c r="A28">
        <v>1</v>
      </c>
      <c r="B28">
        <v>4</v>
      </c>
      <c r="C28" t="s">
        <v>14</v>
      </c>
      <c r="D28">
        <v>0</v>
      </c>
      <c r="E28" t="s">
        <v>12</v>
      </c>
      <c r="F28">
        <v>1701.7142857142858</v>
      </c>
    </row>
    <row r="29" spans="1:6" x14ac:dyDescent="0.25">
      <c r="A29">
        <v>1</v>
      </c>
      <c r="B29">
        <v>4</v>
      </c>
      <c r="C29" t="s">
        <v>14</v>
      </c>
      <c r="D29">
        <v>0</v>
      </c>
      <c r="E29" t="s">
        <v>13</v>
      </c>
      <c r="F29">
        <v>1782.5384615384614</v>
      </c>
    </row>
    <row r="30" spans="1:6" x14ac:dyDescent="0.25">
      <c r="A30">
        <v>1</v>
      </c>
      <c r="B30">
        <v>5</v>
      </c>
      <c r="C30" t="s">
        <v>14</v>
      </c>
      <c r="D30">
        <v>0</v>
      </c>
      <c r="E30" t="s">
        <v>12</v>
      </c>
      <c r="F30">
        <v>986</v>
      </c>
    </row>
    <row r="31" spans="1:6" x14ac:dyDescent="0.25">
      <c r="A31">
        <v>1</v>
      </c>
      <c r="B31">
        <v>5</v>
      </c>
      <c r="C31" t="s">
        <v>14</v>
      </c>
      <c r="D31">
        <v>0</v>
      </c>
      <c r="E31" t="s">
        <v>13</v>
      </c>
      <c r="F31">
        <v>3358.9</v>
      </c>
    </row>
    <row r="32" spans="1:6" x14ac:dyDescent="0.25">
      <c r="A32">
        <v>2</v>
      </c>
      <c r="B32">
        <v>3</v>
      </c>
      <c r="C32" t="s">
        <v>14</v>
      </c>
      <c r="D32">
        <v>0.05</v>
      </c>
      <c r="E32" t="s">
        <v>13</v>
      </c>
      <c r="F32">
        <v>2713.3333333333335</v>
      </c>
    </row>
    <row r="33" spans="1:6" x14ac:dyDescent="0.25">
      <c r="A33">
        <v>2</v>
      </c>
      <c r="B33">
        <v>4</v>
      </c>
      <c r="C33" t="s">
        <v>14</v>
      </c>
      <c r="D33">
        <v>0.05</v>
      </c>
      <c r="E33" t="s">
        <v>12</v>
      </c>
      <c r="F33">
        <v>2017.4444444444443</v>
      </c>
    </row>
    <row r="34" spans="1:6" x14ac:dyDescent="0.25">
      <c r="A34">
        <v>2</v>
      </c>
      <c r="B34">
        <v>4</v>
      </c>
      <c r="C34" t="s">
        <v>14</v>
      </c>
      <c r="D34">
        <v>0.05</v>
      </c>
      <c r="E34" t="s">
        <v>13</v>
      </c>
      <c r="F34">
        <v>2172.909090909091</v>
      </c>
    </row>
    <row r="35" spans="1:6" x14ac:dyDescent="0.25">
      <c r="A35">
        <v>2</v>
      </c>
      <c r="B35">
        <v>5</v>
      </c>
      <c r="C35" t="s">
        <v>14</v>
      </c>
      <c r="D35">
        <v>0.05</v>
      </c>
      <c r="E35" t="s">
        <v>12</v>
      </c>
      <c r="F35">
        <v>1825.875</v>
      </c>
    </row>
    <row r="36" spans="1:6" x14ac:dyDescent="0.25">
      <c r="A36">
        <v>2</v>
      </c>
      <c r="B36">
        <v>5</v>
      </c>
      <c r="C36" t="s">
        <v>14</v>
      </c>
      <c r="D36">
        <v>0.05</v>
      </c>
      <c r="E36" t="s">
        <v>13</v>
      </c>
      <c r="F36">
        <v>3203.3333333333335</v>
      </c>
    </row>
    <row r="37" spans="1:6" x14ac:dyDescent="0.25">
      <c r="A37">
        <v>3</v>
      </c>
      <c r="B37">
        <v>3</v>
      </c>
      <c r="C37" t="s">
        <v>14</v>
      </c>
      <c r="D37">
        <v>0.1</v>
      </c>
      <c r="E37" t="s">
        <v>13</v>
      </c>
      <c r="F37">
        <v>1422.4</v>
      </c>
    </row>
    <row r="38" spans="1:6" x14ac:dyDescent="0.25">
      <c r="A38">
        <v>3</v>
      </c>
      <c r="B38">
        <v>4</v>
      </c>
      <c r="C38" t="s">
        <v>14</v>
      </c>
      <c r="D38">
        <v>0.1</v>
      </c>
      <c r="E38" t="s">
        <v>12</v>
      </c>
      <c r="F38">
        <v>1360.9</v>
      </c>
    </row>
    <row r="39" spans="1:6" x14ac:dyDescent="0.25">
      <c r="A39">
        <v>3</v>
      </c>
      <c r="B39">
        <v>4</v>
      </c>
      <c r="C39" t="s">
        <v>14</v>
      </c>
      <c r="D39">
        <v>0.1</v>
      </c>
      <c r="E39" t="s">
        <v>13</v>
      </c>
      <c r="F39">
        <v>1015</v>
      </c>
    </row>
    <row r="40" spans="1:6" x14ac:dyDescent="0.25">
      <c r="A40">
        <v>3</v>
      </c>
      <c r="B40">
        <v>5</v>
      </c>
      <c r="C40" t="s">
        <v>14</v>
      </c>
      <c r="D40">
        <v>0.1</v>
      </c>
      <c r="E40" t="s">
        <v>12</v>
      </c>
      <c r="F40">
        <v>2083.5</v>
      </c>
    </row>
    <row r="41" spans="1:6" x14ac:dyDescent="0.25">
      <c r="A41">
        <v>3</v>
      </c>
      <c r="B41">
        <v>5</v>
      </c>
      <c r="C41" t="s">
        <v>14</v>
      </c>
      <c r="D41">
        <v>0.1</v>
      </c>
      <c r="E41" t="s">
        <v>13</v>
      </c>
      <c r="F41">
        <v>2542.3333333333335</v>
      </c>
    </row>
    <row r="42" spans="1:6" x14ac:dyDescent="0.25">
      <c r="A42">
        <v>4</v>
      </c>
      <c r="B42">
        <v>3</v>
      </c>
      <c r="C42" t="s">
        <v>14</v>
      </c>
      <c r="D42">
        <v>0.15</v>
      </c>
      <c r="E42" t="s">
        <v>13</v>
      </c>
      <c r="F42">
        <v>1076.1111111111111</v>
      </c>
    </row>
    <row r="43" spans="1:6" x14ac:dyDescent="0.25">
      <c r="A43">
        <v>4</v>
      </c>
      <c r="B43">
        <v>4</v>
      </c>
      <c r="C43" t="s">
        <v>14</v>
      </c>
      <c r="D43">
        <v>0.15</v>
      </c>
      <c r="E43" t="s">
        <v>12</v>
      </c>
      <c r="F43">
        <v>807</v>
      </c>
    </row>
    <row r="44" spans="1:6" x14ac:dyDescent="0.25">
      <c r="A44">
        <v>4</v>
      </c>
      <c r="B44">
        <v>4</v>
      </c>
      <c r="C44" t="s">
        <v>14</v>
      </c>
      <c r="D44">
        <v>0.15</v>
      </c>
      <c r="E44" t="s">
        <v>13</v>
      </c>
      <c r="F44">
        <v>1326.0769230769231</v>
      </c>
    </row>
    <row r="45" spans="1:6" x14ac:dyDescent="0.25">
      <c r="A45">
        <v>4</v>
      </c>
      <c r="B45">
        <v>5</v>
      </c>
      <c r="C45" t="s">
        <v>14</v>
      </c>
      <c r="D45">
        <v>0.15</v>
      </c>
      <c r="E45" t="s">
        <v>12</v>
      </c>
      <c r="F45">
        <v>703.25</v>
      </c>
    </row>
    <row r="46" spans="1:6" x14ac:dyDescent="0.25">
      <c r="A46">
        <v>4</v>
      </c>
      <c r="B46">
        <v>5</v>
      </c>
      <c r="C46" t="s">
        <v>14</v>
      </c>
      <c r="D46">
        <v>0.15</v>
      </c>
      <c r="E46" t="s">
        <v>13</v>
      </c>
      <c r="F46">
        <v>756.4</v>
      </c>
    </row>
    <row r="47" spans="1:6" x14ac:dyDescent="0.25">
      <c r="A47">
        <v>5</v>
      </c>
      <c r="B47">
        <v>3</v>
      </c>
      <c r="C47" t="s">
        <v>14</v>
      </c>
      <c r="D47">
        <v>0.2</v>
      </c>
      <c r="E47" t="s">
        <v>13</v>
      </c>
      <c r="F47">
        <v>658.57142857142856</v>
      </c>
    </row>
    <row r="48" spans="1:6" x14ac:dyDescent="0.25">
      <c r="A48">
        <v>5</v>
      </c>
      <c r="B48">
        <v>4</v>
      </c>
      <c r="C48" t="s">
        <v>14</v>
      </c>
      <c r="D48">
        <v>0.2</v>
      </c>
      <c r="E48" t="s">
        <v>12</v>
      </c>
      <c r="F48">
        <v>1176.3333333333333</v>
      </c>
    </row>
    <row r="49" spans="1:6" x14ac:dyDescent="0.25">
      <c r="A49">
        <v>5</v>
      </c>
      <c r="B49">
        <v>4</v>
      </c>
      <c r="C49" t="s">
        <v>14</v>
      </c>
      <c r="D49">
        <v>0.2</v>
      </c>
      <c r="E49" t="s">
        <v>13</v>
      </c>
      <c r="F49">
        <v>1290</v>
      </c>
    </row>
    <row r="50" spans="1:6" x14ac:dyDescent="0.25">
      <c r="A50">
        <v>5</v>
      </c>
      <c r="B50">
        <v>5</v>
      </c>
      <c r="C50" t="s">
        <v>14</v>
      </c>
      <c r="D50">
        <v>0.2</v>
      </c>
      <c r="E50" t="s">
        <v>12</v>
      </c>
      <c r="F50">
        <v>948.125</v>
      </c>
    </row>
    <row r="51" spans="1:6" x14ac:dyDescent="0.25">
      <c r="A51">
        <v>5</v>
      </c>
      <c r="B51">
        <v>5</v>
      </c>
      <c r="C51" t="s">
        <v>14</v>
      </c>
      <c r="D51">
        <v>0.2</v>
      </c>
      <c r="E51" t="s">
        <v>13</v>
      </c>
      <c r="F51">
        <v>1635.4285714285713</v>
      </c>
    </row>
  </sheetData>
  <sortState ref="A2:F52">
    <sortCondition ref="C2:C52"/>
    <sortCondition ref="D2:D52"/>
    <sortCondition ref="B2:B52"/>
  </sortState>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29"/>
  <sheetViews>
    <sheetView workbookViewId="0">
      <selection activeCell="O33" sqref="O33"/>
    </sheetView>
  </sheetViews>
  <sheetFormatPr defaultRowHeight="15" x14ac:dyDescent="0.25"/>
  <sheetData>
    <row r="1" spans="1:21" x14ac:dyDescent="0.25">
      <c r="A1" s="1" t="s">
        <v>12</v>
      </c>
      <c r="B1" t="s">
        <v>0</v>
      </c>
      <c r="C1" t="s">
        <v>1</v>
      </c>
      <c r="D1" t="s">
        <v>2</v>
      </c>
      <c r="E1" t="s">
        <v>3</v>
      </c>
      <c r="F1" t="s">
        <v>4</v>
      </c>
      <c r="H1" t="s">
        <v>3</v>
      </c>
      <c r="I1" t="s">
        <v>4</v>
      </c>
      <c r="J1" t="s">
        <v>176</v>
      </c>
      <c r="K1" t="s">
        <v>177</v>
      </c>
      <c r="L1" t="s">
        <v>8</v>
      </c>
      <c r="O1" s="1" t="s">
        <v>15</v>
      </c>
    </row>
    <row r="2" spans="1:21" x14ac:dyDescent="0.25">
      <c r="A2">
        <v>1</v>
      </c>
      <c r="B2">
        <v>736</v>
      </c>
      <c r="C2">
        <v>257.75400000000002</v>
      </c>
      <c r="D2">
        <v>57.188000000000002</v>
      </c>
      <c r="E2">
        <f>IF(C2&lt;=500,1,IF(C2&lt;=1000,2,IF(C2&lt;=1500,3,IF(C2&lt;=2000,4,IF(C2&lt;=2500,5)))))</f>
        <v>1</v>
      </c>
      <c r="F2">
        <f>IF(D2&lt;=500,1,IF(D2&lt;=1000,2,IF(D2&lt;=1500,3,IF(D2&lt;=2000,4,IF(D2&lt;=2500,5)))))</f>
        <v>1</v>
      </c>
      <c r="H2">
        <v>1</v>
      </c>
      <c r="I2">
        <v>1</v>
      </c>
      <c r="J2">
        <v>0</v>
      </c>
      <c r="K2">
        <v>0</v>
      </c>
      <c r="L2">
        <f>AVERAGEIFS($B$2:$B$183,$E$2:$E$183,1,$F$2:$F$183,1)</f>
        <v>1595</v>
      </c>
    </row>
    <row r="3" spans="1:21" x14ac:dyDescent="0.25">
      <c r="A3">
        <v>2</v>
      </c>
      <c r="B3">
        <v>288</v>
      </c>
      <c r="C3">
        <v>379.91300000000001</v>
      </c>
      <c r="D3">
        <v>45.99</v>
      </c>
      <c r="E3">
        <f t="shared" ref="E3:F66" si="0">IF(C3&lt;=500,1,IF(C3&lt;=1000,2,IF(C3&lt;=1500,3,IF(C3&lt;=2000,4,IF(C3&lt;=2500,5)))))</f>
        <v>1</v>
      </c>
      <c r="F3">
        <f t="shared" si="0"/>
        <v>1</v>
      </c>
      <c r="H3">
        <v>1</v>
      </c>
      <c r="I3">
        <v>2</v>
      </c>
      <c r="J3">
        <v>0</v>
      </c>
      <c r="K3">
        <v>0</v>
      </c>
      <c r="L3">
        <f>AVERAGEIFS($B$2:$B$183,$E$2:$E$183,1,$F$2:$F$183,2)</f>
        <v>1556.6666666666667</v>
      </c>
      <c r="P3" s="19" t="s">
        <v>3</v>
      </c>
      <c r="Q3" s="19"/>
      <c r="R3" s="19"/>
      <c r="S3" s="19"/>
      <c r="T3" s="19"/>
    </row>
    <row r="4" spans="1:21" x14ac:dyDescent="0.25">
      <c r="A4">
        <v>3</v>
      </c>
      <c r="B4">
        <v>1293</v>
      </c>
      <c r="C4">
        <v>452.17099999999999</v>
      </c>
      <c r="D4">
        <v>51.970999999999997</v>
      </c>
      <c r="E4">
        <f t="shared" si="0"/>
        <v>1</v>
      </c>
      <c r="F4">
        <f t="shared" si="0"/>
        <v>1</v>
      </c>
      <c r="H4">
        <v>1</v>
      </c>
      <c r="I4">
        <v>3</v>
      </c>
      <c r="J4">
        <v>0</v>
      </c>
      <c r="K4">
        <v>0</v>
      </c>
      <c r="L4">
        <f>AVERAGEIFS($B$2:$B$183,$E$2:$E$183,1,$F$2:$F$183,3)</f>
        <v>3524.7142857142858</v>
      </c>
      <c r="P4">
        <v>1</v>
      </c>
      <c r="Q4">
        <v>2</v>
      </c>
      <c r="R4">
        <v>3</v>
      </c>
      <c r="S4">
        <v>4</v>
      </c>
      <c r="T4">
        <v>5</v>
      </c>
    </row>
    <row r="5" spans="1:21" x14ac:dyDescent="0.25">
      <c r="A5">
        <v>4</v>
      </c>
      <c r="B5">
        <v>191</v>
      </c>
      <c r="C5">
        <v>289.65199999999999</v>
      </c>
      <c r="D5">
        <v>64.123000000000005</v>
      </c>
      <c r="E5">
        <f t="shared" si="0"/>
        <v>1</v>
      </c>
      <c r="F5">
        <f t="shared" si="0"/>
        <v>1</v>
      </c>
      <c r="H5">
        <v>1</v>
      </c>
      <c r="I5">
        <v>4</v>
      </c>
      <c r="J5">
        <v>0</v>
      </c>
      <c r="K5">
        <v>1</v>
      </c>
      <c r="L5">
        <f>AVERAGEIFS($B$2:$B$183,$E$2:$E$183,1,$F$2:$F$183,4)</f>
        <v>1701.7142857142858</v>
      </c>
      <c r="N5" s="18" t="s">
        <v>4</v>
      </c>
      <c r="O5">
        <v>1</v>
      </c>
      <c r="U5" t="s">
        <v>6</v>
      </c>
    </row>
    <row r="6" spans="1:21" x14ac:dyDescent="0.25">
      <c r="A6">
        <v>5</v>
      </c>
      <c r="B6">
        <v>1572</v>
      </c>
      <c r="C6">
        <v>452.27499999999998</v>
      </c>
      <c r="D6">
        <v>87.256</v>
      </c>
      <c r="E6">
        <f t="shared" si="0"/>
        <v>1</v>
      </c>
      <c r="F6">
        <f t="shared" si="0"/>
        <v>1</v>
      </c>
      <c r="H6">
        <v>1</v>
      </c>
      <c r="I6">
        <v>5</v>
      </c>
      <c r="J6">
        <v>0</v>
      </c>
      <c r="K6">
        <v>1</v>
      </c>
      <c r="L6">
        <f>AVERAGEIFS($B$2:$B$183,$E$2:$E$183,1,$F$2:$F$183,5)</f>
        <v>986</v>
      </c>
      <c r="N6" s="18"/>
      <c r="O6">
        <v>2</v>
      </c>
      <c r="U6" t="s">
        <v>6</v>
      </c>
    </row>
    <row r="7" spans="1:21" x14ac:dyDescent="0.25">
      <c r="A7">
        <v>6</v>
      </c>
      <c r="B7">
        <v>7144</v>
      </c>
      <c r="C7">
        <v>427.07</v>
      </c>
      <c r="D7">
        <v>163.351</v>
      </c>
      <c r="E7">
        <f t="shared" si="0"/>
        <v>1</v>
      </c>
      <c r="F7">
        <f t="shared" si="0"/>
        <v>1</v>
      </c>
      <c r="H7">
        <v>2</v>
      </c>
      <c r="I7">
        <v>1</v>
      </c>
      <c r="J7">
        <v>0.05</v>
      </c>
      <c r="K7">
        <v>0</v>
      </c>
      <c r="L7">
        <f>AVERAGEIFS($B$2:$B$183,$E$2:$E$183,2,$F$2:$F$183,1)</f>
        <v>571.14285714285711</v>
      </c>
      <c r="N7" s="18"/>
      <c r="O7">
        <v>3</v>
      </c>
      <c r="U7" t="s">
        <v>6</v>
      </c>
    </row>
    <row r="8" spans="1:21" x14ac:dyDescent="0.25">
      <c r="A8">
        <v>7</v>
      </c>
      <c r="B8">
        <v>807</v>
      </c>
      <c r="C8">
        <v>973.15800000000002</v>
      </c>
      <c r="D8">
        <v>102.623</v>
      </c>
      <c r="E8">
        <f t="shared" si="0"/>
        <v>2</v>
      </c>
      <c r="F8">
        <f t="shared" si="0"/>
        <v>1</v>
      </c>
      <c r="H8">
        <v>2</v>
      </c>
      <c r="I8">
        <v>2</v>
      </c>
      <c r="J8">
        <v>0.05</v>
      </c>
      <c r="K8">
        <v>0</v>
      </c>
      <c r="L8">
        <f>AVERAGEIFS($B$2:$B$183,$E$2:$E$183,2,$F$2:$F$183,2)</f>
        <v>463.33333333333331</v>
      </c>
      <c r="N8" s="18"/>
      <c r="O8">
        <v>4</v>
      </c>
      <c r="U8" t="s">
        <v>14</v>
      </c>
    </row>
    <row r="9" spans="1:21" x14ac:dyDescent="0.25">
      <c r="A9">
        <v>8</v>
      </c>
      <c r="B9">
        <v>581</v>
      </c>
      <c r="C9">
        <v>869.12800000000004</v>
      </c>
      <c r="D9">
        <v>95.356999999999999</v>
      </c>
      <c r="E9">
        <f t="shared" si="0"/>
        <v>2</v>
      </c>
      <c r="F9">
        <f t="shared" si="0"/>
        <v>1</v>
      </c>
      <c r="H9">
        <v>2</v>
      </c>
      <c r="I9">
        <v>3</v>
      </c>
      <c r="J9">
        <v>0.05</v>
      </c>
      <c r="K9">
        <v>0</v>
      </c>
      <c r="L9">
        <f>AVERAGEIFS($B$2:$B$183,$E$2:$E$183,2,$F$2:$F$183,3)</f>
        <v>1152.8888888888889</v>
      </c>
      <c r="N9" s="18"/>
      <c r="O9">
        <v>5</v>
      </c>
      <c r="U9" t="s">
        <v>14</v>
      </c>
    </row>
    <row r="10" spans="1:21" x14ac:dyDescent="0.25">
      <c r="A10">
        <v>9</v>
      </c>
      <c r="B10">
        <v>953</v>
      </c>
      <c r="C10">
        <v>554.16</v>
      </c>
      <c r="D10">
        <v>107.55</v>
      </c>
      <c r="E10">
        <f t="shared" si="0"/>
        <v>2</v>
      </c>
      <c r="F10">
        <f t="shared" si="0"/>
        <v>1</v>
      </c>
      <c r="H10">
        <v>2</v>
      </c>
      <c r="I10">
        <v>4</v>
      </c>
      <c r="J10">
        <v>0.05</v>
      </c>
      <c r="K10">
        <v>1</v>
      </c>
      <c r="L10">
        <f>AVERAGEIFS($B$2:$B$183,$E$2:$E$183,2,$F$2:$F$183,4)</f>
        <v>2017.4444444444443</v>
      </c>
      <c r="P10">
        <v>0</v>
      </c>
      <c r="Q10">
        <v>0.05</v>
      </c>
      <c r="R10">
        <v>0.1</v>
      </c>
      <c r="S10">
        <v>0.15</v>
      </c>
      <c r="T10">
        <v>0.2</v>
      </c>
    </row>
    <row r="11" spans="1:21" x14ac:dyDescent="0.25">
      <c r="A11">
        <v>10</v>
      </c>
      <c r="B11">
        <v>367</v>
      </c>
      <c r="C11">
        <v>1067.4780000000001</v>
      </c>
      <c r="D11">
        <v>100.339</v>
      </c>
      <c r="E11">
        <f t="shared" si="0"/>
        <v>3</v>
      </c>
      <c r="F11">
        <f t="shared" si="0"/>
        <v>1</v>
      </c>
      <c r="H11">
        <v>2</v>
      </c>
      <c r="I11">
        <v>5</v>
      </c>
      <c r="J11">
        <v>0.05</v>
      </c>
      <c r="K11">
        <v>1</v>
      </c>
      <c r="L11">
        <f>AVERAGEIFS($B$2:$B$183,$E$2:$E$183,2,$F$2:$F$183,5)</f>
        <v>1825.875</v>
      </c>
      <c r="P11" s="19" t="s">
        <v>16</v>
      </c>
      <c r="Q11" s="19"/>
      <c r="R11" s="19"/>
      <c r="S11" s="19"/>
      <c r="T11" s="19"/>
    </row>
    <row r="12" spans="1:21" x14ac:dyDescent="0.25">
      <c r="A12">
        <v>11</v>
      </c>
      <c r="B12">
        <v>373</v>
      </c>
      <c r="C12">
        <v>512.97699999999998</v>
      </c>
      <c r="D12">
        <v>110.154</v>
      </c>
      <c r="E12">
        <f t="shared" si="0"/>
        <v>2</v>
      </c>
      <c r="F12">
        <f t="shared" si="0"/>
        <v>1</v>
      </c>
      <c r="H12">
        <v>3</v>
      </c>
      <c r="I12">
        <v>1</v>
      </c>
      <c r="J12">
        <v>0.1</v>
      </c>
      <c r="K12">
        <v>0</v>
      </c>
      <c r="L12">
        <f>AVERAGEIFS($B$2:$B$183,$E$2:$E$183,3,$F$2:$F$183,1)</f>
        <v>390.5</v>
      </c>
    </row>
    <row r="13" spans="1:21" x14ac:dyDescent="0.25">
      <c r="A13">
        <v>12</v>
      </c>
      <c r="B13">
        <v>414</v>
      </c>
      <c r="C13">
        <v>1040.42</v>
      </c>
      <c r="D13">
        <v>130.41800000000001</v>
      </c>
      <c r="E13">
        <f t="shared" si="0"/>
        <v>3</v>
      </c>
      <c r="F13">
        <f t="shared" si="0"/>
        <v>1</v>
      </c>
      <c r="H13">
        <v>3</v>
      </c>
      <c r="I13">
        <v>2</v>
      </c>
      <c r="J13">
        <v>0.1</v>
      </c>
      <c r="K13">
        <v>0</v>
      </c>
      <c r="L13">
        <f>AVERAGEIFS($B$2:$B$183,$E$2:$E$183,3,$F$2:$F$183,2)</f>
        <v>459.25</v>
      </c>
    </row>
    <row r="14" spans="1:21" x14ac:dyDescent="0.25">
      <c r="A14">
        <v>13</v>
      </c>
      <c r="B14">
        <v>796</v>
      </c>
      <c r="C14">
        <v>924.98</v>
      </c>
      <c r="D14">
        <v>193.68600000000001</v>
      </c>
      <c r="E14">
        <f t="shared" si="0"/>
        <v>2</v>
      </c>
      <c r="F14">
        <f t="shared" si="0"/>
        <v>1</v>
      </c>
      <c r="H14">
        <v>3</v>
      </c>
      <c r="I14">
        <v>3</v>
      </c>
      <c r="J14">
        <v>0.1</v>
      </c>
      <c r="K14">
        <v>0</v>
      </c>
      <c r="L14">
        <f>AVERAGEIFS($B$2:$B$183,$E$2:$E$183,3,$F$2:$F$183,3)</f>
        <v>289</v>
      </c>
    </row>
    <row r="15" spans="1:21" x14ac:dyDescent="0.25">
      <c r="A15">
        <v>14</v>
      </c>
      <c r="B15">
        <v>958</v>
      </c>
      <c r="C15">
        <v>129.61799999999999</v>
      </c>
      <c r="D15">
        <v>207.315</v>
      </c>
      <c r="E15">
        <f t="shared" si="0"/>
        <v>1</v>
      </c>
      <c r="F15">
        <f t="shared" si="0"/>
        <v>1</v>
      </c>
      <c r="H15">
        <v>3</v>
      </c>
      <c r="I15">
        <v>4</v>
      </c>
      <c r="J15">
        <v>0.1</v>
      </c>
      <c r="K15">
        <v>1</v>
      </c>
      <c r="L15">
        <f>AVERAGEIFS($B$2:$B$183,$E$2:$E$183,3,$F$2:$F$183,4)</f>
        <v>1360.9</v>
      </c>
    </row>
    <row r="16" spans="1:21" x14ac:dyDescent="0.25">
      <c r="A16">
        <v>15</v>
      </c>
      <c r="B16">
        <v>334</v>
      </c>
      <c r="C16">
        <v>816.976</v>
      </c>
      <c r="D16">
        <v>192.74299999999999</v>
      </c>
      <c r="E16">
        <f t="shared" si="0"/>
        <v>2</v>
      </c>
      <c r="F16">
        <f t="shared" si="0"/>
        <v>1</v>
      </c>
      <c r="H16">
        <v>3</v>
      </c>
      <c r="I16">
        <v>5</v>
      </c>
      <c r="J16">
        <v>0.1</v>
      </c>
      <c r="K16">
        <v>1</v>
      </c>
      <c r="L16">
        <f>AVERAGEIFS($B$2:$B$183,$E$2:$E$183,3,$F$2:$F$183,5)</f>
        <v>2083.5</v>
      </c>
    </row>
    <row r="17" spans="1:12" x14ac:dyDescent="0.25">
      <c r="A17">
        <v>16</v>
      </c>
      <c r="B17">
        <v>154</v>
      </c>
      <c r="C17">
        <v>639.16200000000003</v>
      </c>
      <c r="D17">
        <v>196.10400000000001</v>
      </c>
      <c r="E17">
        <f t="shared" si="0"/>
        <v>2</v>
      </c>
      <c r="F17">
        <f t="shared" si="0"/>
        <v>1</v>
      </c>
      <c r="H17">
        <v>4</v>
      </c>
      <c r="I17">
        <v>1</v>
      </c>
      <c r="J17">
        <v>0.15</v>
      </c>
      <c r="K17">
        <v>0</v>
      </c>
      <c r="L17">
        <f>AVERAGEIFS($B$2:$B$183,$E$2:$E$183,4,$F$2:$F$183,1)</f>
        <v>169</v>
      </c>
    </row>
    <row r="18" spans="1:12" x14ac:dyDescent="0.25">
      <c r="A18">
        <v>17</v>
      </c>
      <c r="B18">
        <v>1349</v>
      </c>
      <c r="C18">
        <v>177.983</v>
      </c>
      <c r="D18">
        <v>467.85</v>
      </c>
      <c r="E18">
        <f t="shared" si="0"/>
        <v>1</v>
      </c>
      <c r="F18">
        <f t="shared" si="0"/>
        <v>1</v>
      </c>
      <c r="H18">
        <v>4</v>
      </c>
      <c r="I18">
        <v>2</v>
      </c>
      <c r="J18">
        <v>0.15</v>
      </c>
      <c r="K18">
        <v>0</v>
      </c>
      <c r="L18">
        <v>0</v>
      </c>
    </row>
    <row r="19" spans="1:12" x14ac:dyDescent="0.25">
      <c r="A19">
        <v>18</v>
      </c>
      <c r="B19">
        <v>169</v>
      </c>
      <c r="C19">
        <v>1546.4169999999999</v>
      </c>
      <c r="D19">
        <v>459.32799999999997</v>
      </c>
      <c r="E19">
        <f t="shared" si="0"/>
        <v>4</v>
      </c>
      <c r="F19">
        <f t="shared" si="0"/>
        <v>1</v>
      </c>
      <c r="H19">
        <v>4</v>
      </c>
      <c r="I19">
        <v>3</v>
      </c>
      <c r="J19">
        <v>0.15</v>
      </c>
      <c r="K19">
        <v>0</v>
      </c>
      <c r="L19">
        <v>0</v>
      </c>
    </row>
    <row r="20" spans="1:12" x14ac:dyDescent="0.25">
      <c r="A20">
        <v>19</v>
      </c>
      <c r="B20">
        <v>1436</v>
      </c>
      <c r="C20">
        <v>426.92</v>
      </c>
      <c r="D20">
        <v>474.375</v>
      </c>
      <c r="E20">
        <f t="shared" si="0"/>
        <v>1</v>
      </c>
      <c r="F20">
        <f t="shared" si="0"/>
        <v>1</v>
      </c>
      <c r="H20">
        <v>4</v>
      </c>
      <c r="I20">
        <v>4</v>
      </c>
      <c r="J20">
        <v>0.15</v>
      </c>
      <c r="K20">
        <v>1</v>
      </c>
      <c r="L20">
        <f>AVERAGEIFS($B$2:$B$183,$E$2:$E$183,4,$F$2:$F$183,4)</f>
        <v>807</v>
      </c>
    </row>
    <row r="21" spans="1:12" x14ac:dyDescent="0.25">
      <c r="A21">
        <v>20</v>
      </c>
      <c r="B21">
        <v>983</v>
      </c>
      <c r="C21">
        <v>94.537999999999997</v>
      </c>
      <c r="D21">
        <v>474.267</v>
      </c>
      <c r="E21">
        <f t="shared" si="0"/>
        <v>1</v>
      </c>
      <c r="F21">
        <f t="shared" si="0"/>
        <v>1</v>
      </c>
      <c r="H21">
        <v>4</v>
      </c>
      <c r="I21">
        <v>5</v>
      </c>
      <c r="J21">
        <v>0.15</v>
      </c>
      <c r="K21">
        <v>1</v>
      </c>
      <c r="L21">
        <f>AVERAGEIFS($B$2:$B$183,$E$2:$E$183,4,$F$2:$F$183,5)</f>
        <v>703.25</v>
      </c>
    </row>
    <row r="22" spans="1:12" x14ac:dyDescent="0.25">
      <c r="A22">
        <v>21</v>
      </c>
      <c r="B22">
        <v>217</v>
      </c>
      <c r="C22">
        <v>125.744</v>
      </c>
      <c r="D22">
        <v>529.58299999999997</v>
      </c>
      <c r="E22">
        <f t="shared" si="0"/>
        <v>1</v>
      </c>
      <c r="F22">
        <f t="shared" si="0"/>
        <v>2</v>
      </c>
      <c r="H22">
        <v>5</v>
      </c>
      <c r="I22">
        <v>1</v>
      </c>
      <c r="J22">
        <v>0.2</v>
      </c>
      <c r="K22">
        <v>0</v>
      </c>
      <c r="L22">
        <v>0</v>
      </c>
    </row>
    <row r="23" spans="1:12" x14ac:dyDescent="0.25">
      <c r="A23">
        <v>22</v>
      </c>
      <c r="B23">
        <v>4353</v>
      </c>
      <c r="C23">
        <v>95.596000000000004</v>
      </c>
      <c r="D23">
        <v>583.59900000000005</v>
      </c>
      <c r="E23">
        <f t="shared" si="0"/>
        <v>1</v>
      </c>
      <c r="F23">
        <f t="shared" si="0"/>
        <v>2</v>
      </c>
      <c r="H23">
        <v>5</v>
      </c>
      <c r="I23">
        <v>2</v>
      </c>
      <c r="J23">
        <v>0.2</v>
      </c>
      <c r="K23">
        <v>0</v>
      </c>
      <c r="L23">
        <v>0</v>
      </c>
    </row>
    <row r="24" spans="1:12" x14ac:dyDescent="0.25">
      <c r="A24">
        <v>23</v>
      </c>
      <c r="B24">
        <v>3031</v>
      </c>
      <c r="C24">
        <v>428.416</v>
      </c>
      <c r="D24">
        <v>567.01199999999994</v>
      </c>
      <c r="E24">
        <f t="shared" si="0"/>
        <v>1</v>
      </c>
      <c r="F24">
        <f t="shared" si="0"/>
        <v>2</v>
      </c>
      <c r="H24">
        <v>5</v>
      </c>
      <c r="I24">
        <v>3</v>
      </c>
      <c r="J24">
        <v>0.2</v>
      </c>
      <c r="K24">
        <v>0</v>
      </c>
      <c r="L24">
        <v>0</v>
      </c>
    </row>
    <row r="25" spans="1:12" x14ac:dyDescent="0.25">
      <c r="A25">
        <v>24</v>
      </c>
      <c r="B25">
        <v>153</v>
      </c>
      <c r="C25">
        <v>22.617999999999999</v>
      </c>
      <c r="D25">
        <v>572.40800000000002</v>
      </c>
      <c r="E25">
        <f t="shared" si="0"/>
        <v>1</v>
      </c>
      <c r="F25">
        <f t="shared" si="0"/>
        <v>2</v>
      </c>
      <c r="H25">
        <v>5</v>
      </c>
      <c r="I25">
        <v>4</v>
      </c>
      <c r="J25">
        <v>0.2</v>
      </c>
      <c r="K25">
        <v>1</v>
      </c>
      <c r="L25">
        <f>AVERAGEIFS($B$2:$B$183,$E$2:$E$183,5,$F$2:$F$183,4)</f>
        <v>1176.3333333333333</v>
      </c>
    </row>
    <row r="26" spans="1:12" x14ac:dyDescent="0.25">
      <c r="A26">
        <v>25</v>
      </c>
      <c r="B26">
        <v>698</v>
      </c>
      <c r="C26">
        <v>766.37099999999998</v>
      </c>
      <c r="D26">
        <v>584.15800000000002</v>
      </c>
      <c r="E26">
        <f t="shared" si="0"/>
        <v>2</v>
      </c>
      <c r="F26">
        <f t="shared" si="0"/>
        <v>2</v>
      </c>
      <c r="H26">
        <v>5</v>
      </c>
      <c r="I26">
        <v>5</v>
      </c>
      <c r="J26">
        <v>0.2</v>
      </c>
      <c r="K26">
        <v>1</v>
      </c>
      <c r="L26">
        <f>AVERAGEIFS($B$2:$B$183,$E$2:$E$183,5,$F$2:$F$183,5)</f>
        <v>948.125</v>
      </c>
    </row>
    <row r="27" spans="1:12" x14ac:dyDescent="0.25">
      <c r="A27">
        <v>26</v>
      </c>
      <c r="B27">
        <v>264</v>
      </c>
      <c r="C27">
        <v>1410.4280000000001</v>
      </c>
      <c r="D27">
        <v>575.14</v>
      </c>
      <c r="E27">
        <f t="shared" si="0"/>
        <v>3</v>
      </c>
      <c r="F27">
        <f t="shared" si="0"/>
        <v>2</v>
      </c>
    </row>
    <row r="28" spans="1:12" x14ac:dyDescent="0.25">
      <c r="A28">
        <v>27</v>
      </c>
      <c r="B28">
        <v>378</v>
      </c>
      <c r="C28">
        <v>1451.989</v>
      </c>
      <c r="D28">
        <v>593.51900000000001</v>
      </c>
      <c r="E28">
        <f t="shared" si="0"/>
        <v>3</v>
      </c>
      <c r="F28">
        <f t="shared" si="0"/>
        <v>2</v>
      </c>
    </row>
    <row r="29" spans="1:12" x14ac:dyDescent="0.25">
      <c r="A29">
        <v>28</v>
      </c>
      <c r="B29">
        <v>658</v>
      </c>
      <c r="C29">
        <v>474.255</v>
      </c>
      <c r="D29">
        <v>648.78099999999995</v>
      </c>
      <c r="E29">
        <f t="shared" si="0"/>
        <v>1</v>
      </c>
      <c r="F29">
        <f t="shared" si="0"/>
        <v>2</v>
      </c>
    </row>
    <row r="30" spans="1:12" x14ac:dyDescent="0.25">
      <c r="A30">
        <v>29</v>
      </c>
      <c r="B30">
        <v>497</v>
      </c>
      <c r="C30">
        <v>566.68100000000004</v>
      </c>
      <c r="D30">
        <v>653.01700000000005</v>
      </c>
      <c r="E30">
        <f t="shared" si="0"/>
        <v>2</v>
      </c>
      <c r="F30">
        <f t="shared" si="0"/>
        <v>2</v>
      </c>
    </row>
    <row r="31" spans="1:12" x14ac:dyDescent="0.25">
      <c r="A31">
        <v>30</v>
      </c>
      <c r="B31">
        <v>681</v>
      </c>
      <c r="C31">
        <v>1438.249</v>
      </c>
      <c r="D31">
        <v>668.79499999999996</v>
      </c>
      <c r="E31">
        <f t="shared" si="0"/>
        <v>3</v>
      </c>
      <c r="F31">
        <f t="shared" si="0"/>
        <v>2</v>
      </c>
    </row>
    <row r="32" spans="1:12" x14ac:dyDescent="0.25">
      <c r="A32">
        <v>31</v>
      </c>
      <c r="B32">
        <v>514</v>
      </c>
      <c r="C32">
        <v>1419.078</v>
      </c>
      <c r="D32">
        <v>705.97699999999998</v>
      </c>
      <c r="E32">
        <f t="shared" si="0"/>
        <v>3</v>
      </c>
      <c r="F32">
        <f t="shared" si="0"/>
        <v>2</v>
      </c>
    </row>
    <row r="33" spans="1:6" x14ac:dyDescent="0.25">
      <c r="A33">
        <v>32</v>
      </c>
      <c r="B33">
        <v>195</v>
      </c>
      <c r="C33">
        <v>815.89499999999998</v>
      </c>
      <c r="D33">
        <v>877.59699999999998</v>
      </c>
      <c r="E33">
        <f t="shared" si="0"/>
        <v>2</v>
      </c>
      <c r="F33">
        <f t="shared" si="0"/>
        <v>2</v>
      </c>
    </row>
    <row r="34" spans="1:6" x14ac:dyDescent="0.25">
      <c r="A34">
        <v>33</v>
      </c>
      <c r="B34">
        <v>928</v>
      </c>
      <c r="C34">
        <v>136.708</v>
      </c>
      <c r="D34">
        <v>977.32</v>
      </c>
      <c r="E34">
        <f t="shared" si="0"/>
        <v>1</v>
      </c>
      <c r="F34">
        <f t="shared" si="0"/>
        <v>2</v>
      </c>
    </row>
    <row r="35" spans="1:6" x14ac:dyDescent="0.25">
      <c r="A35">
        <v>34</v>
      </c>
      <c r="B35">
        <v>5066</v>
      </c>
      <c r="C35">
        <v>303.33199999999999</v>
      </c>
      <c r="D35">
        <v>1071.4380000000001</v>
      </c>
      <c r="E35">
        <f t="shared" si="0"/>
        <v>1</v>
      </c>
      <c r="F35">
        <f t="shared" si="0"/>
        <v>3</v>
      </c>
    </row>
    <row r="36" spans="1:6" x14ac:dyDescent="0.25">
      <c r="A36">
        <v>35</v>
      </c>
      <c r="B36">
        <v>3787</v>
      </c>
      <c r="C36">
        <v>938.31200000000001</v>
      </c>
      <c r="D36">
        <v>1076.8520000000001</v>
      </c>
      <c r="E36">
        <f t="shared" si="0"/>
        <v>2</v>
      </c>
      <c r="F36">
        <f t="shared" si="0"/>
        <v>3</v>
      </c>
    </row>
    <row r="37" spans="1:6" x14ac:dyDescent="0.25">
      <c r="A37">
        <v>36</v>
      </c>
      <c r="B37">
        <v>993</v>
      </c>
      <c r="C37">
        <v>591.98900000000003</v>
      </c>
      <c r="D37">
        <v>1060.4369999999999</v>
      </c>
      <c r="E37">
        <f t="shared" si="0"/>
        <v>2</v>
      </c>
      <c r="F37">
        <f t="shared" si="0"/>
        <v>3</v>
      </c>
    </row>
    <row r="38" spans="1:6" x14ac:dyDescent="0.25">
      <c r="A38">
        <v>37</v>
      </c>
      <c r="B38">
        <v>282</v>
      </c>
      <c r="C38">
        <v>1036.894</v>
      </c>
      <c r="D38">
        <v>1069.635</v>
      </c>
      <c r="E38">
        <f t="shared" si="0"/>
        <v>3</v>
      </c>
      <c r="F38">
        <f t="shared" si="0"/>
        <v>3</v>
      </c>
    </row>
    <row r="39" spans="1:6" x14ac:dyDescent="0.25">
      <c r="A39">
        <v>38</v>
      </c>
      <c r="B39">
        <v>2493</v>
      </c>
      <c r="C39">
        <v>467.69499999999999</v>
      </c>
      <c r="D39">
        <v>1109.6990000000001</v>
      </c>
      <c r="E39">
        <f t="shared" si="0"/>
        <v>1</v>
      </c>
      <c r="F39">
        <f t="shared" si="0"/>
        <v>3</v>
      </c>
    </row>
    <row r="40" spans="1:6" x14ac:dyDescent="0.25">
      <c r="A40">
        <v>39</v>
      </c>
      <c r="B40">
        <v>472</v>
      </c>
      <c r="C40">
        <v>632.60799999999995</v>
      </c>
      <c r="D40">
        <v>1095.326</v>
      </c>
      <c r="E40">
        <f t="shared" si="0"/>
        <v>2</v>
      </c>
      <c r="F40">
        <f t="shared" si="0"/>
        <v>3</v>
      </c>
    </row>
    <row r="41" spans="1:6" x14ac:dyDescent="0.25">
      <c r="A41">
        <v>40</v>
      </c>
      <c r="B41">
        <v>296</v>
      </c>
      <c r="C41">
        <v>1414.9760000000001</v>
      </c>
      <c r="D41">
        <v>1087.4359999999999</v>
      </c>
      <c r="E41">
        <f t="shared" si="0"/>
        <v>3</v>
      </c>
      <c r="F41">
        <f t="shared" si="0"/>
        <v>3</v>
      </c>
    </row>
    <row r="42" spans="1:6" x14ac:dyDescent="0.25">
      <c r="A42">
        <v>41</v>
      </c>
      <c r="B42">
        <v>609</v>
      </c>
      <c r="C42">
        <v>721.62599999999998</v>
      </c>
      <c r="D42">
        <v>1149.029</v>
      </c>
      <c r="E42">
        <f t="shared" si="0"/>
        <v>2</v>
      </c>
      <c r="F42">
        <f t="shared" si="0"/>
        <v>3</v>
      </c>
    </row>
    <row r="43" spans="1:6" x14ac:dyDescent="0.25">
      <c r="A43">
        <v>42</v>
      </c>
      <c r="B43">
        <v>7550</v>
      </c>
      <c r="C43">
        <v>75.295000000000002</v>
      </c>
      <c r="D43">
        <v>1192.6690000000001</v>
      </c>
      <c r="E43">
        <f t="shared" si="0"/>
        <v>1</v>
      </c>
      <c r="F43">
        <f t="shared" si="0"/>
        <v>3</v>
      </c>
    </row>
    <row r="44" spans="1:6" x14ac:dyDescent="0.25">
      <c r="A44">
        <v>43</v>
      </c>
      <c r="B44">
        <v>312</v>
      </c>
      <c r="C44">
        <v>770.28200000000004</v>
      </c>
      <c r="D44">
        <v>1176.6990000000001</v>
      </c>
      <c r="E44">
        <f t="shared" si="0"/>
        <v>2</v>
      </c>
      <c r="F44">
        <f t="shared" si="0"/>
        <v>3</v>
      </c>
    </row>
    <row r="45" spans="1:6" x14ac:dyDescent="0.25">
      <c r="A45">
        <v>44</v>
      </c>
      <c r="B45">
        <v>1936</v>
      </c>
      <c r="C45">
        <v>203.233</v>
      </c>
      <c r="D45">
        <v>1208.0909999999999</v>
      </c>
      <c r="E45">
        <f t="shared" si="0"/>
        <v>1</v>
      </c>
      <c r="F45">
        <f t="shared" si="0"/>
        <v>3</v>
      </c>
    </row>
    <row r="46" spans="1:6" x14ac:dyDescent="0.25">
      <c r="A46">
        <v>45</v>
      </c>
      <c r="B46">
        <v>1132</v>
      </c>
      <c r="C46">
        <v>949.6</v>
      </c>
      <c r="D46">
        <v>1266.991</v>
      </c>
      <c r="E46">
        <f t="shared" si="0"/>
        <v>2</v>
      </c>
      <c r="F46">
        <f t="shared" si="0"/>
        <v>3</v>
      </c>
    </row>
    <row r="47" spans="1:6" x14ac:dyDescent="0.25">
      <c r="A47">
        <v>46</v>
      </c>
      <c r="B47">
        <v>834</v>
      </c>
      <c r="C47">
        <v>538.74300000000005</v>
      </c>
      <c r="D47">
        <v>1331.674</v>
      </c>
      <c r="E47">
        <f t="shared" si="0"/>
        <v>2</v>
      </c>
      <c r="F47">
        <f t="shared" si="0"/>
        <v>3</v>
      </c>
    </row>
    <row r="48" spans="1:6" x14ac:dyDescent="0.25">
      <c r="A48">
        <v>47</v>
      </c>
      <c r="B48">
        <v>725</v>
      </c>
      <c r="C48">
        <v>545.60500000000002</v>
      </c>
      <c r="D48">
        <v>1374.73</v>
      </c>
      <c r="E48">
        <f t="shared" si="0"/>
        <v>2</v>
      </c>
      <c r="F48">
        <f t="shared" si="0"/>
        <v>3</v>
      </c>
    </row>
    <row r="49" spans="1:6" x14ac:dyDescent="0.25">
      <c r="A49">
        <v>48</v>
      </c>
      <c r="B49">
        <v>2198</v>
      </c>
      <c r="C49">
        <v>97.113</v>
      </c>
      <c r="D49">
        <v>1409.4839999999999</v>
      </c>
      <c r="E49">
        <f t="shared" si="0"/>
        <v>1</v>
      </c>
      <c r="F49">
        <f t="shared" si="0"/>
        <v>3</v>
      </c>
    </row>
    <row r="50" spans="1:6" x14ac:dyDescent="0.25">
      <c r="A50">
        <v>49</v>
      </c>
      <c r="B50">
        <v>1287</v>
      </c>
      <c r="C50">
        <v>33.39</v>
      </c>
      <c r="D50">
        <v>1406.6030000000001</v>
      </c>
      <c r="E50">
        <f t="shared" si="0"/>
        <v>1</v>
      </c>
      <c r="F50">
        <f t="shared" si="0"/>
        <v>3</v>
      </c>
    </row>
    <row r="51" spans="1:6" x14ac:dyDescent="0.25">
      <c r="A51">
        <v>50</v>
      </c>
      <c r="B51">
        <v>1512</v>
      </c>
      <c r="C51">
        <v>620.94799999999998</v>
      </c>
      <c r="D51">
        <v>1395.0920000000001</v>
      </c>
      <c r="E51">
        <f t="shared" si="0"/>
        <v>2</v>
      </c>
      <c r="F51">
        <f t="shared" si="0"/>
        <v>3</v>
      </c>
    </row>
    <row r="52" spans="1:6" x14ac:dyDescent="0.25">
      <c r="A52">
        <v>51</v>
      </c>
      <c r="B52">
        <v>4143</v>
      </c>
      <c r="C52">
        <v>91.009</v>
      </c>
      <c r="D52">
        <v>1473.7570000000001</v>
      </c>
      <c r="E52">
        <f t="shared" si="0"/>
        <v>1</v>
      </c>
      <c r="F52">
        <f t="shared" si="0"/>
        <v>3</v>
      </c>
    </row>
    <row r="53" spans="1:6" x14ac:dyDescent="0.25">
      <c r="A53">
        <v>52</v>
      </c>
      <c r="B53">
        <v>1897</v>
      </c>
      <c r="C53">
        <v>440.25</v>
      </c>
      <c r="D53">
        <v>1559.511</v>
      </c>
      <c r="E53">
        <f t="shared" si="0"/>
        <v>1</v>
      </c>
      <c r="F53">
        <f t="shared" si="0"/>
        <v>4</v>
      </c>
    </row>
    <row r="54" spans="1:6" x14ac:dyDescent="0.25">
      <c r="A54">
        <v>53</v>
      </c>
      <c r="B54">
        <v>1419</v>
      </c>
      <c r="C54">
        <v>870.274</v>
      </c>
      <c r="D54">
        <v>1571.1420000000001</v>
      </c>
      <c r="E54">
        <f t="shared" si="0"/>
        <v>2</v>
      </c>
      <c r="F54">
        <f t="shared" si="0"/>
        <v>4</v>
      </c>
    </row>
    <row r="55" spans="1:6" x14ac:dyDescent="0.25">
      <c r="A55">
        <v>54</v>
      </c>
      <c r="B55">
        <v>1027</v>
      </c>
      <c r="C55">
        <v>88.210999999999999</v>
      </c>
      <c r="D55">
        <v>1559.84</v>
      </c>
      <c r="E55">
        <f t="shared" si="0"/>
        <v>1</v>
      </c>
      <c r="F55">
        <f t="shared" si="0"/>
        <v>4</v>
      </c>
    </row>
    <row r="56" spans="1:6" x14ac:dyDescent="0.25">
      <c r="A56">
        <v>55</v>
      </c>
      <c r="B56">
        <v>1528</v>
      </c>
      <c r="C56">
        <v>1366.097</v>
      </c>
      <c r="D56">
        <v>1560.4590000000001</v>
      </c>
      <c r="E56">
        <f t="shared" si="0"/>
        <v>3</v>
      </c>
      <c r="F56">
        <f t="shared" si="0"/>
        <v>4</v>
      </c>
    </row>
    <row r="57" spans="1:6" x14ac:dyDescent="0.25">
      <c r="A57">
        <v>56</v>
      </c>
      <c r="B57">
        <v>771</v>
      </c>
      <c r="C57">
        <v>32.405000000000001</v>
      </c>
      <c r="D57">
        <v>1560.6659999999999</v>
      </c>
      <c r="E57">
        <f t="shared" si="0"/>
        <v>1</v>
      </c>
      <c r="F57">
        <f t="shared" si="0"/>
        <v>4</v>
      </c>
    </row>
    <row r="58" spans="1:6" x14ac:dyDescent="0.25">
      <c r="A58">
        <v>57</v>
      </c>
      <c r="B58">
        <v>632</v>
      </c>
      <c r="C58">
        <v>1739.7339999999999</v>
      </c>
      <c r="D58">
        <v>1566.047</v>
      </c>
      <c r="E58">
        <f t="shared" si="0"/>
        <v>4</v>
      </c>
      <c r="F58">
        <f t="shared" si="0"/>
        <v>4</v>
      </c>
    </row>
    <row r="59" spans="1:6" x14ac:dyDescent="0.25">
      <c r="A59">
        <v>58</v>
      </c>
      <c r="B59">
        <v>413</v>
      </c>
      <c r="C59">
        <v>1103.5119999999999</v>
      </c>
      <c r="D59">
        <v>1574.3309999999999</v>
      </c>
      <c r="E59">
        <f t="shared" si="0"/>
        <v>3</v>
      </c>
      <c r="F59">
        <f t="shared" si="0"/>
        <v>4</v>
      </c>
    </row>
    <row r="60" spans="1:6" x14ac:dyDescent="0.25">
      <c r="A60">
        <v>59</v>
      </c>
      <c r="B60">
        <v>2355</v>
      </c>
      <c r="C60">
        <v>847.67399999999998</v>
      </c>
      <c r="D60">
        <v>1609.414</v>
      </c>
      <c r="E60">
        <f t="shared" si="0"/>
        <v>2</v>
      </c>
      <c r="F60">
        <f t="shared" si="0"/>
        <v>4</v>
      </c>
    </row>
    <row r="61" spans="1:6" x14ac:dyDescent="0.25">
      <c r="A61">
        <v>60</v>
      </c>
      <c r="B61">
        <v>826</v>
      </c>
      <c r="C61">
        <v>1040.8520000000001</v>
      </c>
      <c r="D61">
        <v>1609.711</v>
      </c>
      <c r="E61">
        <f t="shared" si="0"/>
        <v>3</v>
      </c>
      <c r="F61">
        <f t="shared" si="0"/>
        <v>4</v>
      </c>
    </row>
    <row r="62" spans="1:6" x14ac:dyDescent="0.25">
      <c r="A62">
        <v>61</v>
      </c>
      <c r="B62">
        <v>4045</v>
      </c>
      <c r="C62">
        <v>109.657</v>
      </c>
      <c r="D62">
        <v>1641.154</v>
      </c>
      <c r="E62">
        <f t="shared" si="0"/>
        <v>1</v>
      </c>
      <c r="F62">
        <f t="shared" si="0"/>
        <v>4</v>
      </c>
    </row>
    <row r="63" spans="1:6" x14ac:dyDescent="0.25">
      <c r="A63">
        <v>62</v>
      </c>
      <c r="B63">
        <v>1214</v>
      </c>
      <c r="C63">
        <v>30.347999999999999</v>
      </c>
      <c r="D63">
        <v>1622.68</v>
      </c>
      <c r="E63">
        <f t="shared" si="0"/>
        <v>1</v>
      </c>
      <c r="F63">
        <f t="shared" si="0"/>
        <v>4</v>
      </c>
    </row>
    <row r="64" spans="1:6" x14ac:dyDescent="0.25">
      <c r="A64">
        <v>63</v>
      </c>
      <c r="B64">
        <v>1722</v>
      </c>
      <c r="C64">
        <v>2303.4659999999999</v>
      </c>
      <c r="D64">
        <v>1634.0340000000001</v>
      </c>
      <c r="E64">
        <f t="shared" si="0"/>
        <v>5</v>
      </c>
      <c r="F64">
        <f t="shared" si="0"/>
        <v>4</v>
      </c>
    </row>
    <row r="65" spans="1:6" x14ac:dyDescent="0.25">
      <c r="A65">
        <v>64</v>
      </c>
      <c r="B65">
        <v>2586</v>
      </c>
      <c r="C65">
        <v>1144.4369999999999</v>
      </c>
      <c r="D65">
        <v>1639.78</v>
      </c>
      <c r="E65">
        <f t="shared" si="0"/>
        <v>3</v>
      </c>
      <c r="F65">
        <f t="shared" si="0"/>
        <v>4</v>
      </c>
    </row>
    <row r="66" spans="1:6" x14ac:dyDescent="0.25">
      <c r="A66">
        <v>65</v>
      </c>
      <c r="B66">
        <v>1995</v>
      </c>
      <c r="C66">
        <v>1446.289</v>
      </c>
      <c r="D66">
        <v>1637.345</v>
      </c>
      <c r="E66">
        <f t="shared" si="0"/>
        <v>3</v>
      </c>
      <c r="F66">
        <f t="shared" si="0"/>
        <v>4</v>
      </c>
    </row>
    <row r="67" spans="1:6" x14ac:dyDescent="0.25">
      <c r="A67">
        <v>66</v>
      </c>
      <c r="B67">
        <v>924</v>
      </c>
      <c r="C67">
        <v>964.53700000000003</v>
      </c>
      <c r="D67">
        <v>1648.5519999999999</v>
      </c>
      <c r="E67">
        <f>IF(C67&lt;=500,1,IF(C67&lt;=1000,2,IF(C67&lt;=1500,3,IF(C67&lt;=2000,4,IF(C67&lt;=2500,5)))))</f>
        <v>2</v>
      </c>
      <c r="F67">
        <f>IF(D67&lt;=500,1,IF(D67&lt;=1000,2,IF(D67&lt;=1500,3,IF(D67&lt;=2000,4,IF(D67&lt;=2500,5)))))</f>
        <v>4</v>
      </c>
    </row>
    <row r="68" spans="1:6" x14ac:dyDescent="0.25">
      <c r="A68">
        <v>67</v>
      </c>
      <c r="B68">
        <v>757</v>
      </c>
      <c r="C68">
        <v>1356.932</v>
      </c>
      <c r="D68">
        <v>1644.2439999999999</v>
      </c>
      <c r="E68">
        <f>IF(C68&lt;=500,1,IF(C68&lt;=1000,2,IF(C68&lt;=1500,3,IF(C68&lt;=2000,4,IF(C68&lt;=2500,5)))))</f>
        <v>3</v>
      </c>
      <c r="F68">
        <f>IF(D68&lt;=500,1,IF(D68&lt;=1000,2,IF(D68&lt;=1500,3,IF(D68&lt;=2000,4,IF(D68&lt;=2500,5)))))</f>
        <v>4</v>
      </c>
    </row>
    <row r="69" spans="1:6" x14ac:dyDescent="0.25">
      <c r="A69">
        <v>68</v>
      </c>
      <c r="B69">
        <v>2243</v>
      </c>
      <c r="C69">
        <v>1063.5609999999999</v>
      </c>
      <c r="D69">
        <v>1661.2860000000001</v>
      </c>
      <c r="E69">
        <f>IF(C69&lt;=500,1,IF(C69&lt;=1000,2,IF(C69&lt;=1500,3,IF(C69&lt;=2000,4,IF(C69&lt;=2500,5)))))</f>
        <v>3</v>
      </c>
      <c r="F69">
        <f>IF(D69&lt;=500,1,IF(D69&lt;=1000,2,IF(D69&lt;=1500,3,IF(D69&lt;=2000,4,IF(D69&lt;=2500,5)))))</f>
        <v>4</v>
      </c>
    </row>
    <row r="70" spans="1:6" x14ac:dyDescent="0.25">
      <c r="A70">
        <v>69</v>
      </c>
      <c r="B70">
        <v>1630</v>
      </c>
      <c r="C70">
        <v>672.95799999999997</v>
      </c>
      <c r="D70">
        <v>1715.8309999999999</v>
      </c>
      <c r="E70">
        <f>IF(C70&lt;=500,1,IF(C70&lt;=1000,2,IF(C70&lt;=1500,3,IF(C70&lt;=2000,4,IF(C70&lt;=2500,5)))))</f>
        <v>2</v>
      </c>
      <c r="F70">
        <f>IF(D70&lt;=500,1,IF(D70&lt;=1000,2,IF(D70&lt;=1500,3,IF(D70&lt;=2000,4,IF(D70&lt;=2500,5)))))</f>
        <v>4</v>
      </c>
    </row>
    <row r="71" spans="1:6" x14ac:dyDescent="0.25">
      <c r="A71">
        <v>70</v>
      </c>
      <c r="B71">
        <v>1422</v>
      </c>
      <c r="C71">
        <v>1245.854</v>
      </c>
      <c r="D71">
        <v>1724.925</v>
      </c>
      <c r="E71">
        <f>IF(C71&lt;=500,1,IF(C71&lt;=1000,2,IF(C71&lt;=1500,3,IF(C71&lt;=2000,4,IF(C71&lt;=2500,5)))))</f>
        <v>3</v>
      </c>
      <c r="F71">
        <f>IF(D71&lt;=500,1,IF(D71&lt;=1000,2,IF(D71&lt;=1500,3,IF(D71&lt;=2000,4,IF(D71&lt;=2500,5)))))</f>
        <v>4</v>
      </c>
    </row>
    <row r="72" spans="1:6" x14ac:dyDescent="0.25">
      <c r="A72">
        <v>71</v>
      </c>
      <c r="B72">
        <v>1112</v>
      </c>
      <c r="C72">
        <v>1043.692</v>
      </c>
      <c r="D72">
        <v>1724.4349999999999</v>
      </c>
      <c r="E72">
        <f>IF(C72&lt;=500,1,IF(C72&lt;=1000,2,IF(C72&lt;=1500,3,IF(C72&lt;=2000,4,IF(C72&lt;=2500,5)))))</f>
        <v>3</v>
      </c>
      <c r="F72">
        <f>IF(D72&lt;=500,1,IF(D72&lt;=1000,2,IF(D72&lt;=1500,3,IF(D72&lt;=2000,4,IF(D72&lt;=2500,5)))))</f>
        <v>4</v>
      </c>
    </row>
    <row r="73" spans="1:6" x14ac:dyDescent="0.25">
      <c r="A73">
        <v>72</v>
      </c>
      <c r="B73">
        <v>682</v>
      </c>
      <c r="C73">
        <v>1871.5250000000001</v>
      </c>
      <c r="D73">
        <v>1751.8989999999999</v>
      </c>
      <c r="E73">
        <f>IF(C73&lt;=500,1,IF(C73&lt;=1000,2,IF(C73&lt;=1500,3,IF(C73&lt;=2000,4,IF(C73&lt;=2500,5)))))</f>
        <v>4</v>
      </c>
      <c r="F73">
        <f>IF(D73&lt;=500,1,IF(D73&lt;=1000,2,IF(D73&lt;=1500,3,IF(D73&lt;=2000,4,IF(D73&lt;=2500,5)))))</f>
        <v>4</v>
      </c>
    </row>
    <row r="74" spans="1:6" x14ac:dyDescent="0.25">
      <c r="A74">
        <v>73</v>
      </c>
      <c r="B74">
        <v>1401</v>
      </c>
      <c r="C74">
        <v>921.38400000000001</v>
      </c>
      <c r="D74">
        <v>1759.31</v>
      </c>
      <c r="E74">
        <f>IF(C74&lt;=500,1,IF(C74&lt;=1000,2,IF(C74&lt;=1500,3,IF(C74&lt;=2000,4,IF(C74&lt;=2500,5)))))</f>
        <v>2</v>
      </c>
      <c r="F74">
        <f>IF(D74&lt;=500,1,IF(D74&lt;=1000,2,IF(D74&lt;=1500,3,IF(D74&lt;=2000,4,IF(D74&lt;=2500,5)))))</f>
        <v>4</v>
      </c>
    </row>
    <row r="75" spans="1:6" x14ac:dyDescent="0.25">
      <c r="A75">
        <v>74</v>
      </c>
      <c r="B75">
        <v>456</v>
      </c>
      <c r="C75">
        <v>1956.1859999999999</v>
      </c>
      <c r="D75">
        <v>1767.5</v>
      </c>
      <c r="E75">
        <f>IF(C75&lt;=500,1,IF(C75&lt;=1000,2,IF(C75&lt;=1500,3,IF(C75&lt;=2000,4,IF(C75&lt;=2500,5)))))</f>
        <v>4</v>
      </c>
      <c r="F75">
        <f>IF(D75&lt;=500,1,IF(D75&lt;=1000,2,IF(D75&lt;=1500,3,IF(D75&lt;=2000,4,IF(D75&lt;=2500,5)))))</f>
        <v>4</v>
      </c>
    </row>
    <row r="76" spans="1:6" x14ac:dyDescent="0.25">
      <c r="A76">
        <v>75</v>
      </c>
      <c r="B76">
        <v>1061</v>
      </c>
      <c r="C76">
        <v>2029.855</v>
      </c>
      <c r="D76">
        <v>1769.9639999999999</v>
      </c>
      <c r="E76">
        <f>IF(C76&lt;=500,1,IF(C76&lt;=1000,2,IF(C76&lt;=1500,3,IF(C76&lt;=2000,4,IF(C76&lt;=2500,5)))))</f>
        <v>5</v>
      </c>
      <c r="F76">
        <f>IF(D76&lt;=500,1,IF(D76&lt;=1000,2,IF(D76&lt;=1500,3,IF(D76&lt;=2000,4,IF(D76&lt;=2500,5)))))</f>
        <v>4</v>
      </c>
    </row>
    <row r="77" spans="1:6" x14ac:dyDescent="0.25">
      <c r="A77">
        <v>76</v>
      </c>
      <c r="B77">
        <v>746</v>
      </c>
      <c r="C77">
        <v>2390.489</v>
      </c>
      <c r="D77">
        <v>1775.028</v>
      </c>
      <c r="E77">
        <f>IF(C77&lt;=500,1,IF(C77&lt;=1000,2,IF(C77&lt;=1500,3,IF(C77&lt;=2000,4,IF(C77&lt;=2500,5)))))</f>
        <v>5</v>
      </c>
      <c r="F77">
        <f>IF(D77&lt;=500,1,IF(D77&lt;=1000,2,IF(D77&lt;=1500,3,IF(D77&lt;=2000,4,IF(D77&lt;=2500,5)))))</f>
        <v>4</v>
      </c>
    </row>
    <row r="78" spans="1:6" x14ac:dyDescent="0.25">
      <c r="A78">
        <v>77</v>
      </c>
      <c r="B78">
        <v>2701</v>
      </c>
      <c r="C78">
        <v>897.52</v>
      </c>
      <c r="D78">
        <v>1822.1980000000001</v>
      </c>
      <c r="E78">
        <f>IF(C78&lt;=500,1,IF(C78&lt;=1000,2,IF(C78&lt;=1500,3,IF(C78&lt;=2000,4,IF(C78&lt;=2500,5)))))</f>
        <v>2</v>
      </c>
      <c r="F78">
        <f>IF(D78&lt;=500,1,IF(D78&lt;=1000,2,IF(D78&lt;=1500,3,IF(D78&lt;=2000,4,IF(D78&lt;=2500,5)))))</f>
        <v>4</v>
      </c>
    </row>
    <row r="79" spans="1:6" x14ac:dyDescent="0.25">
      <c r="A79">
        <v>78</v>
      </c>
      <c r="B79">
        <v>727</v>
      </c>
      <c r="C79">
        <v>1459.0630000000001</v>
      </c>
      <c r="D79">
        <v>1809.8440000000001</v>
      </c>
      <c r="E79">
        <f>IF(C79&lt;=500,1,IF(C79&lt;=1000,2,IF(C79&lt;=1500,3,IF(C79&lt;=2000,4,IF(C79&lt;=2500,5)))))</f>
        <v>3</v>
      </c>
      <c r="F79">
        <f>IF(D79&lt;=500,1,IF(D79&lt;=1000,2,IF(D79&lt;=1500,3,IF(D79&lt;=2000,4,IF(D79&lt;=2500,5)))))</f>
        <v>4</v>
      </c>
    </row>
    <row r="80" spans="1:6" x14ac:dyDescent="0.25">
      <c r="A80">
        <v>79</v>
      </c>
      <c r="B80">
        <v>2772</v>
      </c>
      <c r="C80">
        <v>731.92399999999998</v>
      </c>
      <c r="D80">
        <v>1836.847</v>
      </c>
      <c r="E80">
        <f>IF(C80&lt;=500,1,IF(C80&lt;=1000,2,IF(C80&lt;=1500,3,IF(C80&lt;=2000,4,IF(C80&lt;=2500,5)))))</f>
        <v>2</v>
      </c>
      <c r="F80">
        <f>IF(D80&lt;=500,1,IF(D80&lt;=1000,2,IF(D80&lt;=1500,3,IF(D80&lt;=2000,4,IF(D80&lt;=2500,5)))))</f>
        <v>4</v>
      </c>
    </row>
    <row r="81" spans="1:6" x14ac:dyDescent="0.25">
      <c r="A81">
        <v>80</v>
      </c>
      <c r="B81">
        <v>2867</v>
      </c>
      <c r="C81">
        <v>580.572</v>
      </c>
      <c r="D81">
        <v>1861.4280000000001</v>
      </c>
      <c r="E81">
        <f>IF(C81&lt;=500,1,IF(C81&lt;=1000,2,IF(C81&lt;=1500,3,IF(C81&lt;=2000,4,IF(C81&lt;=2500,5)))))</f>
        <v>2</v>
      </c>
      <c r="F81">
        <f>IF(D81&lt;=500,1,IF(D81&lt;=1000,2,IF(D81&lt;=1500,3,IF(D81&lt;=2000,4,IF(D81&lt;=2500,5)))))</f>
        <v>4</v>
      </c>
    </row>
    <row r="82" spans="1:6" x14ac:dyDescent="0.25">
      <c r="A82">
        <v>81</v>
      </c>
      <c r="B82">
        <v>977</v>
      </c>
      <c r="C82">
        <v>1945.02</v>
      </c>
      <c r="D82">
        <v>1885.4880000000001</v>
      </c>
      <c r="E82">
        <f>IF(C82&lt;=500,1,IF(C82&lt;=1000,2,IF(C82&lt;=1500,3,IF(C82&lt;=2000,4,IF(C82&lt;=2500,5)))))</f>
        <v>4</v>
      </c>
      <c r="F82">
        <f>IF(D82&lt;=500,1,IF(D82&lt;=1000,2,IF(D82&lt;=1500,3,IF(D82&lt;=2000,4,IF(D82&lt;=2500,5)))))</f>
        <v>4</v>
      </c>
    </row>
    <row r="83" spans="1:6" x14ac:dyDescent="0.25">
      <c r="A83">
        <v>82</v>
      </c>
      <c r="B83">
        <v>1200</v>
      </c>
      <c r="C83">
        <v>1763.4749999999999</v>
      </c>
      <c r="D83">
        <v>1911.3219999999999</v>
      </c>
      <c r="E83">
        <f>IF(C83&lt;=500,1,IF(C83&lt;=1000,2,IF(C83&lt;=1500,3,IF(C83&lt;=2000,4,IF(C83&lt;=2500,5)))))</f>
        <v>4</v>
      </c>
      <c r="F83">
        <f>IF(D83&lt;=500,1,IF(D83&lt;=1000,2,IF(D83&lt;=1500,3,IF(D83&lt;=2000,4,IF(D83&lt;=2500,5)))))</f>
        <v>4</v>
      </c>
    </row>
    <row r="84" spans="1:6" x14ac:dyDescent="0.25">
      <c r="A84">
        <v>83</v>
      </c>
      <c r="B84">
        <v>329</v>
      </c>
      <c r="C84">
        <v>1587.9259999999999</v>
      </c>
      <c r="D84">
        <v>1898.95</v>
      </c>
      <c r="E84">
        <f>IF(C84&lt;=500,1,IF(C84&lt;=1000,2,IF(C84&lt;=1500,3,IF(C84&lt;=2000,4,IF(C84&lt;=2500,5)))))</f>
        <v>4</v>
      </c>
      <c r="F84">
        <f>IF(D84&lt;=500,1,IF(D84&lt;=1000,2,IF(D84&lt;=1500,3,IF(D84&lt;=2000,4,IF(D84&lt;=2500,5)))))</f>
        <v>4</v>
      </c>
    </row>
    <row r="85" spans="1:6" x14ac:dyDescent="0.25">
      <c r="A85">
        <v>84</v>
      </c>
      <c r="B85">
        <v>1373</v>
      </c>
      <c r="C85">
        <v>1552.941</v>
      </c>
      <c r="D85">
        <v>1919.893</v>
      </c>
      <c r="E85">
        <f>IF(C85&lt;=500,1,IF(C85&lt;=1000,2,IF(C85&lt;=1500,3,IF(C85&lt;=2000,4,IF(C85&lt;=2500,5)))))</f>
        <v>4</v>
      </c>
      <c r="F85">
        <f>IF(D85&lt;=500,1,IF(D85&lt;=1000,2,IF(D85&lt;=1500,3,IF(D85&lt;=2000,4,IF(D85&lt;=2500,5)))))</f>
        <v>4</v>
      </c>
    </row>
    <row r="86" spans="1:6" x14ac:dyDescent="0.25">
      <c r="A86">
        <v>85</v>
      </c>
      <c r="B86">
        <v>1849</v>
      </c>
      <c r="C86">
        <v>89.754000000000005</v>
      </c>
      <c r="D86">
        <v>1935.568</v>
      </c>
      <c r="E86">
        <f>IF(C86&lt;=500,1,IF(C86&lt;=1000,2,IF(C86&lt;=1500,3,IF(C86&lt;=2000,4,IF(C86&lt;=2500,5)))))</f>
        <v>1</v>
      </c>
      <c r="F86">
        <f>IF(D86&lt;=500,1,IF(D86&lt;=1000,2,IF(D86&lt;=1500,3,IF(D86&lt;=2000,4,IF(D86&lt;=2500,5)))))</f>
        <v>4</v>
      </c>
    </row>
    <row r="87" spans="1:6" x14ac:dyDescent="0.25">
      <c r="A87">
        <v>86</v>
      </c>
      <c r="B87">
        <v>1109</v>
      </c>
      <c r="C87">
        <v>32.353000000000002</v>
      </c>
      <c r="D87">
        <v>1930.3219999999999</v>
      </c>
      <c r="E87">
        <f>IF(C87&lt;=500,1,IF(C87&lt;=1000,2,IF(C87&lt;=1500,3,IF(C87&lt;=2000,4,IF(C87&lt;=2500,5)))))</f>
        <v>1</v>
      </c>
      <c r="F87">
        <f>IF(D87&lt;=500,1,IF(D87&lt;=1000,2,IF(D87&lt;=1500,3,IF(D87&lt;=2000,4,IF(D87&lt;=2500,5)))))</f>
        <v>4</v>
      </c>
    </row>
    <row r="88" spans="1:6" x14ac:dyDescent="0.25">
      <c r="A88">
        <v>87</v>
      </c>
      <c r="B88">
        <v>2088</v>
      </c>
      <c r="C88">
        <v>788.33100000000002</v>
      </c>
      <c r="D88">
        <v>1960.6210000000001</v>
      </c>
      <c r="E88">
        <f>IF(C88&lt;=500,1,IF(C88&lt;=1000,2,IF(C88&lt;=1500,3,IF(C88&lt;=2000,4,IF(C88&lt;=2500,5)))))</f>
        <v>2</v>
      </c>
      <c r="F88">
        <f>IF(D88&lt;=500,1,IF(D88&lt;=1000,2,IF(D88&lt;=1500,3,IF(D88&lt;=2000,4,IF(D88&lt;=2500,5)))))</f>
        <v>4</v>
      </c>
    </row>
    <row r="89" spans="1:6" x14ac:dyDescent="0.25">
      <c r="A89">
        <v>88</v>
      </c>
      <c r="B89">
        <v>455</v>
      </c>
      <c r="C89">
        <v>514.09799999999996</v>
      </c>
      <c r="D89">
        <v>2021.663</v>
      </c>
      <c r="E89">
        <f>IF(C89&lt;=500,1,IF(C89&lt;=1000,2,IF(C89&lt;=1500,3,IF(C89&lt;=2000,4,IF(C89&lt;=2500,5)))))</f>
        <v>2</v>
      </c>
      <c r="F89">
        <f>IF(D89&lt;=500,1,IF(D89&lt;=1000,2,IF(D89&lt;=1500,3,IF(D89&lt;=2000,4,IF(D89&lt;=2500,5)))))</f>
        <v>5</v>
      </c>
    </row>
    <row r="90" spans="1:6" x14ac:dyDescent="0.25">
      <c r="A90">
        <v>89</v>
      </c>
      <c r="B90">
        <v>5854</v>
      </c>
      <c r="C90">
        <v>581.19600000000003</v>
      </c>
      <c r="D90">
        <v>2046.9490000000001</v>
      </c>
      <c r="E90">
        <f>IF(C90&lt;=500,1,IF(C90&lt;=1000,2,IF(C90&lt;=1500,3,IF(C90&lt;=2000,4,IF(C90&lt;=2500,5)))))</f>
        <v>2</v>
      </c>
      <c r="F90">
        <f>IF(D90&lt;=500,1,IF(D90&lt;=1000,2,IF(D90&lt;=1500,3,IF(D90&lt;=2000,4,IF(D90&lt;=2500,5)))))</f>
        <v>5</v>
      </c>
    </row>
    <row r="91" spans="1:6" x14ac:dyDescent="0.25">
      <c r="A91">
        <v>90</v>
      </c>
      <c r="B91">
        <v>1265</v>
      </c>
      <c r="C91">
        <v>1577.3510000000001</v>
      </c>
      <c r="D91">
        <v>2046.633</v>
      </c>
      <c r="E91">
        <f>IF(C91&lt;=500,1,IF(C91&lt;=1000,2,IF(C91&lt;=1500,3,IF(C91&lt;=2000,4,IF(C91&lt;=2500,5)))))</f>
        <v>4</v>
      </c>
      <c r="F91">
        <f>IF(D91&lt;=500,1,IF(D91&lt;=1000,2,IF(D91&lt;=1500,3,IF(D91&lt;=2000,4,IF(D91&lt;=2500,5)))))</f>
        <v>5</v>
      </c>
    </row>
    <row r="92" spans="1:6" x14ac:dyDescent="0.25">
      <c r="A92">
        <v>91</v>
      </c>
      <c r="B92">
        <v>2881</v>
      </c>
      <c r="C92">
        <v>2468.866</v>
      </c>
      <c r="D92">
        <v>2120.9270000000001</v>
      </c>
      <c r="E92">
        <f>IF(C92&lt;=500,1,IF(C92&lt;=1000,2,IF(C92&lt;=1500,3,IF(C92&lt;=2000,4,IF(C92&lt;=2500,5)))))</f>
        <v>5</v>
      </c>
      <c r="F92">
        <f>IF(D92&lt;=500,1,IF(D92&lt;=1000,2,IF(D92&lt;=1500,3,IF(D92&lt;=2000,4,IF(D92&lt;=2500,5)))))</f>
        <v>5</v>
      </c>
    </row>
    <row r="93" spans="1:6" x14ac:dyDescent="0.25">
      <c r="A93">
        <v>92</v>
      </c>
      <c r="B93">
        <v>924</v>
      </c>
      <c r="C93">
        <v>343.51400000000001</v>
      </c>
      <c r="D93">
        <v>2047.3320000000001</v>
      </c>
      <c r="E93">
        <f>IF(C93&lt;=500,1,IF(C93&lt;=1000,2,IF(C93&lt;=1500,3,IF(C93&lt;=2000,4,IF(C93&lt;=2500,5)))))</f>
        <v>1</v>
      </c>
      <c r="F93">
        <f>IF(D93&lt;=500,1,IF(D93&lt;=1000,2,IF(D93&lt;=1500,3,IF(D93&lt;=2000,4,IF(D93&lt;=2500,5)))))</f>
        <v>5</v>
      </c>
    </row>
    <row r="94" spans="1:6" x14ac:dyDescent="0.25">
      <c r="A94">
        <v>93</v>
      </c>
      <c r="B94">
        <v>1585</v>
      </c>
      <c r="C94">
        <v>957.76199999999994</v>
      </c>
      <c r="D94">
        <v>2052.212</v>
      </c>
      <c r="E94">
        <f>IF(C94&lt;=500,1,IF(C94&lt;=1000,2,IF(C94&lt;=1500,3,IF(C94&lt;=2000,4,IF(C94&lt;=2500,5)))))</f>
        <v>2</v>
      </c>
      <c r="F94">
        <f>IF(D94&lt;=500,1,IF(D94&lt;=1000,2,IF(D94&lt;=1500,3,IF(D94&lt;=2000,4,IF(D94&lt;=2500,5)))))</f>
        <v>5</v>
      </c>
    </row>
    <row r="95" spans="1:6" x14ac:dyDescent="0.25">
      <c r="A95">
        <v>94</v>
      </c>
      <c r="B95">
        <v>520</v>
      </c>
      <c r="C95">
        <v>1624.575</v>
      </c>
      <c r="D95">
        <v>2050.2629999999999</v>
      </c>
      <c r="E95">
        <f>IF(C95&lt;=500,1,IF(C95&lt;=1000,2,IF(C95&lt;=1500,3,IF(C95&lt;=2000,4,IF(C95&lt;=2500,5)))))</f>
        <v>4</v>
      </c>
      <c r="F95">
        <f>IF(D95&lt;=500,1,IF(D95&lt;=1000,2,IF(D95&lt;=1500,3,IF(D95&lt;=2000,4,IF(D95&lt;=2500,5)))))</f>
        <v>5</v>
      </c>
    </row>
    <row r="96" spans="1:6" x14ac:dyDescent="0.25">
      <c r="A96">
        <v>95</v>
      </c>
      <c r="B96">
        <v>829</v>
      </c>
      <c r="C96">
        <v>1436.4590000000001</v>
      </c>
      <c r="D96">
        <v>2047.36</v>
      </c>
      <c r="E96">
        <f>IF(C96&lt;=500,1,IF(C96&lt;=1000,2,IF(C96&lt;=1500,3,IF(C96&lt;=2000,4,IF(C96&lt;=2500,5)))))</f>
        <v>3</v>
      </c>
      <c r="F96">
        <f>IF(D96&lt;=500,1,IF(D96&lt;=1000,2,IF(D96&lt;=1500,3,IF(D96&lt;=2000,4,IF(D96&lt;=2500,5)))))</f>
        <v>5</v>
      </c>
    </row>
    <row r="97" spans="1:6" x14ac:dyDescent="0.25">
      <c r="A97">
        <v>96</v>
      </c>
      <c r="B97">
        <v>508</v>
      </c>
      <c r="C97">
        <v>120.045</v>
      </c>
      <c r="D97">
        <v>2051.87</v>
      </c>
      <c r="E97">
        <f>IF(C97&lt;=500,1,IF(C97&lt;=1000,2,IF(C97&lt;=1500,3,IF(C97&lt;=2000,4,IF(C97&lt;=2500,5)))))</f>
        <v>1</v>
      </c>
      <c r="F97">
        <f>IF(D97&lt;=500,1,IF(D97&lt;=1000,2,IF(D97&lt;=1500,3,IF(D97&lt;=2000,4,IF(D97&lt;=2500,5)))))</f>
        <v>5</v>
      </c>
    </row>
    <row r="98" spans="1:6" x14ac:dyDescent="0.25">
      <c r="A98">
        <v>97</v>
      </c>
      <c r="B98">
        <v>3849</v>
      </c>
      <c r="C98">
        <v>1237.19</v>
      </c>
      <c r="D98">
        <v>2100.1030000000001</v>
      </c>
      <c r="E98">
        <f>IF(C98&lt;=500,1,IF(C98&lt;=1000,2,IF(C98&lt;=1500,3,IF(C98&lt;=2000,4,IF(C98&lt;=2500,5)))))</f>
        <v>3</v>
      </c>
      <c r="F98">
        <f>IF(D98&lt;=500,1,IF(D98&lt;=1000,2,IF(D98&lt;=1500,3,IF(D98&lt;=2000,4,IF(D98&lt;=2500,5)))))</f>
        <v>5</v>
      </c>
    </row>
    <row r="99" spans="1:6" x14ac:dyDescent="0.25">
      <c r="A99">
        <v>98</v>
      </c>
      <c r="B99">
        <v>2407</v>
      </c>
      <c r="C99">
        <v>2389.9569999999999</v>
      </c>
      <c r="D99">
        <v>2086.913</v>
      </c>
      <c r="E99">
        <f>IF(C99&lt;=500,1,IF(C99&lt;=1000,2,IF(C99&lt;=1500,3,IF(C99&lt;=2000,4,IF(C99&lt;=2500,5)))))</f>
        <v>5</v>
      </c>
      <c r="F99">
        <f>IF(D99&lt;=500,1,IF(D99&lt;=1000,2,IF(D99&lt;=1500,3,IF(D99&lt;=2000,4,IF(D99&lt;=2500,5)))))</f>
        <v>5</v>
      </c>
    </row>
    <row r="100" spans="1:6" x14ac:dyDescent="0.25">
      <c r="A100">
        <v>99</v>
      </c>
      <c r="B100">
        <v>1051</v>
      </c>
      <c r="C100">
        <v>269.84300000000002</v>
      </c>
      <c r="D100">
        <v>2073.0129999999999</v>
      </c>
      <c r="E100">
        <f>IF(C100&lt;=500,1,IF(C100&lt;=1000,2,IF(C100&lt;=1500,3,IF(C100&lt;=2000,4,IF(C100&lt;=2500,5)))))</f>
        <v>1</v>
      </c>
      <c r="F100">
        <f>IF(D100&lt;=500,1,IF(D100&lt;=1000,2,IF(D100&lt;=1500,3,IF(D100&lt;=2000,4,IF(D100&lt;=2500,5)))))</f>
        <v>5</v>
      </c>
    </row>
    <row r="101" spans="1:6" x14ac:dyDescent="0.25">
      <c r="A101">
        <v>100</v>
      </c>
      <c r="B101">
        <v>643</v>
      </c>
      <c r="C101">
        <v>1914.0519999999999</v>
      </c>
      <c r="D101">
        <v>2075.8359999999998</v>
      </c>
      <c r="E101">
        <f>IF(C101&lt;=500,1,IF(C101&lt;=1000,2,IF(C101&lt;=1500,3,IF(C101&lt;=2000,4,IF(C101&lt;=2500,5)))))</f>
        <v>4</v>
      </c>
      <c r="F101">
        <f>IF(D101&lt;=500,1,IF(D101&lt;=1000,2,IF(D101&lt;=1500,3,IF(D101&lt;=2000,4,IF(D101&lt;=2500,5)))))</f>
        <v>5</v>
      </c>
    </row>
    <row r="102" spans="1:6" x14ac:dyDescent="0.25">
      <c r="A102">
        <v>101</v>
      </c>
      <c r="B102">
        <v>150</v>
      </c>
      <c r="C102">
        <v>1625.0129999999999</v>
      </c>
      <c r="D102">
        <v>2076.913</v>
      </c>
      <c r="E102">
        <f>IF(C102&lt;=500,1,IF(C102&lt;=1000,2,IF(C102&lt;=1500,3,IF(C102&lt;=2000,4,IF(C102&lt;=2500,5)))))</f>
        <v>4</v>
      </c>
      <c r="F102">
        <f>IF(D102&lt;=500,1,IF(D102&lt;=1000,2,IF(D102&lt;=1500,3,IF(D102&lt;=2000,4,IF(D102&lt;=2500,5)))))</f>
        <v>5</v>
      </c>
    </row>
    <row r="103" spans="1:6" x14ac:dyDescent="0.25">
      <c r="A103">
        <v>102</v>
      </c>
      <c r="B103">
        <v>581</v>
      </c>
      <c r="C103">
        <v>2104.5070000000001</v>
      </c>
      <c r="D103">
        <v>2094.944</v>
      </c>
      <c r="E103">
        <f>IF(C103&lt;=500,1,IF(C103&lt;=1000,2,IF(C103&lt;=1500,3,IF(C103&lt;=2000,4,IF(C103&lt;=2500,5)))))</f>
        <v>5</v>
      </c>
      <c r="F103">
        <f>IF(D103&lt;=500,1,IF(D103&lt;=1000,2,IF(D103&lt;=1500,3,IF(D103&lt;=2000,4,IF(D103&lt;=2500,5)))))</f>
        <v>5</v>
      </c>
    </row>
    <row r="104" spans="1:6" x14ac:dyDescent="0.25">
      <c r="A104">
        <v>103</v>
      </c>
      <c r="B104">
        <v>2387</v>
      </c>
      <c r="C104">
        <v>947.16399999999999</v>
      </c>
      <c r="D104">
        <v>2105.8110000000001</v>
      </c>
      <c r="E104">
        <f>IF(C104&lt;=500,1,IF(C104&lt;=1000,2,IF(C104&lt;=1500,3,IF(C104&lt;=2000,4,IF(C104&lt;=2500,5)))))</f>
        <v>2</v>
      </c>
      <c r="F104">
        <f>IF(D104&lt;=500,1,IF(D104&lt;=1000,2,IF(D104&lt;=1500,3,IF(D104&lt;=2000,4,IF(D104&lt;=2500,5)))))</f>
        <v>5</v>
      </c>
    </row>
    <row r="105" spans="1:6" x14ac:dyDescent="0.25">
      <c r="A105">
        <v>104</v>
      </c>
      <c r="B105">
        <v>230</v>
      </c>
      <c r="C105">
        <v>1916.77</v>
      </c>
      <c r="D105">
        <v>2100.857</v>
      </c>
      <c r="E105">
        <f>IF(C105&lt;=500,1,IF(C105&lt;=1000,2,IF(C105&lt;=1500,3,IF(C105&lt;=2000,4,IF(C105&lt;=2500,5)))))</f>
        <v>4</v>
      </c>
      <c r="F105">
        <f>IF(D105&lt;=500,1,IF(D105&lt;=1000,2,IF(D105&lt;=1500,3,IF(D105&lt;=2000,4,IF(D105&lt;=2500,5)))))</f>
        <v>5</v>
      </c>
    </row>
    <row r="106" spans="1:6" x14ac:dyDescent="0.25">
      <c r="A106">
        <v>105</v>
      </c>
      <c r="B106">
        <v>150</v>
      </c>
      <c r="C106">
        <v>2321.2869999999998</v>
      </c>
      <c r="D106">
        <v>2108.9</v>
      </c>
      <c r="E106">
        <f>IF(C106&lt;=500,1,IF(C106&lt;=1000,2,IF(C106&lt;=1500,3,IF(C106&lt;=2000,4,IF(C106&lt;=2500,5)))))</f>
        <v>5</v>
      </c>
      <c r="F106">
        <f>IF(D106&lt;=500,1,IF(D106&lt;=1000,2,IF(D106&lt;=1500,3,IF(D106&lt;=2000,4,IF(D106&lt;=2500,5)))))</f>
        <v>5</v>
      </c>
    </row>
    <row r="107" spans="1:6" x14ac:dyDescent="0.25">
      <c r="A107">
        <v>106</v>
      </c>
      <c r="B107">
        <v>1720</v>
      </c>
      <c r="C107">
        <v>173.161</v>
      </c>
      <c r="D107">
        <v>2134.2049999999999</v>
      </c>
      <c r="E107">
        <f>IF(C107&lt;=500,1,IF(C107&lt;=1000,2,IF(C107&lt;=1500,3,IF(C107&lt;=2000,4,IF(C107&lt;=2500,5)))))</f>
        <v>1</v>
      </c>
      <c r="F107">
        <f>IF(D107&lt;=500,1,IF(D107&lt;=1000,2,IF(D107&lt;=1500,3,IF(D107&lt;=2000,4,IF(D107&lt;=2500,5)))))</f>
        <v>5</v>
      </c>
    </row>
    <row r="108" spans="1:6" x14ac:dyDescent="0.25">
      <c r="A108">
        <v>107</v>
      </c>
      <c r="B108">
        <v>651</v>
      </c>
      <c r="C108">
        <v>96.051000000000002</v>
      </c>
      <c r="D108">
        <v>2134.511</v>
      </c>
      <c r="E108">
        <f>IF(C108&lt;=500,1,IF(C108&lt;=1000,2,IF(C108&lt;=1500,3,IF(C108&lt;=2000,4,IF(C108&lt;=2500,5)))))</f>
        <v>1</v>
      </c>
      <c r="F108">
        <f>IF(D108&lt;=500,1,IF(D108&lt;=1000,2,IF(D108&lt;=1500,3,IF(D108&lt;=2000,4,IF(D108&lt;=2500,5)))))</f>
        <v>5</v>
      </c>
    </row>
    <row r="109" spans="1:6" x14ac:dyDescent="0.25">
      <c r="A109">
        <v>108</v>
      </c>
      <c r="B109">
        <v>158</v>
      </c>
      <c r="C109">
        <v>1174.2850000000001</v>
      </c>
      <c r="D109">
        <v>2117.5949999999998</v>
      </c>
      <c r="E109">
        <f>IF(C109&lt;=500,1,IF(C109&lt;=1000,2,IF(C109&lt;=1500,3,IF(C109&lt;=2000,4,IF(C109&lt;=2500,5)))))</f>
        <v>3</v>
      </c>
      <c r="F109">
        <f>IF(D109&lt;=500,1,IF(D109&lt;=1000,2,IF(D109&lt;=1500,3,IF(D109&lt;=2000,4,IF(D109&lt;=2500,5)))))</f>
        <v>5</v>
      </c>
    </row>
    <row r="110" spans="1:6" x14ac:dyDescent="0.25">
      <c r="A110">
        <v>109</v>
      </c>
      <c r="B110">
        <v>1687</v>
      </c>
      <c r="C110">
        <v>722.50900000000001</v>
      </c>
      <c r="D110">
        <v>2153.317</v>
      </c>
      <c r="E110">
        <f>IF(C110&lt;=500,1,IF(C110&lt;=1000,2,IF(C110&lt;=1500,3,IF(C110&lt;=2000,4,IF(C110&lt;=2500,5)))))</f>
        <v>2</v>
      </c>
      <c r="F110">
        <f>IF(D110&lt;=500,1,IF(D110&lt;=1000,2,IF(D110&lt;=1500,3,IF(D110&lt;=2000,4,IF(D110&lt;=2500,5)))))</f>
        <v>5</v>
      </c>
    </row>
    <row r="111" spans="1:6" x14ac:dyDescent="0.25">
      <c r="A111">
        <v>110</v>
      </c>
      <c r="B111">
        <v>1889</v>
      </c>
      <c r="C111">
        <v>1252.1199999999999</v>
      </c>
      <c r="D111">
        <v>2185.1379999999999</v>
      </c>
      <c r="E111">
        <f>IF(C111&lt;=500,1,IF(C111&lt;=1000,2,IF(C111&lt;=1500,3,IF(C111&lt;=2000,4,IF(C111&lt;=2500,5)))))</f>
        <v>3</v>
      </c>
      <c r="F111">
        <f>IF(D111&lt;=500,1,IF(D111&lt;=1000,2,IF(D111&lt;=1500,3,IF(D111&lt;=2000,4,IF(D111&lt;=2500,5)))))</f>
        <v>5</v>
      </c>
    </row>
    <row r="112" spans="1:6" x14ac:dyDescent="0.25">
      <c r="A112">
        <v>111</v>
      </c>
      <c r="B112">
        <v>1644</v>
      </c>
      <c r="C112">
        <v>1191.979</v>
      </c>
      <c r="D112">
        <v>2175.56</v>
      </c>
      <c r="E112">
        <f>IF(C112&lt;=500,1,IF(C112&lt;=1000,2,IF(C112&lt;=1500,3,IF(C112&lt;=2000,4,IF(C112&lt;=2500,5)))))</f>
        <v>3</v>
      </c>
      <c r="F112">
        <f>IF(D112&lt;=500,1,IF(D112&lt;=1000,2,IF(D112&lt;=1500,3,IF(D112&lt;=2000,4,IF(D112&lt;=2500,5)))))</f>
        <v>5</v>
      </c>
    </row>
    <row r="113" spans="1:6" x14ac:dyDescent="0.25">
      <c r="A113">
        <v>112</v>
      </c>
      <c r="B113">
        <v>838</v>
      </c>
      <c r="C113">
        <v>2326.8310000000001</v>
      </c>
      <c r="D113">
        <v>2184.5360000000001</v>
      </c>
      <c r="E113">
        <f>IF(C113&lt;=500,1,IF(C113&lt;=1000,2,IF(C113&lt;=1500,3,IF(C113&lt;=2000,4,IF(C113&lt;=2500,5)))))</f>
        <v>5</v>
      </c>
      <c r="F113">
        <f>IF(D113&lt;=500,1,IF(D113&lt;=1000,2,IF(D113&lt;=1500,3,IF(D113&lt;=2000,4,IF(D113&lt;=2500,5)))))</f>
        <v>5</v>
      </c>
    </row>
    <row r="114" spans="1:6" x14ac:dyDescent="0.25">
      <c r="A114">
        <v>113</v>
      </c>
      <c r="B114">
        <v>683</v>
      </c>
      <c r="C114">
        <v>1652.7090000000001</v>
      </c>
      <c r="D114">
        <v>2177.2420000000002</v>
      </c>
      <c r="E114">
        <f>IF(C114&lt;=500,1,IF(C114&lt;=1000,2,IF(C114&lt;=1500,3,IF(C114&lt;=2000,4,IF(C114&lt;=2500,5)))))</f>
        <v>4</v>
      </c>
      <c r="F114">
        <f>IF(D114&lt;=500,1,IF(D114&lt;=1000,2,IF(D114&lt;=1500,3,IF(D114&lt;=2000,4,IF(D114&lt;=2500,5)))))</f>
        <v>5</v>
      </c>
    </row>
    <row r="115" spans="1:6" x14ac:dyDescent="0.25">
      <c r="A115">
        <v>114</v>
      </c>
      <c r="B115">
        <v>168</v>
      </c>
      <c r="C115">
        <v>741.98199999999997</v>
      </c>
      <c r="D115">
        <v>2189.357</v>
      </c>
      <c r="E115">
        <f>IF(C115&lt;=500,1,IF(C115&lt;=1000,2,IF(C115&lt;=1500,3,IF(C115&lt;=2000,4,IF(C115&lt;=2500,5)))))</f>
        <v>2</v>
      </c>
      <c r="F115">
        <f>IF(D115&lt;=500,1,IF(D115&lt;=1000,2,IF(D115&lt;=1500,3,IF(D115&lt;=2000,4,IF(D115&lt;=2500,5)))))</f>
        <v>5</v>
      </c>
    </row>
    <row r="116" spans="1:6" x14ac:dyDescent="0.25">
      <c r="A116">
        <v>115</v>
      </c>
      <c r="B116">
        <v>359</v>
      </c>
      <c r="C116">
        <v>2471.0039999999999</v>
      </c>
      <c r="D116">
        <v>2245.8539999999998</v>
      </c>
      <c r="E116">
        <f>IF(C116&lt;=500,1,IF(C116&lt;=1000,2,IF(C116&lt;=1500,3,IF(C116&lt;=2000,4,IF(C116&lt;=2500,5)))))</f>
        <v>5</v>
      </c>
      <c r="F116">
        <f>IF(D116&lt;=500,1,IF(D116&lt;=1000,2,IF(D116&lt;=1500,3,IF(D116&lt;=2000,4,IF(D116&lt;=2500,5)))))</f>
        <v>5</v>
      </c>
    </row>
    <row r="117" spans="1:6" x14ac:dyDescent="0.25">
      <c r="A117">
        <v>116</v>
      </c>
      <c r="B117">
        <v>2010</v>
      </c>
      <c r="C117">
        <v>1295.9079999999999</v>
      </c>
      <c r="D117">
        <v>2263.6</v>
      </c>
      <c r="E117">
        <f>IF(C117&lt;=500,1,IF(C117&lt;=1000,2,IF(C117&lt;=1500,3,IF(C117&lt;=2000,4,IF(C117&lt;=2500,5)))))</f>
        <v>3</v>
      </c>
      <c r="F117">
        <f>IF(D117&lt;=500,1,IF(D117&lt;=1000,2,IF(D117&lt;=1500,3,IF(D117&lt;=2000,4,IF(D117&lt;=2500,5)))))</f>
        <v>5</v>
      </c>
    </row>
    <row r="118" spans="1:6" x14ac:dyDescent="0.25">
      <c r="A118">
        <v>117</v>
      </c>
      <c r="B118">
        <v>193</v>
      </c>
      <c r="C118">
        <v>2245.64</v>
      </c>
      <c r="D118">
        <v>2251.7640000000001</v>
      </c>
      <c r="E118">
        <f>IF(C118&lt;=500,1,IF(C118&lt;=1000,2,IF(C118&lt;=1500,3,IF(C118&lt;=2000,4,IF(C118&lt;=2500,5)))))</f>
        <v>5</v>
      </c>
      <c r="F118">
        <f>IF(D118&lt;=500,1,IF(D118&lt;=1000,2,IF(D118&lt;=1500,3,IF(D118&lt;=2000,4,IF(D118&lt;=2500,5)))))</f>
        <v>5</v>
      </c>
    </row>
    <row r="119" spans="1:6" x14ac:dyDescent="0.25">
      <c r="A119">
        <v>118</v>
      </c>
      <c r="B119">
        <v>6250</v>
      </c>
      <c r="C119">
        <v>1304.896</v>
      </c>
      <c r="D119">
        <v>2353.6550000000002</v>
      </c>
      <c r="E119">
        <f>IF(C119&lt;=500,1,IF(C119&lt;=1000,2,IF(C119&lt;=1500,3,IF(C119&lt;=2000,4,IF(C119&lt;=2500,5)))))</f>
        <v>3</v>
      </c>
      <c r="F119">
        <f>IF(D119&lt;=500,1,IF(D119&lt;=1000,2,IF(D119&lt;=1500,3,IF(D119&lt;=2000,4,IF(D119&lt;=2500,5)))))</f>
        <v>5</v>
      </c>
    </row>
    <row r="120" spans="1:6" x14ac:dyDescent="0.25">
      <c r="A120">
        <v>119</v>
      </c>
      <c r="B120">
        <v>2347</v>
      </c>
      <c r="C120">
        <v>1434.952</v>
      </c>
      <c r="D120">
        <v>2380.0520000000001</v>
      </c>
      <c r="E120">
        <f>IF(C120&lt;=500,1,IF(C120&lt;=1000,2,IF(C120&lt;=1500,3,IF(C120&lt;=2000,4,IF(C120&lt;=2500,5)))))</f>
        <v>3</v>
      </c>
      <c r="F120">
        <f>IF(D120&lt;=500,1,IF(D120&lt;=1000,2,IF(D120&lt;=1500,3,IF(D120&lt;=2000,4,IF(D120&lt;=2500,5)))))</f>
        <v>5</v>
      </c>
    </row>
    <row r="121" spans="1:6" x14ac:dyDescent="0.25">
      <c r="A121">
        <v>120</v>
      </c>
      <c r="B121">
        <v>176</v>
      </c>
      <c r="C121">
        <v>2174.761</v>
      </c>
      <c r="D121">
        <v>2348.0169999999998</v>
      </c>
      <c r="E121">
        <f>IF(C121&lt;=500,1,IF(C121&lt;=1000,2,IF(C121&lt;=1500,3,IF(C121&lt;=2000,4,IF(C121&lt;=2500,5)))))</f>
        <v>5</v>
      </c>
      <c r="F121">
        <f>IF(D121&lt;=500,1,IF(D121&lt;=1000,2,IF(D121&lt;=1500,3,IF(D121&lt;=2000,4,IF(D121&lt;=2500,5)))))</f>
        <v>5</v>
      </c>
    </row>
    <row r="122" spans="1:6" x14ac:dyDescent="0.25">
      <c r="A122">
        <v>121</v>
      </c>
      <c r="B122">
        <v>1190</v>
      </c>
      <c r="C122">
        <v>1626.4459999999999</v>
      </c>
      <c r="D122">
        <v>2383.9589999999998</v>
      </c>
      <c r="E122">
        <f>IF(C122&lt;=500,1,IF(C122&lt;=1000,2,IF(C122&lt;=1500,3,IF(C122&lt;=2000,4,IF(C122&lt;=2500,5)))))</f>
        <v>4</v>
      </c>
      <c r="F122">
        <f>IF(D122&lt;=500,1,IF(D122&lt;=1000,2,IF(D122&lt;=1500,3,IF(D122&lt;=2000,4,IF(D122&lt;=2500,5)))))</f>
        <v>5</v>
      </c>
    </row>
    <row r="123" spans="1:6" x14ac:dyDescent="0.25">
      <c r="A123">
        <v>122</v>
      </c>
      <c r="B123">
        <v>908</v>
      </c>
      <c r="C123">
        <v>142.11699999999999</v>
      </c>
      <c r="D123">
        <v>2437.4090000000001</v>
      </c>
      <c r="E123">
        <f>IF(C123&lt;=500,1,IF(C123&lt;=1000,2,IF(C123&lt;=1500,3,IF(C123&lt;=2000,4,IF(C123&lt;=2500,5)))))</f>
        <v>1</v>
      </c>
      <c r="F123">
        <f>IF(D123&lt;=500,1,IF(D123&lt;=1000,2,IF(D123&lt;=1500,3,IF(D123&lt;=2000,4,IF(D123&lt;=2500,5)))))</f>
        <v>5</v>
      </c>
    </row>
    <row r="124" spans="1:6" x14ac:dyDescent="0.25">
      <c r="A124">
        <v>123</v>
      </c>
      <c r="B124">
        <v>1106</v>
      </c>
      <c r="C124">
        <v>682.79100000000005</v>
      </c>
      <c r="D124">
        <v>2417.3960000000002</v>
      </c>
      <c r="E124">
        <f>IF(C124&lt;=500,1,IF(C124&lt;=1000,2,IF(C124&lt;=1500,3,IF(C124&lt;=2000,4,IF(C124&lt;=2500,5)))))</f>
        <v>2</v>
      </c>
      <c r="F124">
        <f>IF(D124&lt;=500,1,IF(D124&lt;=1000,2,IF(D124&lt;=1500,3,IF(D124&lt;=2000,4,IF(D124&lt;=2500,5)))))</f>
        <v>5</v>
      </c>
    </row>
    <row r="125" spans="1:6" x14ac:dyDescent="0.25">
      <c r="A125">
        <v>124</v>
      </c>
      <c r="B125">
        <v>1140</v>
      </c>
      <c r="C125">
        <v>71.947000000000003</v>
      </c>
      <c r="D125">
        <v>2443.0859999999998</v>
      </c>
      <c r="E125">
        <f>IF(C125&lt;=500,1,IF(C125&lt;=1000,2,IF(C125&lt;=1500,3,IF(C125&lt;=2000,4,IF(C125&lt;=2500,5)))))</f>
        <v>1</v>
      </c>
      <c r="F125">
        <f>IF(D125&lt;=500,1,IF(D125&lt;=1000,2,IF(D125&lt;=1500,3,IF(D125&lt;=2000,4,IF(D125&lt;=2500,5)))))</f>
        <v>5</v>
      </c>
    </row>
    <row r="126" spans="1:6" x14ac:dyDescent="0.25">
      <c r="A126">
        <v>125</v>
      </c>
      <c r="B126">
        <v>1365</v>
      </c>
      <c r="C126">
        <v>605.38</v>
      </c>
      <c r="D126">
        <v>2429.002</v>
      </c>
      <c r="E126">
        <f>IF(C126&lt;=500,1,IF(C126&lt;=1000,2,IF(C126&lt;=1500,3,IF(C126&lt;=2000,4,IF(C126&lt;=2500,5)))))</f>
        <v>2</v>
      </c>
      <c r="F126">
        <f>IF(D126&lt;=500,1,IF(D126&lt;=1000,2,IF(D126&lt;=1500,3,IF(D126&lt;=2000,4,IF(D126&lt;=2500,5)))))</f>
        <v>5</v>
      </c>
    </row>
    <row r="127" spans="1:6" x14ac:dyDescent="0.25">
      <c r="A127">
        <v>126</v>
      </c>
      <c r="B127">
        <v>692</v>
      </c>
      <c r="C127">
        <v>1174.2049999999999</v>
      </c>
      <c r="D127">
        <v>2430.1979999999999</v>
      </c>
      <c r="E127">
        <f>IF(C127&lt;=500,1,IF(C127&lt;=1000,2,IF(C127&lt;=1500,3,IF(C127&lt;=2000,4,IF(C127&lt;=2500,5)))))</f>
        <v>3</v>
      </c>
      <c r="F127">
        <f>IF(D127&lt;=500,1,IF(D127&lt;=1000,2,IF(D127&lt;=1500,3,IF(D127&lt;=2000,4,IF(D127&lt;=2500,5)))))</f>
        <v>5</v>
      </c>
    </row>
    <row r="128" spans="1:6" x14ac:dyDescent="0.25">
      <c r="A128">
        <v>127</v>
      </c>
      <c r="B128">
        <v>945</v>
      </c>
      <c r="C128">
        <v>1529.4159999999999</v>
      </c>
      <c r="D128">
        <v>2433.248</v>
      </c>
      <c r="E128">
        <f>IF(C128&lt;=500,1,IF(C128&lt;=1000,2,IF(C128&lt;=1500,3,IF(C128&lt;=2000,4,IF(C128&lt;=2500,5)))))</f>
        <v>4</v>
      </c>
      <c r="F128">
        <f>IF(D128&lt;=500,1,IF(D128&lt;=1000,2,IF(D128&lt;=1500,3,IF(D128&lt;=2000,4,IF(D128&lt;=2500,5)))))</f>
        <v>5</v>
      </c>
    </row>
    <row r="129" spans="1:6" x14ac:dyDescent="0.25">
      <c r="A129">
        <v>128</v>
      </c>
      <c r="B129">
        <v>1167</v>
      </c>
      <c r="C129">
        <v>1284.18</v>
      </c>
      <c r="D129">
        <v>2444.4349999999999</v>
      </c>
      <c r="E129">
        <f>IF(C129&lt;=500,1,IF(C129&lt;=1000,2,IF(C129&lt;=1500,3,IF(C129&lt;=2000,4,IF(C129&lt;=2500,5)))))</f>
        <v>3</v>
      </c>
      <c r="F129">
        <f>IF(D129&lt;=500,1,IF(D129&lt;=1000,2,IF(D129&lt;=1500,3,IF(D129&lt;=2000,4,IF(D129&lt;=2500,5)))))</f>
        <v>5</v>
      </c>
    </row>
  </sheetData>
  <mergeCells count="3">
    <mergeCell ref="N5:N9"/>
    <mergeCell ref="P3:T3"/>
    <mergeCell ref="P11:T11"/>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45"/>
  <sheetViews>
    <sheetView workbookViewId="0">
      <selection activeCell="G40" sqref="G40"/>
    </sheetView>
  </sheetViews>
  <sheetFormatPr defaultRowHeight="15" x14ac:dyDescent="0.25"/>
  <sheetData>
    <row r="1" spans="1:21" x14ac:dyDescent="0.25">
      <c r="A1" s="1" t="s">
        <v>13</v>
      </c>
      <c r="B1" t="s">
        <v>0</v>
      </c>
      <c r="C1" t="s">
        <v>1</v>
      </c>
      <c r="D1" t="s">
        <v>2</v>
      </c>
      <c r="E1" t="s">
        <v>3</v>
      </c>
      <c r="F1" t="s">
        <v>4</v>
      </c>
      <c r="H1" t="s">
        <v>3</v>
      </c>
      <c r="I1" t="s">
        <v>4</v>
      </c>
      <c r="J1" t="s">
        <v>176</v>
      </c>
      <c r="K1" t="s">
        <v>177</v>
      </c>
      <c r="L1" t="s">
        <v>8</v>
      </c>
      <c r="O1" s="1" t="s">
        <v>15</v>
      </c>
    </row>
    <row r="2" spans="1:21" x14ac:dyDescent="0.25">
      <c r="A2">
        <v>1</v>
      </c>
      <c r="B2">
        <v>4709</v>
      </c>
      <c r="C2">
        <v>448.89699999999999</v>
      </c>
      <c r="D2">
        <v>71.825000000000003</v>
      </c>
      <c r="E2">
        <f>IF(C2&lt;=500,1,IF(C2&lt;=1000,2,IF(C2&lt;=1500,3,IF(C2&lt;=2000,4,IF(C2&lt;=2500,5)))))</f>
        <v>1</v>
      </c>
      <c r="F2">
        <f>IF(D2&lt;=500,1,IF(D2&lt;=1000,2,IF(D2&lt;=1500,3,IF(D2&lt;=2000,4,IF(D2&lt;=2500,5)))))</f>
        <v>1</v>
      </c>
      <c r="H2">
        <v>1</v>
      </c>
      <c r="I2">
        <v>1</v>
      </c>
      <c r="J2">
        <v>0</v>
      </c>
      <c r="K2">
        <v>0</v>
      </c>
      <c r="L2">
        <f>AVERAGEIFS($B$2:$B$183,$E$2:$E$183,1,$F$2:$F$183,1)</f>
        <v>2427.6666666666665</v>
      </c>
    </row>
    <row r="3" spans="1:21" x14ac:dyDescent="0.25">
      <c r="A3">
        <v>2</v>
      </c>
      <c r="B3">
        <v>884</v>
      </c>
      <c r="C3">
        <v>275.05399999999997</v>
      </c>
      <c r="D3">
        <v>114.869</v>
      </c>
      <c r="E3">
        <f t="shared" ref="E3:F66" si="0">IF(C3&lt;=500,1,IF(C3&lt;=1000,2,IF(C3&lt;=1500,3,IF(C3&lt;=2000,4,IF(C3&lt;=2500,5)))))</f>
        <v>1</v>
      </c>
      <c r="F3">
        <f t="shared" si="0"/>
        <v>1</v>
      </c>
      <c r="H3">
        <v>1</v>
      </c>
      <c r="I3">
        <v>2</v>
      </c>
      <c r="J3">
        <v>0</v>
      </c>
      <c r="K3">
        <v>0</v>
      </c>
      <c r="L3">
        <f>AVERAGEIFS($B$2:$B$183,$E$2:$E$183,1,$F$2:$F$183,2)</f>
        <v>2502.25</v>
      </c>
      <c r="P3" s="19" t="s">
        <v>3</v>
      </c>
      <c r="Q3" s="19"/>
      <c r="R3" s="19"/>
      <c r="S3" s="19"/>
      <c r="T3" s="19"/>
    </row>
    <row r="4" spans="1:21" x14ac:dyDescent="0.25">
      <c r="A4">
        <v>3</v>
      </c>
      <c r="B4">
        <v>875</v>
      </c>
      <c r="C4">
        <v>76.165000000000006</v>
      </c>
      <c r="D4">
        <v>127.699</v>
      </c>
      <c r="E4">
        <f t="shared" si="0"/>
        <v>1</v>
      </c>
      <c r="F4">
        <f t="shared" si="0"/>
        <v>1</v>
      </c>
      <c r="H4">
        <v>1</v>
      </c>
      <c r="I4">
        <v>3</v>
      </c>
      <c r="J4">
        <v>0</v>
      </c>
      <c r="K4">
        <v>1</v>
      </c>
      <c r="L4">
        <f>AVERAGEIFS($B$2:$B$183,$E$2:$E$183,1,$F$2:$F$183,3)</f>
        <v>2397</v>
      </c>
      <c r="P4">
        <v>1</v>
      </c>
      <c r="Q4">
        <v>2</v>
      </c>
      <c r="R4">
        <v>3</v>
      </c>
      <c r="S4">
        <v>4</v>
      </c>
      <c r="T4">
        <v>5</v>
      </c>
    </row>
    <row r="5" spans="1:21" x14ac:dyDescent="0.25">
      <c r="A5">
        <v>4</v>
      </c>
      <c r="B5">
        <v>514</v>
      </c>
      <c r="C5">
        <v>944.26700000000005</v>
      </c>
      <c r="D5">
        <v>142.77199999999999</v>
      </c>
      <c r="E5">
        <f t="shared" si="0"/>
        <v>2</v>
      </c>
      <c r="F5">
        <f t="shared" si="0"/>
        <v>1</v>
      </c>
      <c r="H5">
        <v>1</v>
      </c>
      <c r="I5">
        <v>4</v>
      </c>
      <c r="J5">
        <v>0</v>
      </c>
      <c r="K5">
        <v>1</v>
      </c>
      <c r="L5">
        <f>AVERAGEIFS($B$2:$B$183,$E$2:$E$183,1,$F$2:$F$183,4)</f>
        <v>1782.5384615384614</v>
      </c>
      <c r="N5" s="18" t="s">
        <v>4</v>
      </c>
      <c r="O5">
        <v>1</v>
      </c>
      <c r="U5" t="s">
        <v>6</v>
      </c>
    </row>
    <row r="6" spans="1:21" x14ac:dyDescent="0.25">
      <c r="A6">
        <v>5</v>
      </c>
      <c r="B6">
        <v>280</v>
      </c>
      <c r="C6">
        <v>717.61400000000003</v>
      </c>
      <c r="D6">
        <v>151.65700000000001</v>
      </c>
      <c r="E6">
        <f t="shared" si="0"/>
        <v>2</v>
      </c>
      <c r="F6">
        <f t="shared" si="0"/>
        <v>1</v>
      </c>
      <c r="H6">
        <v>1</v>
      </c>
      <c r="I6">
        <v>5</v>
      </c>
      <c r="J6">
        <v>0</v>
      </c>
      <c r="K6">
        <v>1</v>
      </c>
      <c r="L6">
        <f>AVERAGEIFS($B$2:$B$183,$E$2:$E$183,1,$F$2:$F$183,5)</f>
        <v>3358.9</v>
      </c>
      <c r="N6" s="18"/>
      <c r="O6">
        <v>2</v>
      </c>
      <c r="P6" s="2"/>
      <c r="R6" s="2"/>
      <c r="U6" t="s">
        <v>6</v>
      </c>
    </row>
    <row r="7" spans="1:21" x14ac:dyDescent="0.25">
      <c r="A7">
        <v>6</v>
      </c>
      <c r="B7">
        <v>5924</v>
      </c>
      <c r="C7">
        <v>64.998999999999995</v>
      </c>
      <c r="D7">
        <v>211.61099999999999</v>
      </c>
      <c r="E7">
        <f t="shared" si="0"/>
        <v>1</v>
      </c>
      <c r="F7">
        <f t="shared" si="0"/>
        <v>1</v>
      </c>
      <c r="H7">
        <v>2</v>
      </c>
      <c r="I7">
        <v>1</v>
      </c>
      <c r="J7">
        <v>0.05</v>
      </c>
      <c r="K7">
        <v>0</v>
      </c>
      <c r="L7">
        <f>AVERAGEIFS($B$2:$B$183,$E$2:$E$183,2,$F$2:$F$183,1)</f>
        <v>281</v>
      </c>
      <c r="N7" s="18"/>
      <c r="O7">
        <v>3</v>
      </c>
      <c r="U7" t="s">
        <v>14</v>
      </c>
    </row>
    <row r="8" spans="1:21" x14ac:dyDescent="0.25">
      <c r="A8">
        <v>7</v>
      </c>
      <c r="B8">
        <v>195</v>
      </c>
      <c r="C8">
        <v>731.34100000000001</v>
      </c>
      <c r="D8">
        <v>205.874</v>
      </c>
      <c r="E8">
        <f t="shared" si="0"/>
        <v>2</v>
      </c>
      <c r="F8">
        <f t="shared" si="0"/>
        <v>1</v>
      </c>
      <c r="H8">
        <v>2</v>
      </c>
      <c r="I8">
        <v>2</v>
      </c>
      <c r="J8">
        <v>0.05</v>
      </c>
      <c r="K8">
        <v>0</v>
      </c>
      <c r="L8">
        <f>AVERAGEIFS($B$2:$B$183,$E$2:$E$183,2,$F$2:$F$183,2)</f>
        <v>779.85714285714289</v>
      </c>
      <c r="N8" s="18"/>
      <c r="O8">
        <v>4</v>
      </c>
      <c r="P8" s="2"/>
      <c r="U8" t="s">
        <v>14</v>
      </c>
    </row>
    <row r="9" spans="1:21" x14ac:dyDescent="0.25">
      <c r="A9">
        <v>8</v>
      </c>
      <c r="B9">
        <v>5216</v>
      </c>
      <c r="C9">
        <v>129.02000000000001</v>
      </c>
      <c r="D9">
        <v>414.57499999999999</v>
      </c>
      <c r="E9">
        <f t="shared" si="0"/>
        <v>1</v>
      </c>
      <c r="F9">
        <f t="shared" si="0"/>
        <v>1</v>
      </c>
      <c r="H9">
        <v>2</v>
      </c>
      <c r="I9">
        <v>3</v>
      </c>
      <c r="J9">
        <v>0.05</v>
      </c>
      <c r="K9">
        <v>1</v>
      </c>
      <c r="L9">
        <f>AVERAGEIFS($B$2:$B$183,$E$2:$E$183,2,$F$2:$F$183,3)</f>
        <v>2713.3333333333335</v>
      </c>
      <c r="N9" s="18"/>
      <c r="O9">
        <v>5</v>
      </c>
      <c r="R9" s="2"/>
      <c r="U9" t="s">
        <v>14</v>
      </c>
    </row>
    <row r="10" spans="1:21" x14ac:dyDescent="0.25">
      <c r="A10">
        <v>9</v>
      </c>
      <c r="B10">
        <v>244</v>
      </c>
      <c r="C10">
        <v>27.742000000000001</v>
      </c>
      <c r="D10">
        <v>418.67200000000003</v>
      </c>
      <c r="E10">
        <f t="shared" si="0"/>
        <v>1</v>
      </c>
      <c r="F10">
        <f t="shared" si="0"/>
        <v>1</v>
      </c>
      <c r="H10">
        <v>2</v>
      </c>
      <c r="I10">
        <v>4</v>
      </c>
      <c r="J10">
        <v>0.05</v>
      </c>
      <c r="K10">
        <v>1</v>
      </c>
      <c r="L10">
        <f>AVERAGEIFS($B$2:$B$183,$E$2:$E$183,2,$F$2:$F$183,4)</f>
        <v>2172.909090909091</v>
      </c>
      <c r="P10">
        <v>0</v>
      </c>
      <c r="Q10">
        <v>0.05</v>
      </c>
      <c r="R10">
        <v>0.1</v>
      </c>
      <c r="S10">
        <v>0.15</v>
      </c>
      <c r="T10">
        <v>0.2</v>
      </c>
    </row>
    <row r="11" spans="1:21" x14ac:dyDescent="0.25">
      <c r="A11">
        <v>10</v>
      </c>
      <c r="B11">
        <v>242</v>
      </c>
      <c r="C11">
        <v>574.66899999999998</v>
      </c>
      <c r="D11">
        <v>433.78899999999999</v>
      </c>
      <c r="E11">
        <f t="shared" si="0"/>
        <v>2</v>
      </c>
      <c r="F11">
        <f t="shared" si="0"/>
        <v>1</v>
      </c>
      <c r="H11">
        <v>2</v>
      </c>
      <c r="I11">
        <v>5</v>
      </c>
      <c r="J11">
        <v>0.05</v>
      </c>
      <c r="K11">
        <v>1</v>
      </c>
      <c r="L11">
        <f>AVERAGEIFS($B$2:$B$183,$E$2:$E$183,2,$F$2:$F$183,5)</f>
        <v>3203.3333333333335</v>
      </c>
      <c r="P11" s="19" t="s">
        <v>16</v>
      </c>
      <c r="Q11" s="19"/>
      <c r="R11" s="19"/>
      <c r="S11" s="19"/>
      <c r="T11" s="19"/>
    </row>
    <row r="12" spans="1:21" x14ac:dyDescent="0.25">
      <c r="A12">
        <v>11</v>
      </c>
      <c r="B12">
        <v>2151</v>
      </c>
      <c r="C12">
        <v>254.505</v>
      </c>
      <c r="D12">
        <v>461.72500000000002</v>
      </c>
      <c r="E12">
        <f t="shared" si="0"/>
        <v>1</v>
      </c>
      <c r="F12">
        <f t="shared" si="0"/>
        <v>1</v>
      </c>
      <c r="H12">
        <v>3</v>
      </c>
      <c r="I12">
        <v>1</v>
      </c>
      <c r="J12">
        <v>0.1</v>
      </c>
      <c r="K12">
        <v>0</v>
      </c>
      <c r="L12">
        <v>0</v>
      </c>
    </row>
    <row r="13" spans="1:21" x14ac:dyDescent="0.25">
      <c r="A13">
        <v>12</v>
      </c>
      <c r="B13">
        <v>1197</v>
      </c>
      <c r="C13">
        <v>77.281999999999996</v>
      </c>
      <c r="D13">
        <v>465.15699999999998</v>
      </c>
      <c r="E13">
        <f t="shared" si="0"/>
        <v>1</v>
      </c>
      <c r="F13">
        <f t="shared" si="0"/>
        <v>1</v>
      </c>
      <c r="H13">
        <v>3</v>
      </c>
      <c r="I13">
        <v>2</v>
      </c>
      <c r="J13">
        <v>0.1</v>
      </c>
      <c r="K13">
        <v>0</v>
      </c>
      <c r="L13">
        <v>0</v>
      </c>
    </row>
    <row r="14" spans="1:21" x14ac:dyDescent="0.25">
      <c r="A14">
        <v>13</v>
      </c>
      <c r="B14">
        <v>197</v>
      </c>
      <c r="C14">
        <v>561.98199999999997</v>
      </c>
      <c r="D14">
        <v>450.5</v>
      </c>
      <c r="E14">
        <f t="shared" si="0"/>
        <v>2</v>
      </c>
      <c r="F14">
        <f t="shared" si="0"/>
        <v>1</v>
      </c>
      <c r="H14">
        <v>3</v>
      </c>
      <c r="I14">
        <v>3</v>
      </c>
      <c r="J14">
        <v>0.1</v>
      </c>
      <c r="K14">
        <v>1</v>
      </c>
      <c r="L14">
        <f>AVERAGEIFS($B$2:$B$183,$E$2:$E$183,3,$F$2:$F$183,3)</f>
        <v>1422.4</v>
      </c>
    </row>
    <row r="15" spans="1:21" x14ac:dyDescent="0.25">
      <c r="A15">
        <v>14</v>
      </c>
      <c r="B15">
        <v>649</v>
      </c>
      <c r="C15">
        <v>37.348999999999997</v>
      </c>
      <c r="D15">
        <v>467.2</v>
      </c>
      <c r="E15">
        <f t="shared" si="0"/>
        <v>1</v>
      </c>
      <c r="F15">
        <f t="shared" si="0"/>
        <v>1</v>
      </c>
      <c r="H15">
        <v>3</v>
      </c>
      <c r="I15">
        <v>4</v>
      </c>
      <c r="J15">
        <v>0.1</v>
      </c>
      <c r="K15">
        <v>1</v>
      </c>
      <c r="L15">
        <f>AVERAGEIFS($B$2:$B$183,$E$2:$E$183,3,$F$2:$F$183,4)</f>
        <v>1015</v>
      </c>
    </row>
    <row r="16" spans="1:21" x14ac:dyDescent="0.25">
      <c r="A16">
        <v>15</v>
      </c>
      <c r="B16">
        <v>258</v>
      </c>
      <c r="C16">
        <v>593.23299999999995</v>
      </c>
      <c r="D16">
        <v>477.26400000000001</v>
      </c>
      <c r="E16">
        <f t="shared" si="0"/>
        <v>2</v>
      </c>
      <c r="F16">
        <f t="shared" si="0"/>
        <v>1</v>
      </c>
      <c r="H16">
        <v>3</v>
      </c>
      <c r="I16">
        <v>5</v>
      </c>
      <c r="J16">
        <v>0.1</v>
      </c>
      <c r="K16">
        <v>1</v>
      </c>
      <c r="L16">
        <f>AVERAGEIFS($B$2:$B$183,$E$2:$E$183,3,$F$2:$F$183,5)</f>
        <v>2542.3333333333335</v>
      </c>
    </row>
    <row r="17" spans="1:12" x14ac:dyDescent="0.25">
      <c r="A17">
        <v>16</v>
      </c>
      <c r="B17">
        <v>1664</v>
      </c>
      <c r="C17">
        <v>466.09699999999998</v>
      </c>
      <c r="D17">
        <v>561.99400000000003</v>
      </c>
      <c r="E17">
        <f t="shared" si="0"/>
        <v>1</v>
      </c>
      <c r="F17">
        <f t="shared" si="0"/>
        <v>2</v>
      </c>
      <c r="H17">
        <v>4</v>
      </c>
      <c r="I17">
        <v>1</v>
      </c>
      <c r="J17">
        <v>0.15</v>
      </c>
      <c r="K17">
        <v>0</v>
      </c>
      <c r="L17">
        <v>0</v>
      </c>
    </row>
    <row r="18" spans="1:12" x14ac:dyDescent="0.25">
      <c r="A18">
        <v>17</v>
      </c>
      <c r="B18">
        <v>1900</v>
      </c>
      <c r="C18">
        <v>152.75</v>
      </c>
      <c r="D18">
        <v>585.28599999999994</v>
      </c>
      <c r="E18">
        <f t="shared" si="0"/>
        <v>1</v>
      </c>
      <c r="F18">
        <f t="shared" si="0"/>
        <v>2</v>
      </c>
      <c r="H18">
        <v>4</v>
      </c>
      <c r="I18">
        <v>2</v>
      </c>
      <c r="J18">
        <v>0.15</v>
      </c>
      <c r="K18">
        <v>0</v>
      </c>
      <c r="L18">
        <v>0</v>
      </c>
    </row>
    <row r="19" spans="1:12" x14ac:dyDescent="0.25">
      <c r="A19">
        <v>18</v>
      </c>
      <c r="B19">
        <v>762</v>
      </c>
      <c r="C19">
        <v>955.98800000000006</v>
      </c>
      <c r="D19">
        <v>601.07299999999998</v>
      </c>
      <c r="E19">
        <f t="shared" si="0"/>
        <v>2</v>
      </c>
      <c r="F19">
        <f t="shared" si="0"/>
        <v>2</v>
      </c>
      <c r="H19">
        <v>4</v>
      </c>
      <c r="I19">
        <v>3</v>
      </c>
      <c r="J19">
        <v>0.15</v>
      </c>
      <c r="K19">
        <v>1</v>
      </c>
      <c r="L19">
        <f>AVERAGEIFS($B$2:$B$183,$E$2:$E$183,4,$F$2:$F$183,3)</f>
        <v>1076.1111111111111</v>
      </c>
    </row>
    <row r="20" spans="1:12" x14ac:dyDescent="0.25">
      <c r="A20">
        <v>19</v>
      </c>
      <c r="B20">
        <v>3228</v>
      </c>
      <c r="C20">
        <v>425.98899999999998</v>
      </c>
      <c r="D20">
        <v>634.11199999999997</v>
      </c>
      <c r="E20">
        <f t="shared" si="0"/>
        <v>1</v>
      </c>
      <c r="F20">
        <f t="shared" si="0"/>
        <v>2</v>
      </c>
      <c r="H20">
        <v>4</v>
      </c>
      <c r="I20">
        <v>4</v>
      </c>
      <c r="J20">
        <v>0.15</v>
      </c>
      <c r="K20">
        <v>1</v>
      </c>
      <c r="L20">
        <f>AVERAGEIFS($B$2:$B$183,$E$2:$E$183,4,$F$2:$F$183,4)</f>
        <v>1326.0769230769231</v>
      </c>
    </row>
    <row r="21" spans="1:12" x14ac:dyDescent="0.25">
      <c r="A21">
        <v>20</v>
      </c>
      <c r="B21">
        <v>859</v>
      </c>
      <c r="C21">
        <v>623.87699999999995</v>
      </c>
      <c r="D21">
        <v>638.125</v>
      </c>
      <c r="E21">
        <f t="shared" si="0"/>
        <v>2</v>
      </c>
      <c r="F21">
        <f t="shared" si="0"/>
        <v>2</v>
      </c>
      <c r="H21">
        <v>4</v>
      </c>
      <c r="I21">
        <v>5</v>
      </c>
      <c r="J21">
        <v>0.15</v>
      </c>
      <c r="K21">
        <v>1</v>
      </c>
      <c r="L21">
        <f>AVERAGEIFS($B$2:$B$183,$E$2:$E$183,4,$F$2:$F$183,5)</f>
        <v>756.4</v>
      </c>
    </row>
    <row r="22" spans="1:12" x14ac:dyDescent="0.25">
      <c r="A22">
        <v>21</v>
      </c>
      <c r="B22">
        <v>974</v>
      </c>
      <c r="C22">
        <v>850.44899999999996</v>
      </c>
      <c r="D22">
        <v>678.31299999999999</v>
      </c>
      <c r="E22">
        <f t="shared" si="0"/>
        <v>2</v>
      </c>
      <c r="F22">
        <f t="shared" si="0"/>
        <v>2</v>
      </c>
      <c r="H22">
        <v>5</v>
      </c>
      <c r="I22">
        <v>1</v>
      </c>
      <c r="J22">
        <v>0.2</v>
      </c>
      <c r="K22">
        <v>0</v>
      </c>
      <c r="L22">
        <v>0</v>
      </c>
    </row>
    <row r="23" spans="1:12" x14ac:dyDescent="0.25">
      <c r="A23">
        <v>22</v>
      </c>
      <c r="B23">
        <v>223</v>
      </c>
      <c r="C23">
        <v>707.55799999999999</v>
      </c>
      <c r="D23">
        <v>678.827</v>
      </c>
      <c r="E23">
        <f t="shared" si="0"/>
        <v>2</v>
      </c>
      <c r="F23">
        <f t="shared" si="0"/>
        <v>2</v>
      </c>
      <c r="H23">
        <v>5</v>
      </c>
      <c r="I23">
        <v>2</v>
      </c>
      <c r="J23">
        <v>0.2</v>
      </c>
      <c r="K23">
        <v>0</v>
      </c>
      <c r="L23">
        <v>0</v>
      </c>
    </row>
    <row r="24" spans="1:12" x14ac:dyDescent="0.25">
      <c r="A24">
        <v>23</v>
      </c>
      <c r="B24">
        <v>425</v>
      </c>
      <c r="C24">
        <v>138.39400000000001</v>
      </c>
      <c r="D24">
        <v>743.94899999999996</v>
      </c>
      <c r="E24">
        <f t="shared" si="0"/>
        <v>1</v>
      </c>
      <c r="F24">
        <f t="shared" si="0"/>
        <v>2</v>
      </c>
      <c r="H24">
        <v>5</v>
      </c>
      <c r="I24">
        <v>3</v>
      </c>
      <c r="J24">
        <v>0.2</v>
      </c>
      <c r="K24">
        <v>1</v>
      </c>
      <c r="L24">
        <f>AVERAGEIFS($B$2:$B$183,$E$2:$E$183,5,$F$2:$F$183,3)</f>
        <v>658.57142857142856</v>
      </c>
    </row>
    <row r="25" spans="1:12" x14ac:dyDescent="0.25">
      <c r="A25">
        <v>24</v>
      </c>
      <c r="B25">
        <v>8322</v>
      </c>
      <c r="C25">
        <v>98.994</v>
      </c>
      <c r="D25">
        <v>816.077</v>
      </c>
      <c r="E25">
        <f t="shared" si="0"/>
        <v>1</v>
      </c>
      <c r="F25">
        <f t="shared" si="0"/>
        <v>2</v>
      </c>
      <c r="H25">
        <v>5</v>
      </c>
      <c r="I25">
        <v>4</v>
      </c>
      <c r="J25">
        <v>0.2</v>
      </c>
      <c r="K25">
        <v>1</v>
      </c>
      <c r="L25">
        <f>AVERAGEIFS($B$2:$B$183,$E$2:$E$183,5,$F$2:$F$183,4)</f>
        <v>1290</v>
      </c>
    </row>
    <row r="26" spans="1:12" x14ac:dyDescent="0.25">
      <c r="A26">
        <v>25</v>
      </c>
      <c r="B26">
        <v>1114</v>
      </c>
      <c r="C26">
        <v>41.884</v>
      </c>
      <c r="D26">
        <v>756.58399999999995</v>
      </c>
      <c r="E26">
        <f t="shared" si="0"/>
        <v>1</v>
      </c>
      <c r="F26">
        <f t="shared" si="0"/>
        <v>2</v>
      </c>
      <c r="H26">
        <v>5</v>
      </c>
      <c r="I26">
        <v>5</v>
      </c>
      <c r="J26">
        <v>0.2</v>
      </c>
      <c r="K26">
        <v>1</v>
      </c>
      <c r="L26">
        <f>AVERAGEIFS($B$2:$B$183,$E$2:$E$183,5,$F$2:$F$183,5)</f>
        <v>1635.4285714285713</v>
      </c>
    </row>
    <row r="27" spans="1:12" x14ac:dyDescent="0.25">
      <c r="A27">
        <v>26</v>
      </c>
      <c r="B27">
        <v>1411</v>
      </c>
      <c r="C27">
        <v>463.29700000000003</v>
      </c>
      <c r="D27">
        <v>817.37</v>
      </c>
      <c r="E27">
        <f t="shared" si="0"/>
        <v>1</v>
      </c>
      <c r="F27">
        <f t="shared" si="0"/>
        <v>2</v>
      </c>
    </row>
    <row r="28" spans="1:12" x14ac:dyDescent="0.25">
      <c r="A28">
        <v>27</v>
      </c>
      <c r="B28">
        <v>726</v>
      </c>
      <c r="C28">
        <v>797.84799999999996</v>
      </c>
      <c r="D28">
        <v>807.09199999999998</v>
      </c>
      <c r="E28">
        <f t="shared" si="0"/>
        <v>2</v>
      </c>
      <c r="F28">
        <f t="shared" si="0"/>
        <v>2</v>
      </c>
    </row>
    <row r="29" spans="1:12" x14ac:dyDescent="0.25">
      <c r="A29">
        <v>28</v>
      </c>
      <c r="B29">
        <v>891</v>
      </c>
      <c r="C29">
        <v>755.76499999999999</v>
      </c>
      <c r="D29">
        <v>890.72</v>
      </c>
      <c r="E29">
        <f t="shared" si="0"/>
        <v>2</v>
      </c>
      <c r="F29">
        <f t="shared" si="0"/>
        <v>2</v>
      </c>
    </row>
    <row r="30" spans="1:12" x14ac:dyDescent="0.25">
      <c r="A30">
        <v>29</v>
      </c>
      <c r="B30">
        <v>1024</v>
      </c>
      <c r="C30">
        <v>638.58600000000001</v>
      </c>
      <c r="D30">
        <v>906.38599999999997</v>
      </c>
      <c r="E30">
        <f t="shared" si="0"/>
        <v>2</v>
      </c>
      <c r="F30">
        <f t="shared" si="0"/>
        <v>2</v>
      </c>
    </row>
    <row r="31" spans="1:12" x14ac:dyDescent="0.25">
      <c r="A31">
        <v>30</v>
      </c>
      <c r="B31">
        <v>1954</v>
      </c>
      <c r="C31">
        <v>77.376999999999995</v>
      </c>
      <c r="D31">
        <v>961.23299999999995</v>
      </c>
      <c r="E31">
        <f t="shared" si="0"/>
        <v>1</v>
      </c>
      <c r="F31">
        <f t="shared" si="0"/>
        <v>2</v>
      </c>
    </row>
    <row r="32" spans="1:12" x14ac:dyDescent="0.25">
      <c r="A32">
        <v>31</v>
      </c>
      <c r="B32">
        <v>259</v>
      </c>
      <c r="C32">
        <v>370.55399999999997</v>
      </c>
      <c r="D32">
        <v>1023.153</v>
      </c>
      <c r="E32">
        <f t="shared" si="0"/>
        <v>1</v>
      </c>
      <c r="F32">
        <f t="shared" si="0"/>
        <v>3</v>
      </c>
    </row>
    <row r="33" spans="1:6" x14ac:dyDescent="0.25">
      <c r="A33">
        <v>32</v>
      </c>
      <c r="B33">
        <v>184</v>
      </c>
      <c r="C33">
        <v>1142.94</v>
      </c>
      <c r="D33">
        <v>1021.891</v>
      </c>
      <c r="E33">
        <f t="shared" si="0"/>
        <v>3</v>
      </c>
      <c r="F33">
        <f t="shared" si="0"/>
        <v>3</v>
      </c>
    </row>
    <row r="34" spans="1:6" x14ac:dyDescent="0.25">
      <c r="A34">
        <v>33</v>
      </c>
      <c r="B34">
        <v>267</v>
      </c>
      <c r="C34">
        <v>1196.9159999999999</v>
      </c>
      <c r="D34">
        <v>1023.785</v>
      </c>
      <c r="E34">
        <f t="shared" si="0"/>
        <v>3</v>
      </c>
      <c r="F34">
        <f t="shared" si="0"/>
        <v>3</v>
      </c>
    </row>
    <row r="35" spans="1:6" x14ac:dyDescent="0.25">
      <c r="A35">
        <v>34</v>
      </c>
      <c r="B35">
        <v>1483</v>
      </c>
      <c r="C35">
        <v>369.99200000000002</v>
      </c>
      <c r="D35">
        <v>1060.694</v>
      </c>
      <c r="E35">
        <f t="shared" si="0"/>
        <v>1</v>
      </c>
      <c r="F35">
        <f t="shared" si="0"/>
        <v>3</v>
      </c>
    </row>
    <row r="36" spans="1:6" x14ac:dyDescent="0.25">
      <c r="A36">
        <v>35</v>
      </c>
      <c r="B36">
        <v>1465</v>
      </c>
      <c r="C36">
        <v>1197.2170000000001</v>
      </c>
      <c r="D36">
        <v>1061.9929999999999</v>
      </c>
      <c r="E36">
        <f t="shared" si="0"/>
        <v>3</v>
      </c>
      <c r="F36">
        <f t="shared" si="0"/>
        <v>3</v>
      </c>
    </row>
    <row r="37" spans="1:6" x14ac:dyDescent="0.25">
      <c r="A37">
        <v>36</v>
      </c>
      <c r="B37">
        <v>1831</v>
      </c>
      <c r="C37">
        <v>1346.319</v>
      </c>
      <c r="D37">
        <v>1061.8340000000001</v>
      </c>
      <c r="E37">
        <f t="shared" si="0"/>
        <v>3</v>
      </c>
      <c r="F37">
        <f t="shared" si="0"/>
        <v>3</v>
      </c>
    </row>
    <row r="38" spans="1:6" x14ac:dyDescent="0.25">
      <c r="A38">
        <v>37</v>
      </c>
      <c r="B38">
        <v>676</v>
      </c>
      <c r="C38">
        <v>1799.1289999999999</v>
      </c>
      <c r="D38">
        <v>1060.4670000000001</v>
      </c>
      <c r="E38">
        <f t="shared" si="0"/>
        <v>4</v>
      </c>
      <c r="F38">
        <f t="shared" si="0"/>
        <v>3</v>
      </c>
    </row>
    <row r="39" spans="1:6" x14ac:dyDescent="0.25">
      <c r="A39">
        <v>38</v>
      </c>
      <c r="B39">
        <v>713</v>
      </c>
      <c r="C39">
        <v>1142.184</v>
      </c>
      <c r="D39">
        <v>1062.5730000000001</v>
      </c>
      <c r="E39">
        <f t="shared" si="0"/>
        <v>3</v>
      </c>
      <c r="F39">
        <f t="shared" si="0"/>
        <v>3</v>
      </c>
    </row>
    <row r="40" spans="1:6" x14ac:dyDescent="0.25">
      <c r="A40">
        <v>39</v>
      </c>
      <c r="B40">
        <v>1857</v>
      </c>
      <c r="C40">
        <v>1641.4</v>
      </c>
      <c r="D40">
        <v>1087.9469999999999</v>
      </c>
      <c r="E40">
        <f t="shared" si="0"/>
        <v>4</v>
      </c>
      <c r="F40">
        <f t="shared" si="0"/>
        <v>3</v>
      </c>
    </row>
    <row r="41" spans="1:6" x14ac:dyDescent="0.25">
      <c r="A41">
        <v>40</v>
      </c>
      <c r="B41">
        <v>1899</v>
      </c>
      <c r="C41">
        <v>1740.2850000000001</v>
      </c>
      <c r="D41">
        <v>1135.5820000000001</v>
      </c>
      <c r="E41">
        <f t="shared" si="0"/>
        <v>4</v>
      </c>
      <c r="F41">
        <f t="shared" si="0"/>
        <v>3</v>
      </c>
    </row>
    <row r="42" spans="1:6" x14ac:dyDescent="0.25">
      <c r="A42">
        <v>41</v>
      </c>
      <c r="B42">
        <v>1235</v>
      </c>
      <c r="C42">
        <v>2424.1509999999998</v>
      </c>
      <c r="D42">
        <v>1127.204</v>
      </c>
      <c r="E42">
        <f t="shared" si="0"/>
        <v>5</v>
      </c>
      <c r="F42">
        <f t="shared" si="0"/>
        <v>3</v>
      </c>
    </row>
    <row r="43" spans="1:6" x14ac:dyDescent="0.25">
      <c r="A43">
        <v>42</v>
      </c>
      <c r="B43">
        <v>178</v>
      </c>
      <c r="C43">
        <v>2330.86</v>
      </c>
      <c r="D43">
        <v>1122.4829999999999</v>
      </c>
      <c r="E43">
        <f t="shared" si="0"/>
        <v>5</v>
      </c>
      <c r="F43">
        <f t="shared" si="0"/>
        <v>3</v>
      </c>
    </row>
    <row r="44" spans="1:6" x14ac:dyDescent="0.25">
      <c r="A44">
        <v>43</v>
      </c>
      <c r="B44">
        <v>3071</v>
      </c>
      <c r="C44">
        <v>106.822</v>
      </c>
      <c r="D44">
        <v>1193.6949999999999</v>
      </c>
      <c r="E44">
        <f t="shared" si="0"/>
        <v>1</v>
      </c>
      <c r="F44">
        <f t="shared" si="0"/>
        <v>3</v>
      </c>
    </row>
    <row r="45" spans="1:6" x14ac:dyDescent="0.25">
      <c r="A45">
        <v>44</v>
      </c>
      <c r="B45">
        <v>1033</v>
      </c>
      <c r="C45">
        <v>2165.2179999999998</v>
      </c>
      <c r="D45">
        <v>1181.79</v>
      </c>
      <c r="E45">
        <f t="shared" si="0"/>
        <v>5</v>
      </c>
      <c r="F45">
        <f t="shared" si="0"/>
        <v>3</v>
      </c>
    </row>
    <row r="46" spans="1:6" x14ac:dyDescent="0.25">
      <c r="A46">
        <v>45</v>
      </c>
      <c r="B46">
        <v>6003</v>
      </c>
      <c r="C46">
        <v>279.72199999999998</v>
      </c>
      <c r="D46">
        <v>1232.9369999999999</v>
      </c>
      <c r="E46">
        <f t="shared" si="0"/>
        <v>1</v>
      </c>
      <c r="F46">
        <f t="shared" si="0"/>
        <v>3</v>
      </c>
    </row>
    <row r="47" spans="1:6" x14ac:dyDescent="0.25">
      <c r="A47">
        <v>46</v>
      </c>
      <c r="B47">
        <v>1216</v>
      </c>
      <c r="C47">
        <v>1260.4169999999999</v>
      </c>
      <c r="D47">
        <v>1191.912</v>
      </c>
      <c r="E47">
        <f t="shared" si="0"/>
        <v>3</v>
      </c>
      <c r="F47">
        <f t="shared" si="0"/>
        <v>3</v>
      </c>
    </row>
    <row r="48" spans="1:6" x14ac:dyDescent="0.25">
      <c r="A48">
        <v>47</v>
      </c>
      <c r="B48">
        <v>571</v>
      </c>
      <c r="C48">
        <v>50.39</v>
      </c>
      <c r="D48">
        <v>1196.7629999999999</v>
      </c>
      <c r="E48">
        <f t="shared" si="0"/>
        <v>1</v>
      </c>
      <c r="F48">
        <f t="shared" si="0"/>
        <v>3</v>
      </c>
    </row>
    <row r="49" spans="1:6" x14ac:dyDescent="0.25">
      <c r="A49">
        <v>48</v>
      </c>
      <c r="B49">
        <v>2236</v>
      </c>
      <c r="C49">
        <v>738.05</v>
      </c>
      <c r="D49">
        <v>1223.0820000000001</v>
      </c>
      <c r="E49">
        <f t="shared" si="0"/>
        <v>2</v>
      </c>
      <c r="F49">
        <f t="shared" si="0"/>
        <v>3</v>
      </c>
    </row>
    <row r="50" spans="1:6" x14ac:dyDescent="0.25">
      <c r="A50">
        <v>49</v>
      </c>
      <c r="B50">
        <v>602</v>
      </c>
      <c r="C50">
        <v>2319.317</v>
      </c>
      <c r="D50">
        <v>1214.43</v>
      </c>
      <c r="E50">
        <f t="shared" si="0"/>
        <v>5</v>
      </c>
      <c r="F50">
        <f t="shared" si="0"/>
        <v>3</v>
      </c>
    </row>
    <row r="51" spans="1:6" x14ac:dyDescent="0.25">
      <c r="A51">
        <v>50</v>
      </c>
      <c r="B51">
        <v>4541</v>
      </c>
      <c r="C51">
        <v>1118.8969999999999</v>
      </c>
      <c r="D51">
        <v>1271.5429999999999</v>
      </c>
      <c r="E51">
        <f t="shared" si="0"/>
        <v>3</v>
      </c>
      <c r="F51">
        <f t="shared" si="0"/>
        <v>3</v>
      </c>
    </row>
    <row r="52" spans="1:6" x14ac:dyDescent="0.25">
      <c r="A52">
        <v>51</v>
      </c>
      <c r="B52">
        <v>152</v>
      </c>
      <c r="C52">
        <v>2067.0329999999999</v>
      </c>
      <c r="D52">
        <v>1240.7760000000001</v>
      </c>
      <c r="E52">
        <f t="shared" si="0"/>
        <v>5</v>
      </c>
      <c r="F52">
        <f t="shared" si="0"/>
        <v>3</v>
      </c>
    </row>
    <row r="53" spans="1:6" x14ac:dyDescent="0.25">
      <c r="A53">
        <v>52</v>
      </c>
      <c r="B53">
        <v>630</v>
      </c>
      <c r="C53">
        <v>1551.1320000000001</v>
      </c>
      <c r="D53">
        <v>1265.2270000000001</v>
      </c>
      <c r="E53">
        <f t="shared" si="0"/>
        <v>4</v>
      </c>
      <c r="F53">
        <f t="shared" si="0"/>
        <v>3</v>
      </c>
    </row>
    <row r="54" spans="1:6" x14ac:dyDescent="0.25">
      <c r="A54">
        <v>53</v>
      </c>
      <c r="B54">
        <v>550</v>
      </c>
      <c r="C54">
        <v>1264.011</v>
      </c>
      <c r="D54">
        <v>1272.7670000000001</v>
      </c>
      <c r="E54">
        <f t="shared" si="0"/>
        <v>3</v>
      </c>
      <c r="F54">
        <f t="shared" si="0"/>
        <v>3</v>
      </c>
    </row>
    <row r="55" spans="1:6" x14ac:dyDescent="0.25">
      <c r="A55">
        <v>54</v>
      </c>
      <c r="B55">
        <v>1368</v>
      </c>
      <c r="C55">
        <v>1945.0050000000001</v>
      </c>
      <c r="D55">
        <v>1320.124</v>
      </c>
      <c r="E55">
        <f t="shared" si="0"/>
        <v>4</v>
      </c>
      <c r="F55">
        <f t="shared" si="0"/>
        <v>3</v>
      </c>
    </row>
    <row r="56" spans="1:6" x14ac:dyDescent="0.25">
      <c r="A56">
        <v>55</v>
      </c>
      <c r="B56">
        <v>2995</v>
      </c>
      <c r="C56">
        <v>402.05099999999999</v>
      </c>
      <c r="D56">
        <v>1348.7429999999999</v>
      </c>
      <c r="E56">
        <f t="shared" si="0"/>
        <v>1</v>
      </c>
      <c r="F56">
        <f t="shared" si="0"/>
        <v>3</v>
      </c>
    </row>
    <row r="57" spans="1:6" x14ac:dyDescent="0.25">
      <c r="A57">
        <v>56</v>
      </c>
      <c r="B57">
        <v>1072</v>
      </c>
      <c r="C57">
        <v>1542</v>
      </c>
      <c r="D57">
        <v>1332.6320000000001</v>
      </c>
      <c r="E57">
        <f t="shared" si="0"/>
        <v>4</v>
      </c>
      <c r="F57">
        <f t="shared" si="0"/>
        <v>3</v>
      </c>
    </row>
    <row r="58" spans="1:6" x14ac:dyDescent="0.25">
      <c r="A58">
        <v>57</v>
      </c>
      <c r="B58">
        <v>607</v>
      </c>
      <c r="C58">
        <v>2272.8409999999999</v>
      </c>
      <c r="D58">
        <v>1337.5329999999999</v>
      </c>
      <c r="E58">
        <f t="shared" si="0"/>
        <v>5</v>
      </c>
      <c r="F58">
        <f t="shared" si="0"/>
        <v>3</v>
      </c>
    </row>
    <row r="59" spans="1:6" x14ac:dyDescent="0.25">
      <c r="A59">
        <v>58</v>
      </c>
      <c r="B59">
        <v>3203</v>
      </c>
      <c r="C59">
        <v>726.14400000000001</v>
      </c>
      <c r="D59">
        <v>1347.0809999999999</v>
      </c>
      <c r="E59">
        <f t="shared" si="0"/>
        <v>2</v>
      </c>
      <c r="F59">
        <f t="shared" si="0"/>
        <v>3</v>
      </c>
    </row>
    <row r="60" spans="1:6" x14ac:dyDescent="0.25">
      <c r="A60">
        <v>59</v>
      </c>
      <c r="B60">
        <v>803</v>
      </c>
      <c r="C60">
        <v>2402.2779999999998</v>
      </c>
      <c r="D60">
        <v>1343.077</v>
      </c>
      <c r="E60">
        <f t="shared" si="0"/>
        <v>5</v>
      </c>
      <c r="F60">
        <f t="shared" si="0"/>
        <v>3</v>
      </c>
    </row>
    <row r="61" spans="1:6" x14ac:dyDescent="0.25">
      <c r="A61">
        <v>60</v>
      </c>
      <c r="B61">
        <v>2701</v>
      </c>
      <c r="C61">
        <v>605.94899999999996</v>
      </c>
      <c r="D61">
        <v>1364.761</v>
      </c>
      <c r="E61">
        <f t="shared" si="0"/>
        <v>2</v>
      </c>
      <c r="F61">
        <f t="shared" si="0"/>
        <v>3</v>
      </c>
    </row>
    <row r="62" spans="1:6" x14ac:dyDescent="0.25">
      <c r="A62">
        <v>61</v>
      </c>
      <c r="B62">
        <v>816</v>
      </c>
      <c r="C62">
        <v>1892.68</v>
      </c>
      <c r="D62">
        <v>1368.1579999999999</v>
      </c>
      <c r="E62">
        <f t="shared" si="0"/>
        <v>4</v>
      </c>
      <c r="F62">
        <f t="shared" si="0"/>
        <v>3</v>
      </c>
    </row>
    <row r="63" spans="1:6" x14ac:dyDescent="0.25">
      <c r="A63">
        <v>62</v>
      </c>
      <c r="B63">
        <v>1343</v>
      </c>
      <c r="C63">
        <v>1071.261</v>
      </c>
      <c r="D63">
        <v>1389.6559999999999</v>
      </c>
      <c r="E63">
        <f t="shared" si="0"/>
        <v>3</v>
      </c>
      <c r="F63">
        <f t="shared" si="0"/>
        <v>3</v>
      </c>
    </row>
    <row r="64" spans="1:6" x14ac:dyDescent="0.25">
      <c r="A64">
        <v>63</v>
      </c>
      <c r="B64">
        <v>577</v>
      </c>
      <c r="C64">
        <v>1590.999</v>
      </c>
      <c r="D64">
        <v>1420.654</v>
      </c>
      <c r="E64">
        <f t="shared" si="0"/>
        <v>4</v>
      </c>
      <c r="F64">
        <f t="shared" si="0"/>
        <v>3</v>
      </c>
    </row>
    <row r="65" spans="1:6" x14ac:dyDescent="0.25">
      <c r="A65">
        <v>64</v>
      </c>
      <c r="B65">
        <v>2114</v>
      </c>
      <c r="C65">
        <v>1120.117</v>
      </c>
      <c r="D65">
        <v>1466.0260000000001</v>
      </c>
      <c r="E65">
        <f t="shared" si="0"/>
        <v>3</v>
      </c>
      <c r="F65">
        <f t="shared" si="0"/>
        <v>3</v>
      </c>
    </row>
    <row r="66" spans="1:6" x14ac:dyDescent="0.25">
      <c r="A66">
        <v>65</v>
      </c>
      <c r="B66">
        <v>790</v>
      </c>
      <c r="C66">
        <v>1665.952</v>
      </c>
      <c r="D66">
        <v>1475.527</v>
      </c>
      <c r="E66">
        <f t="shared" si="0"/>
        <v>4</v>
      </c>
      <c r="F66">
        <f t="shared" si="0"/>
        <v>3</v>
      </c>
    </row>
    <row r="67" spans="1:6" x14ac:dyDescent="0.25">
      <c r="A67">
        <v>66</v>
      </c>
      <c r="B67">
        <v>200</v>
      </c>
      <c r="C67">
        <v>627.36500000000001</v>
      </c>
      <c r="D67">
        <v>1516.24</v>
      </c>
      <c r="E67">
        <f t="shared" ref="E67:F130" si="1">IF(C67&lt;=500,1,IF(C67&lt;=1000,2,IF(C67&lt;=1500,3,IF(C67&lt;=2000,4,IF(C67&lt;=2500,5)))))</f>
        <v>2</v>
      </c>
      <c r="F67">
        <f t="shared" si="1"/>
        <v>4</v>
      </c>
    </row>
    <row r="68" spans="1:6" x14ac:dyDescent="0.25">
      <c r="A68">
        <v>67</v>
      </c>
      <c r="B68">
        <v>228</v>
      </c>
      <c r="C68">
        <v>381.42099999999999</v>
      </c>
      <c r="D68">
        <v>1518.2940000000001</v>
      </c>
      <c r="E68">
        <f t="shared" si="1"/>
        <v>1</v>
      </c>
      <c r="F68">
        <f t="shared" si="1"/>
        <v>4</v>
      </c>
    </row>
    <row r="69" spans="1:6" x14ac:dyDescent="0.25">
      <c r="A69">
        <v>68</v>
      </c>
      <c r="B69">
        <v>3012</v>
      </c>
      <c r="C69">
        <v>367.84300000000002</v>
      </c>
      <c r="D69">
        <v>1555.1420000000001</v>
      </c>
      <c r="E69">
        <f t="shared" si="1"/>
        <v>1</v>
      </c>
      <c r="F69">
        <f t="shared" si="1"/>
        <v>4</v>
      </c>
    </row>
    <row r="70" spans="1:6" x14ac:dyDescent="0.25">
      <c r="A70">
        <v>69</v>
      </c>
      <c r="B70">
        <v>3027</v>
      </c>
      <c r="C70">
        <v>611.93399999999997</v>
      </c>
      <c r="D70">
        <v>1568.9970000000001</v>
      </c>
      <c r="E70">
        <f t="shared" si="1"/>
        <v>2</v>
      </c>
      <c r="F70">
        <f t="shared" si="1"/>
        <v>4</v>
      </c>
    </row>
    <row r="71" spans="1:6" x14ac:dyDescent="0.25">
      <c r="A71">
        <v>70</v>
      </c>
      <c r="B71">
        <v>2629</v>
      </c>
      <c r="C71">
        <v>747.68600000000004</v>
      </c>
      <c r="D71">
        <v>1567.5619999999999</v>
      </c>
      <c r="E71">
        <f t="shared" si="1"/>
        <v>2</v>
      </c>
      <c r="F71">
        <f t="shared" si="1"/>
        <v>4</v>
      </c>
    </row>
    <row r="72" spans="1:6" x14ac:dyDescent="0.25">
      <c r="A72">
        <v>71</v>
      </c>
      <c r="B72">
        <v>2249</v>
      </c>
      <c r="C72">
        <v>830.75</v>
      </c>
      <c r="D72">
        <v>1559.7919999999999</v>
      </c>
      <c r="E72">
        <f t="shared" si="1"/>
        <v>2</v>
      </c>
      <c r="F72">
        <f t="shared" si="1"/>
        <v>4</v>
      </c>
    </row>
    <row r="73" spans="1:6" x14ac:dyDescent="0.25">
      <c r="A73">
        <v>72</v>
      </c>
      <c r="B73">
        <v>995</v>
      </c>
      <c r="C73">
        <v>1770.8520000000001</v>
      </c>
      <c r="D73">
        <v>1559.328</v>
      </c>
      <c r="E73">
        <f t="shared" si="1"/>
        <v>4</v>
      </c>
      <c r="F73">
        <f t="shared" si="1"/>
        <v>4</v>
      </c>
    </row>
    <row r="74" spans="1:6" x14ac:dyDescent="0.25">
      <c r="A74">
        <v>73</v>
      </c>
      <c r="B74">
        <v>1208</v>
      </c>
      <c r="C74">
        <v>134.126</v>
      </c>
      <c r="D74">
        <v>1564.999</v>
      </c>
      <c r="E74">
        <f t="shared" si="1"/>
        <v>1</v>
      </c>
      <c r="F74">
        <f t="shared" si="1"/>
        <v>4</v>
      </c>
    </row>
    <row r="75" spans="1:6" x14ac:dyDescent="0.25">
      <c r="A75">
        <v>74</v>
      </c>
      <c r="B75">
        <v>1438</v>
      </c>
      <c r="C75">
        <v>1379.7829999999999</v>
      </c>
      <c r="D75">
        <v>1564.9480000000001</v>
      </c>
      <c r="E75">
        <f t="shared" si="1"/>
        <v>3</v>
      </c>
      <c r="F75">
        <f t="shared" si="1"/>
        <v>4</v>
      </c>
    </row>
    <row r="76" spans="1:6" x14ac:dyDescent="0.25">
      <c r="A76">
        <v>75</v>
      </c>
      <c r="B76">
        <v>1042</v>
      </c>
      <c r="C76">
        <v>911.15099999999995</v>
      </c>
      <c r="D76">
        <v>1616.04</v>
      </c>
      <c r="E76">
        <f t="shared" si="1"/>
        <v>2</v>
      </c>
      <c r="F76">
        <f t="shared" si="1"/>
        <v>4</v>
      </c>
    </row>
    <row r="77" spans="1:6" x14ac:dyDescent="0.25">
      <c r="A77">
        <v>76</v>
      </c>
      <c r="B77">
        <v>1983</v>
      </c>
      <c r="C77">
        <v>2071.2359999999999</v>
      </c>
      <c r="D77">
        <v>1622.5119999999999</v>
      </c>
      <c r="E77">
        <f t="shared" si="1"/>
        <v>5</v>
      </c>
      <c r="F77">
        <f t="shared" si="1"/>
        <v>4</v>
      </c>
    </row>
    <row r="78" spans="1:6" x14ac:dyDescent="0.25">
      <c r="A78">
        <v>77</v>
      </c>
      <c r="B78">
        <v>931</v>
      </c>
      <c r="C78">
        <v>1812.309</v>
      </c>
      <c r="D78">
        <v>1611.732</v>
      </c>
      <c r="E78">
        <f t="shared" si="1"/>
        <v>4</v>
      </c>
      <c r="F78">
        <f t="shared" si="1"/>
        <v>4</v>
      </c>
    </row>
    <row r="79" spans="1:6" x14ac:dyDescent="0.25">
      <c r="A79">
        <v>78</v>
      </c>
      <c r="B79">
        <v>1404</v>
      </c>
      <c r="C79">
        <v>96.156999999999996</v>
      </c>
      <c r="D79">
        <v>1623.1969999999999</v>
      </c>
      <c r="E79">
        <f t="shared" si="1"/>
        <v>1</v>
      </c>
      <c r="F79">
        <f t="shared" si="1"/>
        <v>4</v>
      </c>
    </row>
    <row r="80" spans="1:6" x14ac:dyDescent="0.25">
      <c r="A80">
        <v>79</v>
      </c>
      <c r="B80">
        <v>833</v>
      </c>
      <c r="C80">
        <v>47.039000000000001</v>
      </c>
      <c r="D80">
        <v>1622.1759999999999</v>
      </c>
      <c r="E80">
        <f t="shared" si="1"/>
        <v>1</v>
      </c>
      <c r="F80">
        <f t="shared" si="1"/>
        <v>4</v>
      </c>
    </row>
    <row r="81" spans="1:6" x14ac:dyDescent="0.25">
      <c r="A81">
        <v>80</v>
      </c>
      <c r="B81">
        <v>2592</v>
      </c>
      <c r="C81">
        <v>1581.5440000000001</v>
      </c>
      <c r="D81">
        <v>1669.2950000000001</v>
      </c>
      <c r="E81">
        <f t="shared" si="1"/>
        <v>4</v>
      </c>
      <c r="F81">
        <f t="shared" si="1"/>
        <v>4</v>
      </c>
    </row>
    <row r="82" spans="1:6" x14ac:dyDescent="0.25">
      <c r="A82">
        <v>81</v>
      </c>
      <c r="B82">
        <v>1838</v>
      </c>
      <c r="C82">
        <v>475.411</v>
      </c>
      <c r="D82">
        <v>1680.6859999999999</v>
      </c>
      <c r="E82">
        <f t="shared" si="1"/>
        <v>1</v>
      </c>
      <c r="F82">
        <f t="shared" si="1"/>
        <v>4</v>
      </c>
    </row>
    <row r="83" spans="1:6" x14ac:dyDescent="0.25">
      <c r="A83">
        <v>82</v>
      </c>
      <c r="B83">
        <v>2207</v>
      </c>
      <c r="C83">
        <v>836.10599999999999</v>
      </c>
      <c r="D83">
        <v>1676.3050000000001</v>
      </c>
      <c r="E83">
        <f t="shared" si="1"/>
        <v>2</v>
      </c>
      <c r="F83">
        <f t="shared" si="1"/>
        <v>4</v>
      </c>
    </row>
    <row r="84" spans="1:6" x14ac:dyDescent="0.25">
      <c r="A84">
        <v>83</v>
      </c>
      <c r="B84">
        <v>2328</v>
      </c>
      <c r="C84">
        <v>263.04300000000001</v>
      </c>
      <c r="D84">
        <v>1671.337</v>
      </c>
      <c r="E84">
        <f t="shared" si="1"/>
        <v>1</v>
      </c>
      <c r="F84">
        <f t="shared" si="1"/>
        <v>4</v>
      </c>
    </row>
    <row r="85" spans="1:6" x14ac:dyDescent="0.25">
      <c r="A85">
        <v>84</v>
      </c>
      <c r="B85">
        <v>3191</v>
      </c>
      <c r="C85">
        <v>101.724</v>
      </c>
      <c r="D85">
        <v>1702.559</v>
      </c>
      <c r="E85">
        <f t="shared" si="1"/>
        <v>1</v>
      </c>
      <c r="F85">
        <f t="shared" si="1"/>
        <v>4</v>
      </c>
    </row>
    <row r="86" spans="1:6" x14ac:dyDescent="0.25">
      <c r="A86">
        <v>85</v>
      </c>
      <c r="B86">
        <v>1465</v>
      </c>
      <c r="C86">
        <v>47.311</v>
      </c>
      <c r="D86">
        <v>1715.8620000000001</v>
      </c>
      <c r="E86">
        <f t="shared" si="1"/>
        <v>1</v>
      </c>
      <c r="F86">
        <f t="shared" si="1"/>
        <v>4</v>
      </c>
    </row>
    <row r="87" spans="1:6" x14ac:dyDescent="0.25">
      <c r="A87">
        <v>86</v>
      </c>
      <c r="B87">
        <v>2575</v>
      </c>
      <c r="C87">
        <v>570.79200000000003</v>
      </c>
      <c r="D87">
        <v>1702.145</v>
      </c>
      <c r="E87">
        <f t="shared" si="1"/>
        <v>2</v>
      </c>
      <c r="F87">
        <f t="shared" si="1"/>
        <v>4</v>
      </c>
    </row>
    <row r="88" spans="1:6" x14ac:dyDescent="0.25">
      <c r="A88">
        <v>87</v>
      </c>
      <c r="B88">
        <v>544</v>
      </c>
      <c r="C88">
        <v>517.48699999999997</v>
      </c>
      <c r="D88">
        <v>1694.9829999999999</v>
      </c>
      <c r="E88">
        <f t="shared" si="1"/>
        <v>2</v>
      </c>
      <c r="F88">
        <f t="shared" si="1"/>
        <v>4</v>
      </c>
    </row>
    <row r="89" spans="1:6" x14ac:dyDescent="0.25">
      <c r="A89">
        <v>88</v>
      </c>
      <c r="B89">
        <v>1130</v>
      </c>
      <c r="C89">
        <v>1414.279</v>
      </c>
      <c r="D89">
        <v>1694.3789999999999</v>
      </c>
      <c r="E89">
        <f t="shared" si="1"/>
        <v>3</v>
      </c>
      <c r="F89">
        <f t="shared" si="1"/>
        <v>4</v>
      </c>
    </row>
    <row r="90" spans="1:6" x14ac:dyDescent="0.25">
      <c r="A90">
        <v>89</v>
      </c>
      <c r="B90">
        <v>477</v>
      </c>
      <c r="C90">
        <v>1289.682</v>
      </c>
      <c r="D90">
        <v>1696.884</v>
      </c>
      <c r="E90">
        <f t="shared" si="1"/>
        <v>3</v>
      </c>
      <c r="F90">
        <f t="shared" si="1"/>
        <v>4</v>
      </c>
    </row>
    <row r="91" spans="1:6" x14ac:dyDescent="0.25">
      <c r="A91">
        <v>90</v>
      </c>
      <c r="B91">
        <v>818</v>
      </c>
      <c r="C91">
        <v>1959.789</v>
      </c>
      <c r="D91">
        <v>1701.5719999999999</v>
      </c>
      <c r="E91">
        <f t="shared" si="1"/>
        <v>4</v>
      </c>
      <c r="F91">
        <f t="shared" si="1"/>
        <v>4</v>
      </c>
    </row>
    <row r="92" spans="1:6" x14ac:dyDescent="0.25">
      <c r="A92">
        <v>91</v>
      </c>
      <c r="B92">
        <v>1184</v>
      </c>
      <c r="C92">
        <v>1722.2070000000001</v>
      </c>
      <c r="D92">
        <v>1713.33</v>
      </c>
      <c r="E92">
        <f t="shared" si="1"/>
        <v>4</v>
      </c>
      <c r="F92">
        <f t="shared" si="1"/>
        <v>4</v>
      </c>
    </row>
    <row r="93" spans="1:6" x14ac:dyDescent="0.25">
      <c r="A93">
        <v>92</v>
      </c>
      <c r="B93">
        <v>1670</v>
      </c>
      <c r="C93">
        <v>1891.1949999999999</v>
      </c>
      <c r="D93">
        <v>1719.8240000000001</v>
      </c>
      <c r="E93">
        <f t="shared" si="1"/>
        <v>4</v>
      </c>
      <c r="F93">
        <f t="shared" si="1"/>
        <v>4</v>
      </c>
    </row>
    <row r="94" spans="1:6" x14ac:dyDescent="0.25">
      <c r="A94">
        <v>93</v>
      </c>
      <c r="B94">
        <v>2244</v>
      </c>
      <c r="C94">
        <v>1546.934</v>
      </c>
      <c r="D94">
        <v>1764.095</v>
      </c>
      <c r="E94">
        <f t="shared" si="1"/>
        <v>4</v>
      </c>
      <c r="F94">
        <f t="shared" si="1"/>
        <v>4</v>
      </c>
    </row>
    <row r="95" spans="1:6" x14ac:dyDescent="0.25">
      <c r="A95">
        <v>94</v>
      </c>
      <c r="B95">
        <v>1464</v>
      </c>
      <c r="C95">
        <v>1707.355</v>
      </c>
      <c r="D95">
        <v>1760.117</v>
      </c>
      <c r="E95">
        <f t="shared" si="1"/>
        <v>4</v>
      </c>
      <c r="F95">
        <f t="shared" si="1"/>
        <v>4</v>
      </c>
    </row>
    <row r="96" spans="1:6" x14ac:dyDescent="0.25">
      <c r="A96">
        <v>95</v>
      </c>
      <c r="B96">
        <v>1488</v>
      </c>
      <c r="C96">
        <v>1612.95</v>
      </c>
      <c r="D96">
        <v>1769.2719999999999</v>
      </c>
      <c r="E96">
        <f t="shared" si="1"/>
        <v>4</v>
      </c>
      <c r="F96">
        <f t="shared" si="1"/>
        <v>4</v>
      </c>
    </row>
    <row r="97" spans="1:6" x14ac:dyDescent="0.25">
      <c r="A97">
        <v>96</v>
      </c>
      <c r="B97">
        <v>946</v>
      </c>
      <c r="C97">
        <v>1892.171</v>
      </c>
      <c r="D97">
        <v>1766.752</v>
      </c>
      <c r="E97">
        <f t="shared" si="1"/>
        <v>4</v>
      </c>
      <c r="F97">
        <f t="shared" si="1"/>
        <v>4</v>
      </c>
    </row>
    <row r="98" spans="1:6" x14ac:dyDescent="0.25">
      <c r="A98">
        <v>97</v>
      </c>
      <c r="B98">
        <v>1723</v>
      </c>
      <c r="C98">
        <v>124.14700000000001</v>
      </c>
      <c r="D98">
        <v>1817.73</v>
      </c>
      <c r="E98">
        <f t="shared" si="1"/>
        <v>1</v>
      </c>
      <c r="F98">
        <f t="shared" si="1"/>
        <v>4</v>
      </c>
    </row>
    <row r="99" spans="1:6" x14ac:dyDescent="0.25">
      <c r="A99">
        <v>98</v>
      </c>
      <c r="B99">
        <v>1516</v>
      </c>
      <c r="C99">
        <v>800.69399999999996</v>
      </c>
      <c r="D99">
        <v>1836.617</v>
      </c>
      <c r="E99">
        <f t="shared" si="1"/>
        <v>2</v>
      </c>
      <c r="F99">
        <f t="shared" si="1"/>
        <v>4</v>
      </c>
    </row>
    <row r="100" spans="1:6" x14ac:dyDescent="0.25">
      <c r="A100">
        <v>99</v>
      </c>
      <c r="B100">
        <v>926</v>
      </c>
      <c r="C100">
        <v>1950.6559999999999</v>
      </c>
      <c r="D100">
        <v>1832.787</v>
      </c>
      <c r="E100">
        <f t="shared" si="1"/>
        <v>4</v>
      </c>
      <c r="F100">
        <f t="shared" si="1"/>
        <v>4</v>
      </c>
    </row>
    <row r="101" spans="1:6" x14ac:dyDescent="0.25">
      <c r="A101">
        <v>100</v>
      </c>
      <c r="B101">
        <v>6684</v>
      </c>
      <c r="C101">
        <v>632.904</v>
      </c>
      <c r="D101">
        <v>1886.28</v>
      </c>
      <c r="E101">
        <f t="shared" si="1"/>
        <v>2</v>
      </c>
      <c r="F101">
        <f t="shared" si="1"/>
        <v>4</v>
      </c>
    </row>
    <row r="102" spans="1:6" x14ac:dyDescent="0.25">
      <c r="A102">
        <v>101</v>
      </c>
      <c r="B102">
        <v>1071</v>
      </c>
      <c r="C102">
        <v>1540.2670000000001</v>
      </c>
      <c r="D102">
        <v>1886.5540000000001</v>
      </c>
      <c r="E102">
        <f t="shared" si="1"/>
        <v>4</v>
      </c>
      <c r="F102">
        <f t="shared" si="1"/>
        <v>4</v>
      </c>
    </row>
    <row r="103" spans="1:6" x14ac:dyDescent="0.25">
      <c r="A103">
        <v>102</v>
      </c>
      <c r="B103">
        <v>1991</v>
      </c>
      <c r="C103">
        <v>476.36700000000002</v>
      </c>
      <c r="D103">
        <v>1916.4010000000001</v>
      </c>
      <c r="E103">
        <f t="shared" si="1"/>
        <v>1</v>
      </c>
      <c r="F103">
        <f t="shared" si="1"/>
        <v>4</v>
      </c>
    </row>
    <row r="104" spans="1:6" x14ac:dyDescent="0.25">
      <c r="A104">
        <v>103</v>
      </c>
      <c r="B104">
        <v>910</v>
      </c>
      <c r="C104">
        <v>1627.107</v>
      </c>
      <c r="D104">
        <v>1910.8140000000001</v>
      </c>
      <c r="E104">
        <f t="shared" si="1"/>
        <v>4</v>
      </c>
      <c r="F104">
        <f t="shared" si="1"/>
        <v>4</v>
      </c>
    </row>
    <row r="105" spans="1:6" x14ac:dyDescent="0.25">
      <c r="A105">
        <v>104</v>
      </c>
      <c r="B105">
        <v>597</v>
      </c>
      <c r="C105">
        <v>2105.915</v>
      </c>
      <c r="D105">
        <v>1915.9090000000001</v>
      </c>
      <c r="E105">
        <f t="shared" si="1"/>
        <v>5</v>
      </c>
      <c r="F105">
        <f t="shared" si="1"/>
        <v>4</v>
      </c>
    </row>
    <row r="106" spans="1:6" x14ac:dyDescent="0.25">
      <c r="A106">
        <v>105</v>
      </c>
      <c r="B106">
        <v>3028</v>
      </c>
      <c r="C106">
        <v>64.480999999999995</v>
      </c>
      <c r="D106">
        <v>1962.874</v>
      </c>
      <c r="E106">
        <f t="shared" si="1"/>
        <v>1</v>
      </c>
      <c r="F106">
        <f t="shared" si="1"/>
        <v>4</v>
      </c>
    </row>
    <row r="107" spans="1:6" x14ac:dyDescent="0.25">
      <c r="A107">
        <v>106</v>
      </c>
      <c r="B107">
        <v>1229</v>
      </c>
      <c r="C107">
        <v>697.50099999999998</v>
      </c>
      <c r="D107">
        <v>1970.8689999999999</v>
      </c>
      <c r="E107">
        <f t="shared" si="1"/>
        <v>2</v>
      </c>
      <c r="F107">
        <f t="shared" si="1"/>
        <v>4</v>
      </c>
    </row>
    <row r="108" spans="1:6" x14ac:dyDescent="0.25">
      <c r="A108">
        <v>107</v>
      </c>
      <c r="B108">
        <v>924</v>
      </c>
      <c r="C108">
        <v>215.89500000000001</v>
      </c>
      <c r="D108">
        <v>1971.047</v>
      </c>
      <c r="E108">
        <f t="shared" si="1"/>
        <v>1</v>
      </c>
      <c r="F108">
        <f t="shared" si="1"/>
        <v>4</v>
      </c>
    </row>
    <row r="109" spans="1:6" x14ac:dyDescent="0.25">
      <c r="A109">
        <v>108</v>
      </c>
      <c r="B109">
        <v>5470</v>
      </c>
      <c r="C109">
        <v>152.63300000000001</v>
      </c>
      <c r="D109">
        <v>2042.904</v>
      </c>
      <c r="E109">
        <f t="shared" si="1"/>
        <v>1</v>
      </c>
      <c r="F109">
        <f t="shared" si="1"/>
        <v>5</v>
      </c>
    </row>
    <row r="110" spans="1:6" x14ac:dyDescent="0.25">
      <c r="A110">
        <v>109</v>
      </c>
      <c r="B110">
        <v>696</v>
      </c>
      <c r="C110">
        <v>1018.619</v>
      </c>
      <c r="D110">
        <v>2032.348</v>
      </c>
      <c r="E110">
        <f t="shared" si="1"/>
        <v>3</v>
      </c>
      <c r="F110">
        <f t="shared" si="1"/>
        <v>5</v>
      </c>
    </row>
    <row r="111" spans="1:6" x14ac:dyDescent="0.25">
      <c r="A111">
        <v>110</v>
      </c>
      <c r="B111">
        <v>5270</v>
      </c>
      <c r="C111">
        <v>1094.2819999999999</v>
      </c>
      <c r="D111">
        <v>2043.779</v>
      </c>
      <c r="E111">
        <f t="shared" si="1"/>
        <v>3</v>
      </c>
      <c r="F111">
        <f t="shared" si="1"/>
        <v>5</v>
      </c>
    </row>
    <row r="112" spans="1:6" x14ac:dyDescent="0.25">
      <c r="A112">
        <v>111</v>
      </c>
      <c r="B112">
        <v>5279</v>
      </c>
      <c r="C112">
        <v>1305.748</v>
      </c>
      <c r="D112">
        <v>2049.9659999999999</v>
      </c>
      <c r="E112">
        <f t="shared" si="1"/>
        <v>3</v>
      </c>
      <c r="F112">
        <f t="shared" si="1"/>
        <v>5</v>
      </c>
    </row>
    <row r="113" spans="1:6" x14ac:dyDescent="0.25">
      <c r="A113">
        <v>112</v>
      </c>
      <c r="B113">
        <v>4361</v>
      </c>
      <c r="C113">
        <v>415.21699999999998</v>
      </c>
      <c r="D113">
        <v>2087.0479999999998</v>
      </c>
      <c r="E113">
        <f t="shared" si="1"/>
        <v>1</v>
      </c>
      <c r="F113">
        <f t="shared" si="1"/>
        <v>5</v>
      </c>
    </row>
    <row r="114" spans="1:6" x14ac:dyDescent="0.25">
      <c r="A114">
        <v>113</v>
      </c>
      <c r="B114">
        <v>3646</v>
      </c>
      <c r="C114">
        <v>2485.297</v>
      </c>
      <c r="D114">
        <v>2095.1309999999999</v>
      </c>
      <c r="E114">
        <f t="shared" si="1"/>
        <v>5</v>
      </c>
      <c r="F114">
        <f t="shared" si="1"/>
        <v>5</v>
      </c>
    </row>
    <row r="115" spans="1:6" x14ac:dyDescent="0.25">
      <c r="A115">
        <v>114</v>
      </c>
      <c r="B115">
        <v>1588</v>
      </c>
      <c r="C115">
        <v>1427.6969999999999</v>
      </c>
      <c r="D115">
        <v>2052.1370000000002</v>
      </c>
      <c r="E115">
        <f t="shared" si="1"/>
        <v>3</v>
      </c>
      <c r="F115">
        <f t="shared" si="1"/>
        <v>5</v>
      </c>
    </row>
    <row r="116" spans="1:6" x14ac:dyDescent="0.25">
      <c r="A116">
        <v>115</v>
      </c>
      <c r="B116">
        <v>170</v>
      </c>
      <c r="C116">
        <v>254.22900000000001</v>
      </c>
      <c r="D116">
        <v>2039.424</v>
      </c>
      <c r="E116">
        <f t="shared" si="1"/>
        <v>1</v>
      </c>
      <c r="F116">
        <f t="shared" si="1"/>
        <v>5</v>
      </c>
    </row>
    <row r="117" spans="1:6" x14ac:dyDescent="0.25">
      <c r="A117">
        <v>116</v>
      </c>
      <c r="B117">
        <v>3088</v>
      </c>
      <c r="C117">
        <v>921.88400000000001</v>
      </c>
      <c r="D117">
        <v>2083.252</v>
      </c>
      <c r="E117">
        <f t="shared" si="1"/>
        <v>2</v>
      </c>
      <c r="F117">
        <f t="shared" si="1"/>
        <v>5</v>
      </c>
    </row>
    <row r="118" spans="1:6" x14ac:dyDescent="0.25">
      <c r="A118">
        <v>117</v>
      </c>
      <c r="B118">
        <v>325</v>
      </c>
      <c r="C118">
        <v>1735.4259999999999</v>
      </c>
      <c r="D118">
        <v>2068.2289999999998</v>
      </c>
      <c r="E118">
        <f t="shared" si="1"/>
        <v>4</v>
      </c>
      <c r="F118">
        <f t="shared" si="1"/>
        <v>5</v>
      </c>
    </row>
    <row r="119" spans="1:6" x14ac:dyDescent="0.25">
      <c r="A119">
        <v>118</v>
      </c>
      <c r="B119">
        <v>1909</v>
      </c>
      <c r="C119">
        <v>2411.0039999999999</v>
      </c>
      <c r="D119">
        <v>2086.1410000000001</v>
      </c>
      <c r="E119">
        <f t="shared" si="1"/>
        <v>5</v>
      </c>
      <c r="F119">
        <f t="shared" si="1"/>
        <v>5</v>
      </c>
    </row>
    <row r="120" spans="1:6" x14ac:dyDescent="0.25">
      <c r="A120">
        <v>119</v>
      </c>
      <c r="B120">
        <v>3511</v>
      </c>
      <c r="C120">
        <v>771.74199999999996</v>
      </c>
      <c r="D120">
        <v>2086.5059999999999</v>
      </c>
      <c r="E120">
        <f t="shared" si="1"/>
        <v>2</v>
      </c>
      <c r="F120">
        <f t="shared" si="1"/>
        <v>5</v>
      </c>
    </row>
    <row r="121" spans="1:6" x14ac:dyDescent="0.25">
      <c r="A121">
        <v>120</v>
      </c>
      <c r="B121">
        <v>10116</v>
      </c>
      <c r="C121">
        <v>80.772999999999996</v>
      </c>
      <c r="D121">
        <v>2198.3719999999998</v>
      </c>
      <c r="E121">
        <f t="shared" si="1"/>
        <v>1</v>
      </c>
      <c r="F121">
        <f t="shared" si="1"/>
        <v>5</v>
      </c>
    </row>
    <row r="122" spans="1:6" x14ac:dyDescent="0.25">
      <c r="A122">
        <v>121</v>
      </c>
      <c r="B122">
        <v>4161</v>
      </c>
      <c r="C122">
        <v>205.87200000000001</v>
      </c>
      <c r="D122">
        <v>2144.16</v>
      </c>
      <c r="E122">
        <f t="shared" si="1"/>
        <v>1</v>
      </c>
      <c r="F122">
        <f t="shared" si="1"/>
        <v>5</v>
      </c>
    </row>
    <row r="123" spans="1:6" x14ac:dyDescent="0.25">
      <c r="A123">
        <v>122</v>
      </c>
      <c r="B123">
        <v>1208</v>
      </c>
      <c r="C123">
        <v>2216.3980000000001</v>
      </c>
      <c r="D123">
        <v>2124.848</v>
      </c>
      <c r="E123">
        <f t="shared" si="1"/>
        <v>5</v>
      </c>
      <c r="F123">
        <f t="shared" si="1"/>
        <v>5</v>
      </c>
    </row>
    <row r="124" spans="1:6" x14ac:dyDescent="0.25">
      <c r="A124">
        <v>123</v>
      </c>
      <c r="B124">
        <v>1119</v>
      </c>
      <c r="C124">
        <v>1864.1089999999999</v>
      </c>
      <c r="D124">
        <v>2144.0880000000002</v>
      </c>
      <c r="E124">
        <f t="shared" si="1"/>
        <v>4</v>
      </c>
      <c r="F124">
        <f t="shared" si="1"/>
        <v>5</v>
      </c>
    </row>
    <row r="125" spans="1:6" x14ac:dyDescent="0.25">
      <c r="A125">
        <v>124</v>
      </c>
      <c r="B125">
        <v>1604</v>
      </c>
      <c r="C125">
        <v>1248.931</v>
      </c>
      <c r="D125">
        <v>2155.7179999999998</v>
      </c>
      <c r="E125">
        <f t="shared" si="1"/>
        <v>3</v>
      </c>
      <c r="F125">
        <f t="shared" si="1"/>
        <v>5</v>
      </c>
    </row>
    <row r="126" spans="1:6" x14ac:dyDescent="0.25">
      <c r="A126">
        <v>125</v>
      </c>
      <c r="B126">
        <v>1558</v>
      </c>
      <c r="C126">
        <v>2297.5639999999999</v>
      </c>
      <c r="D126">
        <v>2179.9830000000002</v>
      </c>
      <c r="E126">
        <f t="shared" si="1"/>
        <v>5</v>
      </c>
      <c r="F126">
        <f t="shared" si="1"/>
        <v>5</v>
      </c>
    </row>
    <row r="127" spans="1:6" x14ac:dyDescent="0.25">
      <c r="A127">
        <v>126</v>
      </c>
      <c r="B127">
        <v>2639</v>
      </c>
      <c r="C127">
        <v>1425.183</v>
      </c>
      <c r="D127">
        <v>2173.7939999999999</v>
      </c>
      <c r="E127">
        <f t="shared" si="1"/>
        <v>3</v>
      </c>
      <c r="F127">
        <f t="shared" si="1"/>
        <v>5</v>
      </c>
    </row>
    <row r="128" spans="1:6" x14ac:dyDescent="0.25">
      <c r="A128">
        <v>127</v>
      </c>
      <c r="B128">
        <v>1665</v>
      </c>
      <c r="C128">
        <v>418.73399999999998</v>
      </c>
      <c r="D128">
        <v>2215.9589999999998</v>
      </c>
      <c r="E128">
        <f t="shared" si="1"/>
        <v>1</v>
      </c>
      <c r="F128">
        <f t="shared" si="1"/>
        <v>5</v>
      </c>
    </row>
    <row r="129" spans="1:6" x14ac:dyDescent="0.25">
      <c r="A129">
        <v>128</v>
      </c>
      <c r="B129">
        <v>1088</v>
      </c>
      <c r="C129">
        <v>1097.085</v>
      </c>
      <c r="D129">
        <v>2230.9720000000002</v>
      </c>
      <c r="E129">
        <f t="shared" si="1"/>
        <v>3</v>
      </c>
      <c r="F129">
        <f t="shared" si="1"/>
        <v>5</v>
      </c>
    </row>
    <row r="130" spans="1:6" x14ac:dyDescent="0.25">
      <c r="A130">
        <v>129</v>
      </c>
      <c r="B130">
        <v>1517</v>
      </c>
      <c r="C130">
        <v>713.09299999999996</v>
      </c>
      <c r="D130">
        <v>2225.9609999999998</v>
      </c>
      <c r="E130">
        <f t="shared" si="1"/>
        <v>2</v>
      </c>
      <c r="F130">
        <f t="shared" si="1"/>
        <v>5</v>
      </c>
    </row>
    <row r="131" spans="1:6" x14ac:dyDescent="0.25">
      <c r="A131">
        <v>130</v>
      </c>
      <c r="B131">
        <v>7085</v>
      </c>
      <c r="C131">
        <v>549.77</v>
      </c>
      <c r="D131">
        <v>2294.2420000000002</v>
      </c>
      <c r="E131">
        <f>IF(C131&lt;=500,1,IF(C131&lt;=1000,2,IF(C131&lt;=1500,3,IF(C131&lt;=2000,4,IF(C131&lt;=2500,5)))))</f>
        <v>2</v>
      </c>
      <c r="F131">
        <f>IF(D131&lt;=500,1,IF(D131&lt;=1000,2,IF(D131&lt;=1500,3,IF(D131&lt;=2000,4,IF(D131&lt;=2500,5)))))</f>
        <v>5</v>
      </c>
    </row>
    <row r="132" spans="1:6" x14ac:dyDescent="0.25">
      <c r="A132">
        <v>131</v>
      </c>
      <c r="B132">
        <v>1374</v>
      </c>
      <c r="C132">
        <v>1737.251</v>
      </c>
      <c r="D132">
        <v>2240.835</v>
      </c>
      <c r="E132">
        <f>IF(C132&lt;=500,1,IF(C132&lt;=1000,2,IF(C132&lt;=1500,3,IF(C132&lt;=2000,4,IF(C132&lt;=2500,5)))))</f>
        <v>4</v>
      </c>
      <c r="F132">
        <f>IF(D132&lt;=500,1,IF(D132&lt;=1000,2,IF(D132&lt;=1500,3,IF(D132&lt;=2000,4,IF(D132&lt;=2500,5)))))</f>
        <v>5</v>
      </c>
    </row>
    <row r="133" spans="1:6" x14ac:dyDescent="0.25">
      <c r="A133">
        <v>132</v>
      </c>
      <c r="B133">
        <v>299</v>
      </c>
      <c r="C133">
        <v>1562.7139999999999</v>
      </c>
      <c r="D133">
        <v>2262.3229999999999</v>
      </c>
      <c r="E133">
        <f>IF(C133&lt;=500,1,IF(C133&lt;=1000,2,IF(C133&lt;=1500,3,IF(C133&lt;=2000,4,IF(C133&lt;=2500,5)))))</f>
        <v>4</v>
      </c>
      <c r="F133">
        <f>IF(D133&lt;=500,1,IF(D133&lt;=1000,2,IF(D133&lt;=1500,3,IF(D133&lt;=2000,4,IF(D133&lt;=2500,5)))))</f>
        <v>5</v>
      </c>
    </row>
    <row r="134" spans="1:6" x14ac:dyDescent="0.25">
      <c r="A134">
        <v>133</v>
      </c>
      <c r="B134">
        <v>895</v>
      </c>
      <c r="C134">
        <v>2224.0329999999999</v>
      </c>
      <c r="D134">
        <v>2256.306</v>
      </c>
      <c r="E134">
        <f>IF(C134&lt;=500,1,IF(C134&lt;=1000,2,IF(C134&lt;=1500,3,IF(C134&lt;=2000,4,IF(C134&lt;=2500,5)))))</f>
        <v>5</v>
      </c>
      <c r="F134">
        <f>IF(D134&lt;=500,1,IF(D134&lt;=1000,2,IF(D134&lt;=1500,3,IF(D134&lt;=2000,4,IF(D134&lt;=2500,5)))))</f>
        <v>5</v>
      </c>
    </row>
    <row r="135" spans="1:6" x14ac:dyDescent="0.25">
      <c r="A135">
        <v>134</v>
      </c>
      <c r="B135">
        <v>2063</v>
      </c>
      <c r="C135">
        <v>2433.2359999999999</v>
      </c>
      <c r="D135">
        <v>2313.6799999999998</v>
      </c>
      <c r="E135">
        <f>IF(C135&lt;=500,1,IF(C135&lt;=1000,2,IF(C135&lt;=1500,3,IF(C135&lt;=2000,4,IF(C135&lt;=2500,5)))))</f>
        <v>5</v>
      </c>
      <c r="F135">
        <f>IF(D135&lt;=500,1,IF(D135&lt;=1000,2,IF(D135&lt;=1500,3,IF(D135&lt;=2000,4,IF(D135&lt;=2500,5)))))</f>
        <v>5</v>
      </c>
    </row>
    <row r="136" spans="1:6" x14ac:dyDescent="0.25">
      <c r="A136">
        <v>135</v>
      </c>
      <c r="B136">
        <v>665</v>
      </c>
      <c r="C136">
        <v>1712.5409999999999</v>
      </c>
      <c r="D136">
        <v>2341.201</v>
      </c>
      <c r="E136">
        <f>IF(C136&lt;=500,1,IF(C136&lt;=1000,2,IF(C136&lt;=1500,3,IF(C136&lt;=2000,4,IF(C136&lt;=2500,5)))))</f>
        <v>4</v>
      </c>
      <c r="F136">
        <f>IF(D136&lt;=500,1,IF(D136&lt;=1000,2,IF(D136&lt;=1500,3,IF(D136&lt;=2000,4,IF(D136&lt;=2500,5)))))</f>
        <v>5</v>
      </c>
    </row>
    <row r="137" spans="1:6" x14ac:dyDescent="0.25">
      <c r="A137">
        <v>136</v>
      </c>
      <c r="B137">
        <v>1144</v>
      </c>
      <c r="C137">
        <v>104.839</v>
      </c>
      <c r="D137">
        <v>2404.4209999999998</v>
      </c>
      <c r="E137">
        <f>IF(C137&lt;=500,1,IF(C137&lt;=1000,2,IF(C137&lt;=1500,3,IF(C137&lt;=2000,4,IF(C137&lt;=2500,5)))))</f>
        <v>1</v>
      </c>
      <c r="F137">
        <f>IF(D137&lt;=500,1,IF(D137&lt;=1000,2,IF(D137&lt;=1500,3,IF(D137&lt;=2000,4,IF(D137&lt;=2500,5)))))</f>
        <v>5</v>
      </c>
    </row>
    <row r="138" spans="1:6" x14ac:dyDescent="0.25">
      <c r="A138">
        <v>137</v>
      </c>
      <c r="B138">
        <v>224</v>
      </c>
      <c r="C138">
        <v>514.95500000000004</v>
      </c>
      <c r="D138">
        <v>2364.7139999999999</v>
      </c>
      <c r="E138">
        <f>IF(C138&lt;=500,1,IF(C138&lt;=1000,2,IF(C138&lt;=1500,3,IF(C138&lt;=2000,4,IF(C138&lt;=2500,5)))))</f>
        <v>2</v>
      </c>
      <c r="F138">
        <f>IF(D138&lt;=500,1,IF(D138&lt;=1000,2,IF(D138&lt;=1500,3,IF(D138&lt;=2000,4,IF(D138&lt;=2500,5)))))</f>
        <v>5</v>
      </c>
    </row>
    <row r="139" spans="1:6" x14ac:dyDescent="0.25">
      <c r="A139">
        <v>138</v>
      </c>
      <c r="B139">
        <v>3795</v>
      </c>
      <c r="C139">
        <v>814.16499999999996</v>
      </c>
      <c r="D139">
        <v>2399.1390000000001</v>
      </c>
      <c r="E139">
        <f>IF(C139&lt;=500,1,IF(C139&lt;=1000,2,IF(C139&lt;=1500,3,IF(C139&lt;=2000,4,IF(C139&lt;=2500,5)))))</f>
        <v>2</v>
      </c>
      <c r="F139">
        <f>IF(D139&lt;=500,1,IF(D139&lt;=1000,2,IF(D139&lt;=1500,3,IF(D139&lt;=2000,4,IF(D139&lt;=2500,5)))))</f>
        <v>5</v>
      </c>
    </row>
    <row r="140" spans="1:6" x14ac:dyDescent="0.25">
      <c r="A140">
        <v>139</v>
      </c>
      <c r="B140">
        <v>4549</v>
      </c>
      <c r="C140">
        <v>1139.867</v>
      </c>
      <c r="D140">
        <v>2411.672</v>
      </c>
      <c r="E140">
        <f>IF(C140&lt;=500,1,IF(C140&lt;=1000,2,IF(C140&lt;=1500,3,IF(C140&lt;=2000,4,IF(C140&lt;=2500,5)))))</f>
        <v>3</v>
      </c>
      <c r="F140">
        <f>IF(D140&lt;=500,1,IF(D140&lt;=1000,2,IF(D140&lt;=1500,3,IF(D140&lt;=2000,4,IF(D140&lt;=2500,5)))))</f>
        <v>5</v>
      </c>
    </row>
    <row r="141" spans="1:6" x14ac:dyDescent="0.25">
      <c r="A141">
        <v>140</v>
      </c>
      <c r="B141">
        <v>2527</v>
      </c>
      <c r="C141">
        <v>471.86200000000002</v>
      </c>
      <c r="D141">
        <v>2420.732</v>
      </c>
      <c r="E141">
        <f>IF(C141&lt;=500,1,IF(C141&lt;=1000,2,IF(C141&lt;=1500,3,IF(C141&lt;=2000,4,IF(C141&lt;=2500,5)))))</f>
        <v>1</v>
      </c>
      <c r="F141">
        <f>IF(D141&lt;=500,1,IF(D141&lt;=1000,2,IF(D141&lt;=1500,3,IF(D141&lt;=2000,4,IF(D141&lt;=2500,5)))))</f>
        <v>5</v>
      </c>
    </row>
    <row r="142" spans="1:6" x14ac:dyDescent="0.25">
      <c r="A142">
        <v>141</v>
      </c>
      <c r="B142">
        <v>168</v>
      </c>
      <c r="C142">
        <v>1217.2739999999999</v>
      </c>
      <c r="D142">
        <v>2389.7919999999999</v>
      </c>
      <c r="E142">
        <f>IF(C142&lt;=500,1,IF(C142&lt;=1000,2,IF(C142&lt;=1500,3,IF(C142&lt;=2000,4,IF(C142&lt;=2500,5)))))</f>
        <v>3</v>
      </c>
      <c r="F142">
        <f>IF(D142&lt;=500,1,IF(D142&lt;=1000,2,IF(D142&lt;=1500,3,IF(D142&lt;=2000,4,IF(D142&lt;=2500,5)))))</f>
        <v>5</v>
      </c>
    </row>
    <row r="143" spans="1:6" x14ac:dyDescent="0.25">
      <c r="A143">
        <v>142</v>
      </c>
      <c r="B143">
        <v>169</v>
      </c>
      <c r="C143">
        <v>2068.9140000000002</v>
      </c>
      <c r="D143">
        <v>2409.3220000000001</v>
      </c>
      <c r="E143">
        <f>IF(C143&lt;=500,1,IF(C143&lt;=1000,2,IF(C143&lt;=1500,3,IF(C143&lt;=2000,4,IF(C143&lt;=2500,5)))))</f>
        <v>5</v>
      </c>
      <c r="F143">
        <f>IF(D143&lt;=500,1,IF(D143&lt;=1000,2,IF(D143&lt;=1500,3,IF(D143&lt;=2000,4,IF(D143&lt;=2500,5)))))</f>
        <v>5</v>
      </c>
    </row>
    <row r="144" spans="1:6" x14ac:dyDescent="0.25">
      <c r="A144">
        <v>143</v>
      </c>
      <c r="B144">
        <v>3626</v>
      </c>
      <c r="C144">
        <v>337.19400000000002</v>
      </c>
      <c r="D144">
        <v>2440.2719999999999</v>
      </c>
      <c r="E144">
        <f>IF(C144&lt;=500,1,IF(C144&lt;=1000,2,IF(C144&lt;=1500,3,IF(C144&lt;=2000,4,IF(C144&lt;=2500,5)))))</f>
        <v>1</v>
      </c>
      <c r="F144">
        <f>IF(D144&lt;=500,1,IF(D144&lt;=1000,2,IF(D144&lt;=1500,3,IF(D144&lt;=2000,4,IF(D144&lt;=2500,5)))))</f>
        <v>5</v>
      </c>
    </row>
    <row r="145" spans="1:6" x14ac:dyDescent="0.25">
      <c r="A145">
        <v>144</v>
      </c>
      <c r="B145">
        <v>349</v>
      </c>
      <c r="C145">
        <v>178.91</v>
      </c>
      <c r="D145">
        <v>2436.136</v>
      </c>
      <c r="E145">
        <f>IF(C145&lt;=500,1,IF(C145&lt;=1000,2,IF(C145&lt;=1500,3,IF(C145&lt;=2000,4,IF(C145&lt;=2500,5)))))</f>
        <v>1</v>
      </c>
      <c r="F145">
        <f>IF(D145&lt;=500,1,IF(D145&lt;=1000,2,IF(D145&lt;=1500,3,IF(D145&lt;=2000,4,IF(D145&lt;=2500,5)))))</f>
        <v>5</v>
      </c>
    </row>
  </sheetData>
  <mergeCells count="3">
    <mergeCell ref="P3:T3"/>
    <mergeCell ref="N5:N9"/>
    <mergeCell ref="P11:T11"/>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Figure 6A</vt:lpstr>
      <vt:lpstr>Figure 6B (Plate A+B combined)</vt:lpstr>
      <vt:lpstr>Plate A</vt:lpstr>
      <vt:lpstr>Plate B</vt:lpstr>
    </vt:vector>
  </TitlesOfParts>
  <Company>Cranfield University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Chandler, Jake</dc:creator>
  <cp:lastModifiedBy>JC</cp:lastModifiedBy>
  <dcterms:created xsi:type="dcterms:W3CDTF">2012-10-02T22:03:53Z</dcterms:created>
  <dcterms:modified xsi:type="dcterms:W3CDTF">2017-03-20T21:48:19Z</dcterms:modified>
</cp:coreProperties>
</file>