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0" yWindow="270" windowWidth="18195" windowHeight="6120"/>
  </bookViews>
  <sheets>
    <sheet name="Characterisation" sheetId="1" r:id="rId1"/>
  </sheets>
  <calcPr calcId="145621"/>
</workbook>
</file>

<file path=xl/calcChain.xml><?xml version="1.0" encoding="utf-8"?>
<calcChain xmlns="http://schemas.openxmlformats.org/spreadsheetml/2006/main">
  <c r="S98" i="1" l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R56" i="1"/>
  <c r="R55" i="1"/>
  <c r="R54" i="1"/>
  <c r="R53" i="1"/>
  <c r="R52" i="1"/>
  <c r="R51" i="1"/>
  <c r="R50" i="1"/>
  <c r="R49" i="1"/>
  <c r="R48" i="1"/>
  <c r="R47" i="1"/>
  <c r="R46" i="1"/>
  <c r="S45" i="1"/>
  <c r="S44" i="1"/>
  <c r="S43" i="1"/>
  <c r="S42" i="1"/>
  <c r="N42" i="1"/>
  <c r="O42" i="1" s="1"/>
  <c r="S41" i="1"/>
  <c r="N41" i="1"/>
  <c r="O41" i="1" s="1"/>
  <c r="S40" i="1"/>
  <c r="N40" i="1"/>
  <c r="O40" i="1" s="1"/>
  <c r="S39" i="1"/>
  <c r="N39" i="1"/>
  <c r="O39" i="1" s="1"/>
  <c r="S38" i="1"/>
  <c r="N38" i="1"/>
  <c r="O38" i="1" s="1"/>
  <c r="S37" i="1"/>
  <c r="N37" i="1"/>
  <c r="O37" i="1" s="1"/>
  <c r="S36" i="1"/>
  <c r="N36" i="1"/>
  <c r="O36" i="1" s="1"/>
  <c r="S35" i="1"/>
  <c r="N35" i="1"/>
  <c r="O35" i="1" s="1"/>
  <c r="S34" i="1"/>
  <c r="N34" i="1"/>
  <c r="O34" i="1" s="1"/>
  <c r="S33" i="1"/>
  <c r="N33" i="1"/>
  <c r="O33" i="1" s="1"/>
  <c r="S32" i="1"/>
  <c r="N32" i="1"/>
  <c r="O32" i="1" s="1"/>
  <c r="S31" i="1"/>
  <c r="N31" i="1"/>
  <c r="O31" i="1" s="1"/>
  <c r="S30" i="1"/>
  <c r="N30" i="1"/>
  <c r="O30" i="1" s="1"/>
  <c r="S29" i="1"/>
  <c r="O29" i="1"/>
  <c r="N29" i="1"/>
  <c r="S28" i="1"/>
  <c r="S27" i="1"/>
  <c r="S26" i="1"/>
  <c r="S25" i="1"/>
  <c r="S24" i="1"/>
  <c r="S23" i="1"/>
  <c r="S22" i="1"/>
  <c r="N22" i="1"/>
  <c r="O22" i="1" s="1"/>
  <c r="S21" i="1"/>
  <c r="N21" i="1"/>
  <c r="O21" i="1" s="1"/>
  <c r="S20" i="1"/>
  <c r="N20" i="1"/>
  <c r="O20" i="1" s="1"/>
  <c r="S19" i="1"/>
  <c r="N19" i="1"/>
  <c r="O19" i="1" s="1"/>
  <c r="S18" i="1"/>
  <c r="N18" i="1"/>
  <c r="O18" i="1" s="1"/>
  <c r="S17" i="1"/>
  <c r="O17" i="1"/>
  <c r="N17" i="1"/>
  <c r="S16" i="1"/>
  <c r="N16" i="1"/>
  <c r="O16" i="1" s="1"/>
  <c r="S15" i="1"/>
  <c r="N15" i="1"/>
  <c r="O15" i="1" s="1"/>
  <c r="S14" i="1"/>
  <c r="N14" i="1"/>
  <c r="O14" i="1" s="1"/>
  <c r="S13" i="1"/>
  <c r="N13" i="1"/>
  <c r="O13" i="1" s="1"/>
  <c r="S12" i="1"/>
  <c r="S11" i="1"/>
  <c r="N11" i="1"/>
  <c r="S10" i="1"/>
  <c r="N10" i="1"/>
  <c r="R9" i="1"/>
  <c r="R8" i="1"/>
  <c r="S7" i="1"/>
  <c r="R7" i="1"/>
  <c r="N7" i="1"/>
  <c r="O7" i="1" s="1"/>
  <c r="S6" i="1"/>
  <c r="R6" i="1"/>
  <c r="N6" i="1"/>
  <c r="O6" i="1" s="1"/>
  <c r="S5" i="1"/>
  <c r="R5" i="1"/>
  <c r="N5" i="1"/>
  <c r="O5" i="1" s="1"/>
  <c r="S4" i="1"/>
  <c r="R4" i="1"/>
  <c r="N4" i="1"/>
  <c r="O4" i="1" s="1"/>
  <c r="S3" i="1"/>
  <c r="R3" i="1"/>
  <c r="N3" i="1"/>
  <c r="O3" i="1" s="1"/>
  <c r="S2" i="1"/>
  <c r="R2" i="1"/>
  <c r="N2" i="1"/>
  <c r="O2" i="1" s="1"/>
  <c r="D10" i="1" l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9" i="1"/>
  <c r="D8" i="1"/>
  <c r="D3" i="1"/>
  <c r="D4" i="1"/>
  <c r="D5" i="1"/>
  <c r="D2" i="1"/>
  <c r="D7" i="1"/>
  <c r="D40" i="1"/>
</calcChain>
</file>

<file path=xl/sharedStrings.xml><?xml version="1.0" encoding="utf-8"?>
<sst xmlns="http://schemas.openxmlformats.org/spreadsheetml/2006/main" count="318" uniqueCount="33">
  <si>
    <t>Water (%)</t>
  </si>
  <si>
    <t>Khalisanni et al. (2008)</t>
  </si>
  <si>
    <t>UCO</t>
  </si>
  <si>
    <t>Ortner et al. (2016)</t>
  </si>
  <si>
    <t>Supple et al. (2002)</t>
  </si>
  <si>
    <t>Sanli et al. (2011)</t>
  </si>
  <si>
    <t>Al-Shudeifat and Donaldson (2010)</t>
  </si>
  <si>
    <t>Collin et al. (2019)</t>
  </si>
  <si>
    <t>GRU</t>
  </si>
  <si>
    <t>GTW</t>
  </si>
  <si>
    <t>This study</t>
  </si>
  <si>
    <t>Domestic</t>
  </si>
  <si>
    <t>Kobayashi et al. (2014)</t>
  </si>
  <si>
    <t>HHV (kJ/kg)</t>
  </si>
  <si>
    <t>LHV (MJ/kg)</t>
  </si>
  <si>
    <t>Source</t>
  </si>
  <si>
    <t>Peroxide value (meq H2O2/kg)</t>
  </si>
  <si>
    <t>Saponification value (mg KOH/g)</t>
  </si>
  <si>
    <t>Non-saponifiables (%)</t>
  </si>
  <si>
    <t>Iodine value (g I2/100g)</t>
  </si>
  <si>
    <t>Acid value (mg KOH/g)</t>
  </si>
  <si>
    <t>Ester value</t>
  </si>
  <si>
    <t>Ester (%)</t>
  </si>
  <si>
    <t>Water content (%)</t>
  </si>
  <si>
    <t>Insoluble impurities (%)</t>
  </si>
  <si>
    <t>MIU (%)</t>
  </si>
  <si>
    <t>FFA (%)</t>
  </si>
  <si>
    <t>Waste</t>
  </si>
  <si>
    <t>Sanford et al. (2009)</t>
  </si>
  <si>
    <t>Cheah et al. (2016)</t>
  </si>
  <si>
    <t>Canakci (2007)</t>
  </si>
  <si>
    <t>Karnasuta et al. (2007)</t>
  </si>
  <si>
    <t>Kobayashi et al. (2016)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</si>
</sst>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%"/>
    <numFmt numFmtId="165" formatCode="0.0"/>
    <numFmt numFmtId="166" formatCode="#,##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/>
    <xf numFmtId="3" fontId="0" fillId="0" borderId="0" xfId="1" applyNumberFormat="1" applyFont="1" applyBorder="1"/>
    <xf numFmtId="0" fontId="0" fillId="0" borderId="1" xfId="0" applyBorder="1"/>
    <xf numFmtId="1" fontId="0" fillId="0" borderId="0" xfId="0" applyNumberFormat="1"/>
    <xf numFmtId="10" fontId="0" fillId="0" borderId="0" xfId="0" applyNumberFormat="1"/>
    <xf numFmtId="0" fontId="0" fillId="0" borderId="0" xfId="0" applyBorder="1"/>
    <xf numFmtId="166" fontId="0" fillId="0" borderId="0" xfId="1" applyNumberFormat="1" applyFont="1" applyBorder="1"/>
    <xf numFmtId="0" fontId="0" fillId="0" borderId="0" xfId="0"/>
    <xf numFmtId="3" fontId="0" fillId="0" borderId="0" xfId="0" applyNumberFormat="1" applyBorder="1"/>
    <xf numFmtId="166" fontId="0" fillId="0" borderId="0" xfId="0" applyNumberFormat="1" applyBorder="1"/>
    <xf numFmtId="164" fontId="0" fillId="0" borderId="0" xfId="1" applyNumberFormat="1" applyFont="1"/>
    <xf numFmtId="0" fontId="0" fillId="0" borderId="3" xfId="0" applyBorder="1"/>
    <xf numFmtId="0" fontId="0" fillId="0" borderId="4" xfId="0" applyBorder="1"/>
    <xf numFmtId="164" fontId="0" fillId="0" borderId="5" xfId="1" applyNumberFormat="1" applyFont="1" applyBorder="1"/>
    <xf numFmtId="165" fontId="0" fillId="0" borderId="0" xfId="0" applyNumberFormat="1" applyBorder="1"/>
    <xf numFmtId="164" fontId="3" fillId="0" borderId="6" xfId="1" applyNumberFormat="1" applyFont="1" applyBorder="1"/>
    <xf numFmtId="164" fontId="0" fillId="0" borderId="6" xfId="1" applyNumberFormat="1" applyFont="1" applyBorder="1"/>
    <xf numFmtId="0" fontId="0" fillId="0" borderId="1" xfId="0" applyFill="1" applyBorder="1"/>
    <xf numFmtId="0" fontId="0" fillId="0" borderId="7" xfId="0" applyFill="1" applyBorder="1"/>
    <xf numFmtId="0" fontId="0" fillId="0" borderId="8" xfId="0" applyBorder="1"/>
    <xf numFmtId="165" fontId="0" fillId="0" borderId="8" xfId="0" applyNumberFormat="1" applyBorder="1"/>
    <xf numFmtId="164" fontId="0" fillId="0" borderId="9" xfId="1" applyNumberFormat="1" applyFont="1" applyBorder="1"/>
    <xf numFmtId="3" fontId="0" fillId="0" borderId="4" xfId="0" applyNumberFormat="1" applyBorder="1"/>
    <xf numFmtId="165" fontId="0" fillId="0" borderId="4" xfId="0" applyNumberFormat="1" applyBorder="1"/>
    <xf numFmtId="164" fontId="3" fillId="0" borderId="5" xfId="1" applyNumberFormat="1" applyFont="1" applyBorder="1"/>
    <xf numFmtId="0" fontId="0" fillId="0" borderId="7" xfId="0" applyBorder="1"/>
    <xf numFmtId="2" fontId="0" fillId="0" borderId="0" xfId="0" applyNumberFormat="1" applyBorder="1"/>
    <xf numFmtId="10" fontId="0" fillId="0" borderId="0" xfId="1" applyNumberFormat="1" applyFont="1" applyBorder="1"/>
    <xf numFmtId="10" fontId="0" fillId="0" borderId="6" xfId="1" applyNumberFormat="1" applyFont="1" applyBorder="1"/>
    <xf numFmtId="10" fontId="0" fillId="0" borderId="8" xfId="1" applyNumberFormat="1" applyFont="1" applyBorder="1"/>
    <xf numFmtId="10" fontId="0" fillId="0" borderId="9" xfId="1" applyNumberFormat="1" applyFont="1" applyBorder="1"/>
    <xf numFmtId="9" fontId="0" fillId="0" borderId="0" xfId="1" applyFont="1" applyBorder="1"/>
    <xf numFmtId="0" fontId="0" fillId="0" borderId="10" xfId="0" applyBorder="1"/>
    <xf numFmtId="0" fontId="0" fillId="0" borderId="11" xfId="0" applyBorder="1"/>
    <xf numFmtId="0" fontId="0" fillId="0" borderId="11" xfId="0" applyFill="1" applyBorder="1"/>
    <xf numFmtId="0" fontId="0" fillId="0" borderId="2" xfId="0" applyFill="1" applyBorder="1"/>
    <xf numFmtId="0" fontId="0" fillId="0" borderId="12" xfId="0" applyBorder="1"/>
    <xf numFmtId="0" fontId="0" fillId="0" borderId="12" xfId="0" applyBorder="1" applyAlignment="1"/>
    <xf numFmtId="0" fontId="0" fillId="0" borderId="13" xfId="0" applyBorder="1"/>
    <xf numFmtId="0" fontId="0" fillId="0" borderId="14" xfId="0" applyBorder="1"/>
  </cellXfs>
  <cellStyles count="9">
    <cellStyle name="Comma 2" xfId="7"/>
    <cellStyle name="Hyperlink 2" xfId="6"/>
    <cellStyle name="Hyperlink 3" xfId="8"/>
    <cellStyle name="Normal" xfId="0" builtinId="0"/>
    <cellStyle name="Normal 2" xfId="3"/>
    <cellStyle name="Normal 2 2" xfId="2"/>
    <cellStyle name="Normal 3" xfId="4"/>
    <cellStyle name="Percent" xfId="1" builtinId="5"/>
    <cellStyle name="Percent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8"/>
  <sheetViews>
    <sheetView tabSelected="1" topLeftCell="B1" zoomScale="90" zoomScaleNormal="90" workbookViewId="0">
      <selection activeCell="G14" sqref="G14"/>
    </sheetView>
  </sheetViews>
  <sheetFormatPr defaultRowHeight="15" x14ac:dyDescent="0.25"/>
  <cols>
    <col min="1" max="1" width="32.42578125" bestFit="1" customWidth="1"/>
    <col min="3" max="3" width="11.28515625" bestFit="1" customWidth="1"/>
    <col min="4" max="4" width="11.5703125" bestFit="1" customWidth="1"/>
    <col min="5" max="5" width="9.140625" style="11"/>
    <col min="7" max="7" width="21.5703125" style="6" bestFit="1" customWidth="1"/>
    <col min="8" max="8" width="11.5703125" style="6" bestFit="1" customWidth="1"/>
    <col min="9" max="19" width="9.140625" style="6"/>
  </cols>
  <sheetData>
    <row r="1" spans="1:19" s="1" customFormat="1" x14ac:dyDescent="0.25">
      <c r="A1" s="12" t="s">
        <v>15</v>
      </c>
      <c r="B1" s="12" t="s">
        <v>27</v>
      </c>
      <c r="C1" s="13" t="s">
        <v>13</v>
      </c>
      <c r="D1" s="13" t="s">
        <v>14</v>
      </c>
      <c r="E1" s="14" t="s">
        <v>0</v>
      </c>
      <c r="G1" s="36" t="s">
        <v>15</v>
      </c>
      <c r="H1" s="35" t="s">
        <v>27</v>
      </c>
      <c r="I1" s="34" t="s">
        <v>16</v>
      </c>
      <c r="J1" s="34" t="s">
        <v>17</v>
      </c>
      <c r="K1" s="34" t="s">
        <v>18</v>
      </c>
      <c r="L1" s="34" t="s">
        <v>19</v>
      </c>
      <c r="M1" s="34" t="s">
        <v>20</v>
      </c>
      <c r="N1" s="34" t="s">
        <v>21</v>
      </c>
      <c r="O1" s="34" t="s">
        <v>22</v>
      </c>
      <c r="P1" s="34" t="s">
        <v>23</v>
      </c>
      <c r="Q1" s="34" t="s">
        <v>24</v>
      </c>
      <c r="R1" s="34" t="s">
        <v>25</v>
      </c>
      <c r="S1" s="33" t="s">
        <v>26</v>
      </c>
    </row>
    <row r="2" spans="1:19" s="8" customFormat="1" x14ac:dyDescent="0.25">
      <c r="A2" s="12" t="s">
        <v>10</v>
      </c>
      <c r="B2" s="12" t="s">
        <v>11</v>
      </c>
      <c r="C2" s="23">
        <v>36332</v>
      </c>
      <c r="D2" s="24">
        <f>(C2*(1-E2)-2.447*E2)/1000</f>
        <v>35.666476759784452</v>
      </c>
      <c r="E2" s="25">
        <v>1.8316591971677676E-2</v>
      </c>
      <c r="G2" s="40" t="s">
        <v>10</v>
      </c>
      <c r="H2" s="6" t="s">
        <v>11</v>
      </c>
      <c r="I2" s="27">
        <v>27.8</v>
      </c>
      <c r="J2" s="27">
        <v>196.8</v>
      </c>
      <c r="K2" s="28">
        <v>0.02</v>
      </c>
      <c r="L2" s="27">
        <v>76</v>
      </c>
      <c r="M2" s="27">
        <v>4.5999999999999996</v>
      </c>
      <c r="N2" s="27">
        <f t="shared" ref="N2:N7" si="0">J2-M2</f>
        <v>192.20000000000002</v>
      </c>
      <c r="O2" s="28">
        <f t="shared" ref="O2:O7" si="1">N2/J2</f>
        <v>0.97662601626016265</v>
      </c>
      <c r="P2" s="28">
        <v>4.4200000000000003E-2</v>
      </c>
      <c r="Q2" s="28">
        <v>3.5999999999999999E-3</v>
      </c>
      <c r="R2" s="28">
        <f t="shared" ref="R2:R7" si="2">P2+Q2+K2</f>
        <v>6.7799999999999999E-2</v>
      </c>
      <c r="S2" s="29">
        <f t="shared" ref="S2:S7" si="3">M2/56.1*28.2/100</f>
        <v>2.3122994652406414E-2</v>
      </c>
    </row>
    <row r="3" spans="1:19" s="8" customFormat="1" x14ac:dyDescent="0.25">
      <c r="A3" s="3" t="s">
        <v>10</v>
      </c>
      <c r="B3" s="3" t="s">
        <v>11</v>
      </c>
      <c r="C3" s="9">
        <v>39136</v>
      </c>
      <c r="D3" s="15">
        <f t="shared" ref="D3:D5" si="4">(C3*(1-E3)-2.447*E3)/1000</f>
        <v>38.664761287011267</v>
      </c>
      <c r="E3" s="16">
        <v>1.2040301777654583E-2</v>
      </c>
      <c r="G3" s="37" t="s">
        <v>10</v>
      </c>
      <c r="H3" s="6" t="s">
        <v>11</v>
      </c>
      <c r="I3" s="27">
        <v>25.8</v>
      </c>
      <c r="J3" s="27">
        <v>155.1</v>
      </c>
      <c r="K3" s="28">
        <v>3.9E-2</v>
      </c>
      <c r="L3" s="27">
        <v>56</v>
      </c>
      <c r="M3" s="27">
        <v>5.0999999999999996</v>
      </c>
      <c r="N3" s="27">
        <f t="shared" si="0"/>
        <v>150</v>
      </c>
      <c r="O3" s="28">
        <f t="shared" si="1"/>
        <v>0.96711798839458418</v>
      </c>
      <c r="P3" s="28">
        <v>2.98E-2</v>
      </c>
      <c r="Q3" s="28">
        <v>7.1000000000000004E-3</v>
      </c>
      <c r="R3" s="28">
        <f t="shared" si="2"/>
        <v>7.5899999999999995E-2</v>
      </c>
      <c r="S3" s="29">
        <f t="shared" si="3"/>
        <v>2.5636363636363631E-2</v>
      </c>
    </row>
    <row r="4" spans="1:19" s="8" customFormat="1" x14ac:dyDescent="0.25">
      <c r="A4" s="3" t="s">
        <v>10</v>
      </c>
      <c r="B4" s="3" t="s">
        <v>11</v>
      </c>
      <c r="C4" s="9">
        <v>38008.333333333336</v>
      </c>
      <c r="D4" s="15">
        <f t="shared" si="4"/>
        <v>35.155778881769599</v>
      </c>
      <c r="E4" s="16">
        <v>7.5045932405186866E-2</v>
      </c>
      <c r="G4" s="37" t="s">
        <v>10</v>
      </c>
      <c r="H4" s="6" t="s">
        <v>11</v>
      </c>
      <c r="I4" s="27">
        <v>12.7</v>
      </c>
      <c r="J4" s="27">
        <v>165.8</v>
      </c>
      <c r="K4" s="28">
        <v>1.7000000000000001E-2</v>
      </c>
      <c r="L4" s="27">
        <v>83</v>
      </c>
      <c r="M4" s="27">
        <v>6.2</v>
      </c>
      <c r="N4" s="27">
        <f t="shared" si="0"/>
        <v>159.60000000000002</v>
      </c>
      <c r="O4" s="28">
        <f t="shared" si="1"/>
        <v>0.96260554885404104</v>
      </c>
      <c r="P4" s="28">
        <v>3.7400000000000003E-2</v>
      </c>
      <c r="Q4" s="28">
        <v>5.4999999999999997E-3</v>
      </c>
      <c r="R4" s="28">
        <f t="shared" si="2"/>
        <v>5.9900000000000002E-2</v>
      </c>
      <c r="S4" s="29">
        <f t="shared" si="3"/>
        <v>3.1165775401069521E-2</v>
      </c>
    </row>
    <row r="5" spans="1:19" s="8" customFormat="1" x14ac:dyDescent="0.25">
      <c r="A5" s="3" t="s">
        <v>10</v>
      </c>
      <c r="B5" s="3" t="s">
        <v>11</v>
      </c>
      <c r="C5" s="9">
        <v>39269</v>
      </c>
      <c r="D5" s="15">
        <f t="shared" si="4"/>
        <v>38.613960235994128</v>
      </c>
      <c r="E5" s="17">
        <v>1.6679797003809727E-2</v>
      </c>
      <c r="G5" s="37" t="s">
        <v>10</v>
      </c>
      <c r="H5" s="6" t="s">
        <v>11</v>
      </c>
      <c r="I5" s="27">
        <v>17.399999999999999</v>
      </c>
      <c r="J5" s="27">
        <v>80.900000000000006</v>
      </c>
      <c r="K5" s="28">
        <v>4.2999999999999997E-2</v>
      </c>
      <c r="L5" s="27">
        <v>80</v>
      </c>
      <c r="M5" s="27">
        <v>5.7</v>
      </c>
      <c r="N5" s="27">
        <f t="shared" si="0"/>
        <v>75.2</v>
      </c>
      <c r="O5" s="28">
        <f t="shared" si="1"/>
        <v>0.92954264524103825</v>
      </c>
      <c r="P5" s="28">
        <v>8.2799999999999999E-2</v>
      </c>
      <c r="Q5" s="28">
        <v>5.4000000000000003E-3</v>
      </c>
      <c r="R5" s="28">
        <f t="shared" si="2"/>
        <v>0.13119999999999998</v>
      </c>
      <c r="S5" s="29">
        <f t="shared" si="3"/>
        <v>2.8652406417112298E-2</v>
      </c>
    </row>
    <row r="6" spans="1:19" x14ac:dyDescent="0.25">
      <c r="A6" s="3" t="s">
        <v>1</v>
      </c>
      <c r="B6" s="3" t="s">
        <v>2</v>
      </c>
      <c r="C6" s="2">
        <v>38314</v>
      </c>
      <c r="D6" s="6"/>
      <c r="E6" s="17"/>
      <c r="G6" s="37" t="s">
        <v>10</v>
      </c>
      <c r="H6" s="6" t="s">
        <v>11</v>
      </c>
      <c r="I6" s="27">
        <v>28.9</v>
      </c>
      <c r="J6" s="27">
        <v>144.4</v>
      </c>
      <c r="K6" s="28">
        <v>7.0000000000000001E-3</v>
      </c>
      <c r="L6" s="27">
        <v>77</v>
      </c>
      <c r="M6" s="27">
        <v>5.5</v>
      </c>
      <c r="N6" s="27">
        <f t="shared" si="0"/>
        <v>138.9</v>
      </c>
      <c r="O6" s="28">
        <f t="shared" si="1"/>
        <v>0.9619113573407202</v>
      </c>
      <c r="P6" s="28">
        <v>1.5299999999999999E-2</v>
      </c>
      <c r="Q6" s="28">
        <v>3.0999999999999999E-3</v>
      </c>
      <c r="R6" s="28">
        <f t="shared" si="2"/>
        <v>2.5399999999999999E-2</v>
      </c>
      <c r="S6" s="29">
        <f t="shared" si="3"/>
        <v>2.764705882352941E-2</v>
      </c>
    </row>
    <row r="7" spans="1:19" x14ac:dyDescent="0.25">
      <c r="A7" s="3" t="s">
        <v>3</v>
      </c>
      <c r="B7" s="3" t="s">
        <v>2</v>
      </c>
      <c r="C7" s="6"/>
      <c r="D7" s="7">
        <f>37462/1000</f>
        <v>37.462000000000003</v>
      </c>
      <c r="E7" s="17"/>
      <c r="G7" s="37" t="s">
        <v>10</v>
      </c>
      <c r="H7" s="6" t="s">
        <v>11</v>
      </c>
      <c r="I7" s="27">
        <v>31.1</v>
      </c>
      <c r="J7" s="27">
        <v>159.19999999999999</v>
      </c>
      <c r="K7" s="28">
        <v>4.0000000000000001E-3</v>
      </c>
      <c r="L7" s="27">
        <v>71</v>
      </c>
      <c r="M7" s="27">
        <v>5.3</v>
      </c>
      <c r="N7" s="27">
        <f t="shared" si="0"/>
        <v>153.89999999999998</v>
      </c>
      <c r="O7" s="28">
        <f t="shared" si="1"/>
        <v>0.96670854271356776</v>
      </c>
      <c r="P7" s="28">
        <v>4.4499999999999998E-2</v>
      </c>
      <c r="Q7" s="28">
        <v>3.0000000000000001E-3</v>
      </c>
      <c r="R7" s="28">
        <f t="shared" si="2"/>
        <v>5.1500000000000004E-2</v>
      </c>
      <c r="S7" s="29">
        <f t="shared" si="3"/>
        <v>2.6641711229946522E-2</v>
      </c>
    </row>
    <row r="8" spans="1:19" x14ac:dyDescent="0.25">
      <c r="A8" s="3" t="s">
        <v>4</v>
      </c>
      <c r="B8" s="3" t="s">
        <v>2</v>
      </c>
      <c r="C8" s="2">
        <v>37200</v>
      </c>
      <c r="D8" s="15">
        <f t="shared" ref="D8:D39" si="5">(C8*(1-E8)-2.447*E8)/1000</f>
        <v>36.790773082999998</v>
      </c>
      <c r="E8" s="17">
        <v>1.0999999999999999E-2</v>
      </c>
      <c r="G8" s="38" t="s">
        <v>28</v>
      </c>
      <c r="H8" s="6" t="s">
        <v>2</v>
      </c>
      <c r="I8" s="27"/>
      <c r="J8" s="27">
        <v>198.5</v>
      </c>
      <c r="K8" s="28">
        <v>5.0000000000000001E-4</v>
      </c>
      <c r="L8" s="27"/>
      <c r="M8" s="27"/>
      <c r="O8" s="28"/>
      <c r="P8" s="28">
        <v>2.4199999999999998E-3</v>
      </c>
      <c r="Q8" s="28">
        <v>4.0099999999999999E-4</v>
      </c>
      <c r="R8" s="28">
        <f>P8+Q8+K8</f>
        <v>3.3209999999999997E-3</v>
      </c>
      <c r="S8" s="29">
        <v>2.7199999999999998E-2</v>
      </c>
    </row>
    <row r="9" spans="1:19" x14ac:dyDescent="0.25">
      <c r="A9" s="3" t="s">
        <v>4</v>
      </c>
      <c r="B9" s="3" t="s">
        <v>2</v>
      </c>
      <c r="C9" s="2">
        <v>37900</v>
      </c>
      <c r="D9" s="15">
        <f t="shared" si="5"/>
        <v>37.369365741999999</v>
      </c>
      <c r="E9" s="17">
        <v>1.4E-2</v>
      </c>
      <c r="G9" s="38" t="s">
        <v>28</v>
      </c>
      <c r="H9" s="6" t="s">
        <v>2</v>
      </c>
      <c r="I9" s="27"/>
      <c r="J9" s="27">
        <v>198.36</v>
      </c>
      <c r="K9" s="28">
        <v>3.3999999999999998E-3</v>
      </c>
      <c r="L9" s="27"/>
      <c r="M9" s="27"/>
      <c r="O9" s="28"/>
      <c r="P9" s="28">
        <v>4.8500000000000001E-3</v>
      </c>
      <c r="Q9" s="28">
        <v>1.7279999999999999E-3</v>
      </c>
      <c r="R9" s="28">
        <f>P9+Q9+K9</f>
        <v>9.9780000000000008E-3</v>
      </c>
      <c r="S9" s="29">
        <v>7.3800000000000004E-2</v>
      </c>
    </row>
    <row r="10" spans="1:19" x14ac:dyDescent="0.25">
      <c r="A10" s="3" t="s">
        <v>5</v>
      </c>
      <c r="B10" s="3" t="s">
        <v>2</v>
      </c>
      <c r="C10" s="2">
        <v>39223</v>
      </c>
      <c r="D10" s="15">
        <f t="shared" si="5"/>
        <v>39.158003434320996</v>
      </c>
      <c r="E10" s="17">
        <v>1.6570000000000001E-3</v>
      </c>
      <c r="G10" s="38" t="s">
        <v>4</v>
      </c>
      <c r="H10" s="6" t="s">
        <v>2</v>
      </c>
      <c r="I10" s="27">
        <v>5.6</v>
      </c>
      <c r="J10" s="27">
        <v>204.3</v>
      </c>
      <c r="K10" s="28">
        <v>3.9E-2</v>
      </c>
      <c r="L10" s="27">
        <v>104.3</v>
      </c>
      <c r="M10" s="27">
        <v>5.3</v>
      </c>
      <c r="N10" s="27">
        <f>J10-M10</f>
        <v>199</v>
      </c>
      <c r="O10" s="28"/>
      <c r="P10" s="28">
        <v>1.0999999999999999E-2</v>
      </c>
      <c r="Q10" s="32"/>
      <c r="R10" s="28"/>
      <c r="S10" s="29">
        <f t="shared" ref="S10:S45" si="6">M10/56.1*28.2/100</f>
        <v>2.6641711229946522E-2</v>
      </c>
    </row>
    <row r="11" spans="1:19" x14ac:dyDescent="0.25">
      <c r="A11" s="3" t="s">
        <v>5</v>
      </c>
      <c r="B11" s="3" t="s">
        <v>2</v>
      </c>
      <c r="C11" s="2">
        <v>39259</v>
      </c>
      <c r="D11" s="15">
        <f t="shared" si="5"/>
        <v>39.207567504430003</v>
      </c>
      <c r="E11" s="17">
        <v>1.31E-3</v>
      </c>
      <c r="G11" s="38" t="s">
        <v>4</v>
      </c>
      <c r="H11" s="6" t="s">
        <v>2</v>
      </c>
      <c r="I11" s="27">
        <v>6.3</v>
      </c>
      <c r="J11" s="27">
        <v>195.1</v>
      </c>
      <c r="K11" s="28">
        <v>4.9000000000000002E-2</v>
      </c>
      <c r="L11" s="27">
        <v>115.3</v>
      </c>
      <c r="M11" s="27">
        <v>6.3</v>
      </c>
      <c r="N11" s="27">
        <f>J11-M11</f>
        <v>188.79999999999998</v>
      </c>
      <c r="O11" s="28"/>
      <c r="P11" s="28">
        <v>1.4E-2</v>
      </c>
      <c r="Q11" s="32"/>
      <c r="R11" s="32"/>
      <c r="S11" s="29">
        <f t="shared" si="6"/>
        <v>3.1668449197860958E-2</v>
      </c>
    </row>
    <row r="12" spans="1:19" x14ac:dyDescent="0.25">
      <c r="A12" s="3" t="s">
        <v>5</v>
      </c>
      <c r="B12" s="3" t="s">
        <v>2</v>
      </c>
      <c r="C12" s="2">
        <v>39090</v>
      </c>
      <c r="D12" s="15">
        <f t="shared" si="5"/>
        <v>39.072730520613284</v>
      </c>
      <c r="E12" s="17">
        <v>4.4176000000000003E-4</v>
      </c>
      <c r="G12" s="37" t="s">
        <v>29</v>
      </c>
      <c r="H12" s="6" t="s">
        <v>2</v>
      </c>
      <c r="K12" s="28"/>
      <c r="L12" s="27">
        <v>54.74</v>
      </c>
      <c r="M12" s="27">
        <v>2.0099999999999998</v>
      </c>
      <c r="P12" s="28">
        <v>1E-3</v>
      </c>
      <c r="Q12" s="32"/>
      <c r="R12" s="32"/>
      <c r="S12" s="29">
        <f t="shared" si="6"/>
        <v>1.0103743315508017E-2</v>
      </c>
    </row>
    <row r="13" spans="1:19" x14ac:dyDescent="0.25">
      <c r="A13" s="3" t="s">
        <v>5</v>
      </c>
      <c r="B13" s="3" t="s">
        <v>2</v>
      </c>
      <c r="C13" s="2">
        <v>39007</v>
      </c>
      <c r="D13" s="15">
        <f t="shared" si="5"/>
        <v>38.965688995627005</v>
      </c>
      <c r="E13" s="17">
        <v>1.059E-3</v>
      </c>
      <c r="G13" s="37" t="s">
        <v>5</v>
      </c>
      <c r="H13" s="6" t="s">
        <v>2</v>
      </c>
      <c r="I13" s="27">
        <v>50.61</v>
      </c>
      <c r="J13" s="27">
        <v>189.17</v>
      </c>
      <c r="K13" s="28"/>
      <c r="L13" s="27">
        <v>85.53</v>
      </c>
      <c r="M13" s="27">
        <v>17.850000000000001</v>
      </c>
      <c r="N13" s="27">
        <f t="shared" ref="N13:N22" si="7">J13-M13</f>
        <v>171.32</v>
      </c>
      <c r="O13" s="28">
        <f t="shared" ref="O13:O22" si="8">N13/J13</f>
        <v>0.9056404292435376</v>
      </c>
      <c r="P13" s="28">
        <v>1.6570000000000001E-3</v>
      </c>
      <c r="S13" s="29">
        <f t="shared" si="6"/>
        <v>8.9727272727272725E-2</v>
      </c>
    </row>
    <row r="14" spans="1:19" x14ac:dyDescent="0.25">
      <c r="A14" s="3" t="s">
        <v>5</v>
      </c>
      <c r="B14" s="3" t="s">
        <v>2</v>
      </c>
      <c r="C14" s="2">
        <v>39741</v>
      </c>
      <c r="D14" s="15">
        <f t="shared" si="5"/>
        <v>39.694027219990694</v>
      </c>
      <c r="E14" s="17">
        <v>1.1819000000000001E-3</v>
      </c>
      <c r="G14" s="37" t="s">
        <v>5</v>
      </c>
      <c r="H14" s="6" t="s">
        <v>2</v>
      </c>
      <c r="I14" s="27">
        <v>33.78</v>
      </c>
      <c r="J14" s="27">
        <v>194.09</v>
      </c>
      <c r="K14" s="28"/>
      <c r="L14" s="27">
        <v>82.29</v>
      </c>
      <c r="M14" s="27">
        <v>3.74</v>
      </c>
      <c r="N14" s="27">
        <f t="shared" si="7"/>
        <v>190.35</v>
      </c>
      <c r="O14" s="28">
        <f t="shared" si="8"/>
        <v>0.98073058890205567</v>
      </c>
      <c r="P14" s="28">
        <v>1.31E-3</v>
      </c>
      <c r="S14" s="29">
        <f t="shared" si="6"/>
        <v>1.8799999999999997E-2</v>
      </c>
    </row>
    <row r="15" spans="1:19" x14ac:dyDescent="0.25">
      <c r="A15" s="3" t="s">
        <v>5</v>
      </c>
      <c r="B15" s="3" t="s">
        <v>2</v>
      </c>
      <c r="C15" s="2">
        <v>38925</v>
      </c>
      <c r="D15" s="15">
        <f t="shared" si="5"/>
        <v>38.877948394811099</v>
      </c>
      <c r="E15" s="17">
        <v>1.2087000000000001E-3</v>
      </c>
      <c r="G15" s="37" t="s">
        <v>5</v>
      </c>
      <c r="H15" s="6" t="s">
        <v>2</v>
      </c>
      <c r="I15" s="27">
        <v>36.840000000000003</v>
      </c>
      <c r="J15" s="27">
        <v>204.01</v>
      </c>
      <c r="K15" s="28"/>
      <c r="L15" s="27">
        <v>66.48</v>
      </c>
      <c r="M15" s="27">
        <v>2.64</v>
      </c>
      <c r="N15" s="27">
        <f t="shared" si="7"/>
        <v>201.37</v>
      </c>
      <c r="O15" s="28">
        <f t="shared" si="8"/>
        <v>0.98705945786971239</v>
      </c>
      <c r="P15" s="28">
        <v>4.4176000000000003E-4</v>
      </c>
      <c r="S15" s="29">
        <f t="shared" si="6"/>
        <v>1.3270588235294116E-2</v>
      </c>
    </row>
    <row r="16" spans="1:19" x14ac:dyDescent="0.25">
      <c r="A16" s="3" t="s">
        <v>5</v>
      </c>
      <c r="B16" s="3" t="s">
        <v>2</v>
      </c>
      <c r="C16" s="2">
        <v>39650</v>
      </c>
      <c r="D16" s="15">
        <f t="shared" si="5"/>
        <v>39.612061331759335</v>
      </c>
      <c r="E16" s="17">
        <v>9.5677999999999996E-4</v>
      </c>
      <c r="G16" s="37" t="s">
        <v>5</v>
      </c>
      <c r="H16" s="6" t="s">
        <v>2</v>
      </c>
      <c r="I16" s="27">
        <v>50.42</v>
      </c>
      <c r="J16" s="27">
        <v>200.26</v>
      </c>
      <c r="K16" s="28"/>
      <c r="L16" s="27">
        <v>95.38</v>
      </c>
      <c r="M16" s="27">
        <v>1.78</v>
      </c>
      <c r="N16" s="27">
        <f t="shared" si="7"/>
        <v>198.48</v>
      </c>
      <c r="O16" s="28">
        <f t="shared" si="8"/>
        <v>0.99111155497852788</v>
      </c>
      <c r="P16" s="28">
        <v>1.059E-3</v>
      </c>
      <c r="S16" s="29">
        <f t="shared" si="6"/>
        <v>8.9475935828877001E-3</v>
      </c>
    </row>
    <row r="17" spans="1:19" x14ac:dyDescent="0.25">
      <c r="A17" s="3" t="s">
        <v>5</v>
      </c>
      <c r="B17" s="3" t="s">
        <v>2</v>
      </c>
      <c r="C17" s="2">
        <v>39322</v>
      </c>
      <c r="D17" s="15">
        <f t="shared" si="5"/>
        <v>39.280681803537107</v>
      </c>
      <c r="E17" s="17">
        <v>1.0506999999999999E-3</v>
      </c>
      <c r="G17" s="37" t="s">
        <v>5</v>
      </c>
      <c r="H17" s="6" t="s">
        <v>2</v>
      </c>
      <c r="I17" s="27">
        <v>19.05</v>
      </c>
      <c r="J17" s="6">
        <v>208.18</v>
      </c>
      <c r="K17" s="28"/>
      <c r="L17" s="27">
        <v>52.17</v>
      </c>
      <c r="M17" s="27">
        <v>8.6199999999999992</v>
      </c>
      <c r="N17" s="27">
        <f t="shared" si="7"/>
        <v>199.56</v>
      </c>
      <c r="O17" s="28">
        <f t="shared" si="8"/>
        <v>0.95859352483427795</v>
      </c>
      <c r="P17" s="28">
        <v>1.1819000000000001E-3</v>
      </c>
      <c r="S17" s="29">
        <f t="shared" si="6"/>
        <v>4.3330481283422449E-2</v>
      </c>
    </row>
    <row r="18" spans="1:19" x14ac:dyDescent="0.25">
      <c r="A18" s="3" t="s">
        <v>5</v>
      </c>
      <c r="B18" s="3" t="s">
        <v>2</v>
      </c>
      <c r="C18" s="2">
        <v>39498</v>
      </c>
      <c r="D18" s="15">
        <f t="shared" si="5"/>
        <v>39.457658193478899</v>
      </c>
      <c r="E18" s="17">
        <v>1.0212999999999999E-3</v>
      </c>
      <c r="G18" s="37" t="s">
        <v>5</v>
      </c>
      <c r="H18" s="6" t="s">
        <v>2</v>
      </c>
      <c r="I18" s="27">
        <v>20.82</v>
      </c>
      <c r="J18" s="6">
        <v>188.21</v>
      </c>
      <c r="K18" s="28"/>
      <c r="L18" s="27">
        <v>97.3</v>
      </c>
      <c r="M18" s="27">
        <v>0.52</v>
      </c>
      <c r="N18" s="27">
        <f t="shared" si="7"/>
        <v>187.69</v>
      </c>
      <c r="O18" s="28">
        <f t="shared" si="8"/>
        <v>0.99723712873917425</v>
      </c>
      <c r="P18" s="28">
        <v>1.2087000000000001E-3</v>
      </c>
      <c r="S18" s="29">
        <f t="shared" si="6"/>
        <v>2.6139037433155084E-3</v>
      </c>
    </row>
    <row r="19" spans="1:19" x14ac:dyDescent="0.25">
      <c r="A19" s="3" t="s">
        <v>5</v>
      </c>
      <c r="B19" s="3" t="s">
        <v>2</v>
      </c>
      <c r="C19" s="2">
        <v>39689</v>
      </c>
      <c r="D19" s="15">
        <f t="shared" si="5"/>
        <v>39.657829909756423</v>
      </c>
      <c r="E19" s="17">
        <v>7.8531E-4</v>
      </c>
      <c r="G19" s="37" t="s">
        <v>5</v>
      </c>
      <c r="H19" s="6" t="s">
        <v>2</v>
      </c>
      <c r="I19" s="27">
        <v>7.75</v>
      </c>
      <c r="J19" s="6">
        <v>184.89</v>
      </c>
      <c r="K19" s="28"/>
      <c r="L19" s="27">
        <v>119.81</v>
      </c>
      <c r="M19" s="27">
        <v>0.93</v>
      </c>
      <c r="N19" s="27">
        <f t="shared" si="7"/>
        <v>183.95999999999998</v>
      </c>
      <c r="O19" s="28">
        <f t="shared" si="8"/>
        <v>0.99496998215154953</v>
      </c>
      <c r="P19" s="28">
        <v>9.5677999999999996E-4</v>
      </c>
      <c r="S19" s="29">
        <f t="shared" si="6"/>
        <v>4.6748663101604283E-3</v>
      </c>
    </row>
    <row r="20" spans="1:19" x14ac:dyDescent="0.25">
      <c r="A20" s="3" t="s">
        <v>5</v>
      </c>
      <c r="B20" s="3" t="s">
        <v>2</v>
      </c>
      <c r="C20" s="2">
        <v>39632</v>
      </c>
      <c r="D20" s="15">
        <f t="shared" si="5"/>
        <v>39.603858353596586</v>
      </c>
      <c r="E20" s="17">
        <v>7.1002999999999995E-4</v>
      </c>
      <c r="G20" s="37" t="s">
        <v>5</v>
      </c>
      <c r="H20" s="6" t="s">
        <v>2</v>
      </c>
      <c r="I20" s="27">
        <v>26.65</v>
      </c>
      <c r="J20" s="6">
        <v>188.37</v>
      </c>
      <c r="K20" s="28"/>
      <c r="L20" s="27">
        <v>124.28</v>
      </c>
      <c r="M20" s="27">
        <v>0.5</v>
      </c>
      <c r="N20" s="27">
        <f t="shared" si="7"/>
        <v>187.87</v>
      </c>
      <c r="O20" s="28">
        <f t="shared" si="8"/>
        <v>0.99734564951956262</v>
      </c>
      <c r="P20" s="28">
        <v>1.0506999999999999E-3</v>
      </c>
      <c r="S20" s="29">
        <f t="shared" si="6"/>
        <v>2.5133689839572193E-3</v>
      </c>
    </row>
    <row r="21" spans="1:19" x14ac:dyDescent="0.25">
      <c r="A21" s="3" t="s">
        <v>5</v>
      </c>
      <c r="B21" s="3" t="s">
        <v>2</v>
      </c>
      <c r="C21" s="2">
        <v>40336</v>
      </c>
      <c r="D21" s="15">
        <f t="shared" si="5"/>
        <v>40.314469353913751</v>
      </c>
      <c r="E21" s="17">
        <v>5.3375000000000004E-4</v>
      </c>
      <c r="G21" s="37" t="s">
        <v>5</v>
      </c>
      <c r="H21" s="6" t="s">
        <v>2</v>
      </c>
      <c r="I21" s="27">
        <v>10.74</v>
      </c>
      <c r="J21" s="6">
        <v>198.91</v>
      </c>
      <c r="K21" s="28"/>
      <c r="L21" s="27">
        <v>126.9</v>
      </c>
      <c r="M21" s="27">
        <v>0.65</v>
      </c>
      <c r="N21" s="27">
        <f t="shared" si="7"/>
        <v>198.26</v>
      </c>
      <c r="O21" s="28">
        <f t="shared" si="8"/>
        <v>0.99673219043788641</v>
      </c>
      <c r="P21" s="28">
        <v>1.0212999999999999E-3</v>
      </c>
      <c r="S21" s="29">
        <f t="shared" si="6"/>
        <v>3.2673796791443848E-3</v>
      </c>
    </row>
    <row r="22" spans="1:19" x14ac:dyDescent="0.25">
      <c r="A22" s="3" t="s">
        <v>5</v>
      </c>
      <c r="B22" s="3" t="s">
        <v>2</v>
      </c>
      <c r="C22" s="2">
        <v>39466</v>
      </c>
      <c r="D22" s="15">
        <f t="shared" si="5"/>
        <v>39.443561398511562</v>
      </c>
      <c r="E22" s="17">
        <v>5.6851999999999998E-4</v>
      </c>
      <c r="G22" s="37" t="s">
        <v>5</v>
      </c>
      <c r="H22" s="6" t="s">
        <v>2</v>
      </c>
      <c r="I22" s="27">
        <v>28.41</v>
      </c>
      <c r="J22" s="6">
        <v>191.94</v>
      </c>
      <c r="K22" s="28"/>
      <c r="L22" s="27">
        <v>121.13</v>
      </c>
      <c r="M22" s="27">
        <v>0.25</v>
      </c>
      <c r="N22" s="27">
        <f t="shared" si="7"/>
        <v>191.69</v>
      </c>
      <c r="O22" s="28">
        <f t="shared" si="8"/>
        <v>0.99869750963842863</v>
      </c>
      <c r="P22" s="28">
        <v>7.8531E-4</v>
      </c>
      <c r="S22" s="29">
        <f t="shared" si="6"/>
        <v>1.2566844919786096E-3</v>
      </c>
    </row>
    <row r="23" spans="1:19" x14ac:dyDescent="0.25">
      <c r="A23" s="3" t="s">
        <v>5</v>
      </c>
      <c r="B23" s="3" t="s">
        <v>2</v>
      </c>
      <c r="C23" s="2">
        <v>39276</v>
      </c>
      <c r="D23" s="15">
        <f t="shared" si="5"/>
        <v>39.253747581421095</v>
      </c>
      <c r="E23" s="17">
        <v>5.6652999999999998E-4</v>
      </c>
      <c r="G23" s="37" t="s">
        <v>5</v>
      </c>
      <c r="H23" s="6" t="s">
        <v>2</v>
      </c>
      <c r="I23" s="27">
        <v>55.92</v>
      </c>
      <c r="K23" s="28"/>
      <c r="L23" s="27">
        <v>141.26</v>
      </c>
      <c r="M23" s="27">
        <v>0.56000000000000005</v>
      </c>
      <c r="P23" s="28">
        <v>7.1002999999999995E-4</v>
      </c>
      <c r="S23" s="29">
        <f t="shared" si="6"/>
        <v>2.8149732620320854E-3</v>
      </c>
    </row>
    <row r="24" spans="1:19" x14ac:dyDescent="0.25">
      <c r="A24" s="3" t="s">
        <v>5</v>
      </c>
      <c r="B24" s="3" t="s">
        <v>2</v>
      </c>
      <c r="C24" s="2">
        <v>39270</v>
      </c>
      <c r="D24" s="15">
        <f t="shared" si="5"/>
        <v>39.249183639467653</v>
      </c>
      <c r="E24" s="17">
        <v>5.3005000000000001E-4</v>
      </c>
      <c r="G24" s="37" t="s">
        <v>5</v>
      </c>
      <c r="H24" s="6" t="s">
        <v>2</v>
      </c>
      <c r="I24" s="27">
        <v>93.94</v>
      </c>
      <c r="K24" s="28"/>
      <c r="L24" s="27">
        <v>124.09</v>
      </c>
      <c r="M24" s="27">
        <v>0.39</v>
      </c>
      <c r="P24" s="28">
        <v>5.3375000000000004E-4</v>
      </c>
      <c r="S24" s="29">
        <f t="shared" si="6"/>
        <v>1.9604278074866312E-3</v>
      </c>
    </row>
    <row r="25" spans="1:19" x14ac:dyDescent="0.25">
      <c r="A25" s="3" t="s">
        <v>5</v>
      </c>
      <c r="B25" s="3" t="s">
        <v>2</v>
      </c>
      <c r="C25" s="2">
        <v>39399</v>
      </c>
      <c r="D25" s="15">
        <f t="shared" si="5"/>
        <v>39.377075458831321</v>
      </c>
      <c r="E25" s="17">
        <v>5.5643999999999995E-4</v>
      </c>
      <c r="G25" s="37" t="s">
        <v>5</v>
      </c>
      <c r="H25" s="6" t="s">
        <v>2</v>
      </c>
      <c r="I25" s="27">
        <v>74.22</v>
      </c>
      <c r="K25" s="28"/>
      <c r="L25" s="27">
        <v>126.54</v>
      </c>
      <c r="M25" s="27">
        <v>0.22</v>
      </c>
      <c r="P25" s="28">
        <v>5.6851999999999998E-4</v>
      </c>
      <c r="S25" s="29">
        <f t="shared" si="6"/>
        <v>1.1058823529411764E-3</v>
      </c>
    </row>
    <row r="26" spans="1:19" x14ac:dyDescent="0.25">
      <c r="A26" s="3" t="s">
        <v>5</v>
      </c>
      <c r="B26" s="3" t="s">
        <v>2</v>
      </c>
      <c r="C26" s="2">
        <v>39344</v>
      </c>
      <c r="D26" s="15">
        <f t="shared" si="5"/>
        <v>39.2967803289553</v>
      </c>
      <c r="E26" s="17">
        <v>1.2001E-3</v>
      </c>
      <c r="G26" s="37" t="s">
        <v>5</v>
      </c>
      <c r="H26" s="6" t="s">
        <v>2</v>
      </c>
      <c r="I26" s="27">
        <v>200.38</v>
      </c>
      <c r="K26" s="28"/>
      <c r="L26" s="27">
        <v>120.86</v>
      </c>
      <c r="M26" s="27">
        <v>0.17</v>
      </c>
      <c r="P26" s="28">
        <v>5.6652999999999998E-4</v>
      </c>
      <c r="S26" s="29">
        <f t="shared" si="6"/>
        <v>8.5454545454545451E-4</v>
      </c>
    </row>
    <row r="27" spans="1:19" x14ac:dyDescent="0.25">
      <c r="A27" s="3" t="s">
        <v>5</v>
      </c>
      <c r="B27" s="3" t="s">
        <v>2</v>
      </c>
      <c r="C27" s="2">
        <v>39404</v>
      </c>
      <c r="D27" s="15">
        <f t="shared" si="5"/>
        <v>39.361066675993506</v>
      </c>
      <c r="E27" s="17">
        <v>1.0895E-3</v>
      </c>
      <c r="G27" s="37" t="s">
        <v>5</v>
      </c>
      <c r="H27" s="6" t="s">
        <v>2</v>
      </c>
      <c r="I27" s="27">
        <v>85.17</v>
      </c>
      <c r="K27" s="28"/>
      <c r="L27" s="27">
        <v>109.19</v>
      </c>
      <c r="M27" s="27">
        <v>0.37</v>
      </c>
      <c r="P27" s="28">
        <v>5.3005000000000001E-4</v>
      </c>
      <c r="S27" s="29">
        <f t="shared" si="6"/>
        <v>1.8598930481283421E-3</v>
      </c>
    </row>
    <row r="28" spans="1:19" x14ac:dyDescent="0.25">
      <c r="A28" s="3" t="s">
        <v>5</v>
      </c>
      <c r="B28" s="3" t="s">
        <v>2</v>
      </c>
      <c r="C28" s="2">
        <v>39492</v>
      </c>
      <c r="D28" s="15">
        <f t="shared" si="5"/>
        <v>39.462246068463607</v>
      </c>
      <c r="E28" s="17">
        <v>7.5336999999999995E-4</v>
      </c>
      <c r="G28" s="37" t="s">
        <v>5</v>
      </c>
      <c r="H28" s="6" t="s">
        <v>2</v>
      </c>
      <c r="I28" s="27">
        <v>20.69</v>
      </c>
      <c r="K28" s="28"/>
      <c r="L28" s="27">
        <v>108.26</v>
      </c>
      <c r="M28" s="27">
        <v>0.63</v>
      </c>
      <c r="P28" s="28">
        <v>5.5643999999999995E-4</v>
      </c>
      <c r="S28" s="29">
        <f t="shared" si="6"/>
        <v>3.1668449197860965E-3</v>
      </c>
    </row>
    <row r="29" spans="1:19" x14ac:dyDescent="0.25">
      <c r="A29" s="3" t="s">
        <v>5</v>
      </c>
      <c r="B29" s="3" t="s">
        <v>2</v>
      </c>
      <c r="C29" s="2">
        <v>39449</v>
      </c>
      <c r="D29" s="15">
        <f t="shared" si="5"/>
        <v>39.419730971470699</v>
      </c>
      <c r="E29" s="17">
        <v>7.4189999999999998E-4</v>
      </c>
      <c r="G29" s="37" t="s">
        <v>5</v>
      </c>
      <c r="H29" s="6" t="s">
        <v>2</v>
      </c>
      <c r="I29" s="27">
        <v>43.42</v>
      </c>
      <c r="J29" s="6">
        <v>193.06</v>
      </c>
      <c r="K29" s="28"/>
      <c r="L29" s="27">
        <v>112.57</v>
      </c>
      <c r="M29" s="27">
        <v>5.25</v>
      </c>
      <c r="N29" s="27">
        <f t="shared" ref="N29:N42" si="9">J29-M29</f>
        <v>187.81</v>
      </c>
      <c r="O29" s="28">
        <f t="shared" ref="O29:O42" si="10">N29/J29</f>
        <v>0.9728063814358231</v>
      </c>
      <c r="P29" s="28">
        <v>1.2001E-3</v>
      </c>
      <c r="S29" s="29">
        <f t="shared" si="6"/>
        <v>2.6390374331550802E-2</v>
      </c>
    </row>
    <row r="30" spans="1:19" x14ac:dyDescent="0.25">
      <c r="A30" s="3" t="s">
        <v>5</v>
      </c>
      <c r="B30" s="3" t="s">
        <v>2</v>
      </c>
      <c r="C30" s="2">
        <v>39519</v>
      </c>
      <c r="D30" s="15">
        <f t="shared" si="5"/>
        <v>39.48668212714469</v>
      </c>
      <c r="E30" s="17">
        <v>8.1773000000000002E-4</v>
      </c>
      <c r="G30" s="37" t="s">
        <v>5</v>
      </c>
      <c r="H30" s="6" t="s">
        <v>2</v>
      </c>
      <c r="I30" s="27">
        <v>42.51</v>
      </c>
      <c r="J30" s="6">
        <v>196.13</v>
      </c>
      <c r="K30" s="28"/>
      <c r="L30" s="27">
        <v>128.84</v>
      </c>
      <c r="M30" s="27">
        <v>0.36</v>
      </c>
      <c r="N30" s="27">
        <f t="shared" si="9"/>
        <v>195.76999999999998</v>
      </c>
      <c r="O30" s="28">
        <f t="shared" si="10"/>
        <v>0.99816448274103908</v>
      </c>
      <c r="P30" s="28">
        <v>1.0895E-3</v>
      </c>
      <c r="S30" s="29">
        <f t="shared" si="6"/>
        <v>1.8096256684491977E-3</v>
      </c>
    </row>
    <row r="31" spans="1:19" x14ac:dyDescent="0.25">
      <c r="A31" s="3" t="s">
        <v>5</v>
      </c>
      <c r="B31" s="3" t="s">
        <v>2</v>
      </c>
      <c r="C31" s="2">
        <v>39556</v>
      </c>
      <c r="D31" s="15">
        <f t="shared" si="5"/>
        <v>39.517766760974496</v>
      </c>
      <c r="E31" s="17">
        <v>9.6650000000000002E-4</v>
      </c>
      <c r="G31" s="37" t="s">
        <v>5</v>
      </c>
      <c r="H31" s="6" t="s">
        <v>2</v>
      </c>
      <c r="I31" s="27">
        <v>49.05</v>
      </c>
      <c r="J31" s="6">
        <v>189.06</v>
      </c>
      <c r="K31" s="28"/>
      <c r="L31" s="27">
        <v>122.29</v>
      </c>
      <c r="M31" s="27">
        <v>0.49</v>
      </c>
      <c r="N31" s="27">
        <f t="shared" si="9"/>
        <v>188.57</v>
      </c>
      <c r="O31" s="28">
        <f t="shared" si="10"/>
        <v>0.99740823019147351</v>
      </c>
      <c r="P31" s="28">
        <v>7.5336999999999995E-4</v>
      </c>
      <c r="S31" s="29">
        <f t="shared" si="6"/>
        <v>2.4631016042780747E-3</v>
      </c>
    </row>
    <row r="32" spans="1:19" x14ac:dyDescent="0.25">
      <c r="A32" s="3" t="s">
        <v>5</v>
      </c>
      <c r="B32" s="3" t="s">
        <v>2</v>
      </c>
      <c r="C32" s="2">
        <v>39367</v>
      </c>
      <c r="D32" s="15">
        <f t="shared" si="5"/>
        <v>39.33096396407749</v>
      </c>
      <c r="E32" s="17">
        <v>9.1533000000000001E-4</v>
      </c>
      <c r="G32" s="37" t="s">
        <v>5</v>
      </c>
      <c r="H32" s="6" t="s">
        <v>2</v>
      </c>
      <c r="I32" s="27">
        <v>52.05</v>
      </c>
      <c r="J32" s="6">
        <v>197.42</v>
      </c>
      <c r="K32" s="28"/>
      <c r="L32" s="27">
        <v>122.99</v>
      </c>
      <c r="M32" s="27">
        <v>0.41</v>
      </c>
      <c r="N32" s="27">
        <f t="shared" si="9"/>
        <v>197.01</v>
      </c>
      <c r="O32" s="28">
        <f t="shared" si="10"/>
        <v>0.99792320940127643</v>
      </c>
      <c r="P32" s="28">
        <v>7.4189999999999998E-4</v>
      </c>
      <c r="S32" s="29">
        <f t="shared" si="6"/>
        <v>2.0609625668449195E-3</v>
      </c>
    </row>
    <row r="33" spans="1:19" x14ac:dyDescent="0.25">
      <c r="A33" s="3" t="s">
        <v>5</v>
      </c>
      <c r="B33" s="3" t="s">
        <v>2</v>
      </c>
      <c r="C33" s="2">
        <v>39518</v>
      </c>
      <c r="D33" s="15">
        <f t="shared" si="5"/>
        <v>39.491542641551376</v>
      </c>
      <c r="E33" s="17">
        <v>6.6945999999999998E-4</v>
      </c>
      <c r="G33" s="37" t="s">
        <v>5</v>
      </c>
      <c r="H33" s="6" t="s">
        <v>2</v>
      </c>
      <c r="I33" s="27">
        <v>44.46</v>
      </c>
      <c r="J33" s="6">
        <v>197.43</v>
      </c>
      <c r="K33" s="28"/>
      <c r="L33" s="27">
        <v>121.71</v>
      </c>
      <c r="M33" s="27">
        <v>0.28000000000000003</v>
      </c>
      <c r="N33" s="27">
        <f t="shared" si="9"/>
        <v>197.15</v>
      </c>
      <c r="O33" s="28">
        <f t="shared" si="10"/>
        <v>0.99858177581927776</v>
      </c>
      <c r="P33" s="28">
        <v>8.1773000000000002E-4</v>
      </c>
      <c r="S33" s="29">
        <f t="shared" si="6"/>
        <v>1.4074866310160427E-3</v>
      </c>
    </row>
    <row r="34" spans="1:19" x14ac:dyDescent="0.25">
      <c r="A34" s="3" t="s">
        <v>5</v>
      </c>
      <c r="B34" s="3" t="s">
        <v>2</v>
      </c>
      <c r="C34" s="2">
        <v>39449</v>
      </c>
      <c r="D34" s="15">
        <f t="shared" si="5"/>
        <v>39.408597773127305</v>
      </c>
      <c r="E34" s="17">
        <v>1.0241E-3</v>
      </c>
      <c r="G34" s="37" t="s">
        <v>5</v>
      </c>
      <c r="H34" s="6" t="s">
        <v>2</v>
      </c>
      <c r="I34" s="27">
        <v>46.64</v>
      </c>
      <c r="J34" s="6">
        <v>186.65</v>
      </c>
      <c r="K34" s="28"/>
      <c r="L34" s="27">
        <v>127.07</v>
      </c>
      <c r="M34" s="27">
        <v>0.28999999999999998</v>
      </c>
      <c r="N34" s="27">
        <f t="shared" si="9"/>
        <v>186.36</v>
      </c>
      <c r="O34" s="28">
        <f t="shared" si="10"/>
        <v>0.99844628984730788</v>
      </c>
      <c r="P34" s="28">
        <v>9.6650000000000002E-4</v>
      </c>
      <c r="S34" s="29">
        <f t="shared" si="6"/>
        <v>1.457754010695187E-3</v>
      </c>
    </row>
    <row r="35" spans="1:19" x14ac:dyDescent="0.25">
      <c r="A35" s="3" t="s">
        <v>5</v>
      </c>
      <c r="B35" s="3" t="s">
        <v>2</v>
      </c>
      <c r="C35" s="2">
        <v>39652</v>
      </c>
      <c r="D35" s="15">
        <f t="shared" si="5"/>
        <v>39.622947565949922</v>
      </c>
      <c r="E35" s="17">
        <v>7.3264000000000001E-4</v>
      </c>
      <c r="G35" s="37" t="s">
        <v>5</v>
      </c>
      <c r="H35" s="6" t="s">
        <v>2</v>
      </c>
      <c r="I35" s="27">
        <v>53.77</v>
      </c>
      <c r="J35" s="6">
        <v>189.42</v>
      </c>
      <c r="K35" s="28"/>
      <c r="L35" s="27">
        <v>118.83</v>
      </c>
      <c r="M35" s="27">
        <v>0.75</v>
      </c>
      <c r="N35" s="27">
        <f t="shared" si="9"/>
        <v>188.67</v>
      </c>
      <c r="O35" s="28">
        <f t="shared" si="10"/>
        <v>0.99604054482103266</v>
      </c>
      <c r="P35" s="28">
        <v>9.1533000000000001E-4</v>
      </c>
      <c r="S35" s="29">
        <f t="shared" si="6"/>
        <v>3.7700534759358291E-3</v>
      </c>
    </row>
    <row r="36" spans="1:19" x14ac:dyDescent="0.25">
      <c r="A36" s="3" t="s">
        <v>5</v>
      </c>
      <c r="B36" s="3" t="s">
        <v>2</v>
      </c>
      <c r="C36" s="2">
        <v>39624</v>
      </c>
      <c r="D36" s="15">
        <f t="shared" si="5"/>
        <v>39.59744592160083</v>
      </c>
      <c r="E36" s="17">
        <v>6.7011000000000002E-4</v>
      </c>
      <c r="G36" s="37" t="s">
        <v>5</v>
      </c>
      <c r="H36" s="6" t="s">
        <v>2</v>
      </c>
      <c r="I36" s="27">
        <v>31.43</v>
      </c>
      <c r="J36" s="6">
        <v>190.4</v>
      </c>
      <c r="K36" s="28"/>
      <c r="L36" s="27">
        <v>120.7</v>
      </c>
      <c r="M36" s="27">
        <v>0.32</v>
      </c>
      <c r="N36" s="27">
        <f t="shared" si="9"/>
        <v>190.08</v>
      </c>
      <c r="O36" s="28">
        <f t="shared" si="10"/>
        <v>0.99831932773109244</v>
      </c>
      <c r="P36" s="28">
        <v>6.6945999999999998E-4</v>
      </c>
      <c r="S36" s="29">
        <f t="shared" si="6"/>
        <v>1.6085561497326203E-3</v>
      </c>
    </row>
    <row r="37" spans="1:19" x14ac:dyDescent="0.25">
      <c r="A37" s="3" t="s">
        <v>5</v>
      </c>
      <c r="B37" s="3" t="s">
        <v>2</v>
      </c>
      <c r="C37" s="2">
        <v>39562</v>
      </c>
      <c r="D37" s="15">
        <f t="shared" si="5"/>
        <v>39.533753754353292</v>
      </c>
      <c r="E37" s="17">
        <v>7.1392999999999999E-4</v>
      </c>
      <c r="G37" s="37" t="s">
        <v>5</v>
      </c>
      <c r="H37" s="6" t="s">
        <v>2</v>
      </c>
      <c r="I37" s="27">
        <v>25.39</v>
      </c>
      <c r="J37" s="6">
        <v>188.78</v>
      </c>
      <c r="K37" s="28"/>
      <c r="L37" s="27">
        <v>108.58</v>
      </c>
      <c r="M37" s="27">
        <v>0.34</v>
      </c>
      <c r="N37" s="27">
        <f t="shared" si="9"/>
        <v>188.44</v>
      </c>
      <c r="O37" s="28">
        <f t="shared" si="10"/>
        <v>0.99819896175442313</v>
      </c>
      <c r="P37" s="28">
        <v>1.0241E-3</v>
      </c>
      <c r="S37" s="29">
        <f t="shared" si="6"/>
        <v>1.709090909090909E-3</v>
      </c>
    </row>
    <row r="38" spans="1:19" x14ac:dyDescent="0.25">
      <c r="A38" s="3" t="s">
        <v>5</v>
      </c>
      <c r="B38" s="3" t="s">
        <v>2</v>
      </c>
      <c r="C38" s="2">
        <v>39465</v>
      </c>
      <c r="D38" s="15">
        <f t="shared" si="5"/>
        <v>39.432354501213943</v>
      </c>
      <c r="E38" s="17">
        <v>8.2715000000000002E-4</v>
      </c>
      <c r="G38" s="37" t="s">
        <v>5</v>
      </c>
      <c r="H38" s="6" t="s">
        <v>2</v>
      </c>
      <c r="I38" s="27">
        <v>21.72</v>
      </c>
      <c r="J38" s="6">
        <v>191.95</v>
      </c>
      <c r="K38" s="28"/>
      <c r="L38" s="27">
        <v>124.37</v>
      </c>
      <c r="M38" s="27">
        <v>0.43</v>
      </c>
      <c r="N38" s="27">
        <f t="shared" si="9"/>
        <v>191.51999999999998</v>
      </c>
      <c r="O38" s="28">
        <f t="shared" si="10"/>
        <v>0.99775983328991924</v>
      </c>
      <c r="P38" s="28">
        <v>7.3264000000000001E-4</v>
      </c>
      <c r="S38" s="29">
        <f t="shared" si="6"/>
        <v>2.1614973262032082E-3</v>
      </c>
    </row>
    <row r="39" spans="1:19" x14ac:dyDescent="0.25">
      <c r="A39" s="3" t="s">
        <v>5</v>
      </c>
      <c r="B39" s="3" t="s">
        <v>2</v>
      </c>
      <c r="C39" s="2">
        <v>39474</v>
      </c>
      <c r="D39" s="15">
        <f t="shared" si="5"/>
        <v>39.433820872243402</v>
      </c>
      <c r="E39" s="17">
        <v>1.0177999999999999E-3</v>
      </c>
      <c r="G39" s="37" t="s">
        <v>5</v>
      </c>
      <c r="H39" s="6" t="s">
        <v>2</v>
      </c>
      <c r="I39" s="27">
        <v>39.74</v>
      </c>
      <c r="J39" s="6">
        <v>198.23</v>
      </c>
      <c r="K39" s="28"/>
      <c r="L39" s="27">
        <v>120.7</v>
      </c>
      <c r="M39" s="27">
        <v>0.28999999999999998</v>
      </c>
      <c r="N39" s="27">
        <f t="shared" si="9"/>
        <v>197.94</v>
      </c>
      <c r="O39" s="28">
        <f t="shared" si="10"/>
        <v>0.99853705291832728</v>
      </c>
      <c r="P39" s="28">
        <v>6.7011000000000002E-4</v>
      </c>
      <c r="S39" s="29">
        <f t="shared" si="6"/>
        <v>1.457754010695187E-3</v>
      </c>
    </row>
    <row r="40" spans="1:19" x14ac:dyDescent="0.25">
      <c r="A40" s="3" t="s">
        <v>12</v>
      </c>
      <c r="B40" s="18" t="s">
        <v>9</v>
      </c>
      <c r="C40" s="6"/>
      <c r="D40" s="10">
        <f>33800/1000</f>
        <v>33.799999999999997</v>
      </c>
      <c r="E40" s="17"/>
      <c r="G40" s="37" t="s">
        <v>5</v>
      </c>
      <c r="H40" s="6" t="s">
        <v>2</v>
      </c>
      <c r="I40" s="27">
        <v>34.24</v>
      </c>
      <c r="J40" s="6">
        <v>191.24</v>
      </c>
      <c r="K40" s="28"/>
      <c r="L40" s="27">
        <v>124.48</v>
      </c>
      <c r="M40" s="27">
        <v>0.41</v>
      </c>
      <c r="N40" s="27">
        <f t="shared" si="9"/>
        <v>190.83</v>
      </c>
      <c r="O40" s="28">
        <f t="shared" si="10"/>
        <v>0.99785609705082623</v>
      </c>
      <c r="P40" s="28">
        <v>7.1392999999999999E-4</v>
      </c>
      <c r="S40" s="29">
        <f t="shared" si="6"/>
        <v>2.0609625668449195E-3</v>
      </c>
    </row>
    <row r="41" spans="1:19" x14ac:dyDescent="0.25">
      <c r="A41" s="3" t="s">
        <v>6</v>
      </c>
      <c r="B41" s="18" t="s">
        <v>9</v>
      </c>
      <c r="C41" s="9">
        <v>38718</v>
      </c>
      <c r="D41" s="6"/>
      <c r="E41" s="17"/>
      <c r="F41" s="4"/>
      <c r="G41" s="37" t="s">
        <v>5</v>
      </c>
      <c r="H41" s="6" t="s">
        <v>2</v>
      </c>
      <c r="I41" s="27">
        <v>40.49</v>
      </c>
      <c r="J41" s="6">
        <v>192.38</v>
      </c>
      <c r="K41" s="28"/>
      <c r="L41" s="27">
        <v>124.33</v>
      </c>
      <c r="M41" s="27">
        <v>0.41</v>
      </c>
      <c r="N41" s="27">
        <f t="shared" si="9"/>
        <v>191.97</v>
      </c>
      <c r="O41" s="28">
        <f t="shared" si="10"/>
        <v>0.99786880133069966</v>
      </c>
      <c r="P41" s="28">
        <v>8.2715000000000002E-4</v>
      </c>
      <c r="S41" s="29">
        <f t="shared" si="6"/>
        <v>2.0609625668449195E-3</v>
      </c>
    </row>
    <row r="42" spans="1:19" x14ac:dyDescent="0.25">
      <c r="A42" s="18" t="s">
        <v>7</v>
      </c>
      <c r="B42" s="3" t="s">
        <v>8</v>
      </c>
      <c r="C42" s="6"/>
      <c r="D42" s="15">
        <v>31.467677778199018</v>
      </c>
      <c r="E42" s="17">
        <v>4.6652032283751699E-2</v>
      </c>
      <c r="G42" s="37" t="s">
        <v>5</v>
      </c>
      <c r="H42" s="6" t="s">
        <v>2</v>
      </c>
      <c r="I42" s="27">
        <v>48.31</v>
      </c>
      <c r="J42" s="6">
        <v>186.42</v>
      </c>
      <c r="K42" s="28"/>
      <c r="L42" s="27">
        <v>119.72</v>
      </c>
      <c r="M42" s="27">
        <v>0.48</v>
      </c>
      <c r="N42" s="27">
        <f t="shared" si="9"/>
        <v>185.94</v>
      </c>
      <c r="O42" s="28">
        <f t="shared" si="10"/>
        <v>0.99742516897328615</v>
      </c>
      <c r="P42" s="28">
        <v>1.0177999999999999E-3</v>
      </c>
      <c r="S42" s="29">
        <f t="shared" si="6"/>
        <v>2.4128342245989306E-3</v>
      </c>
    </row>
    <row r="43" spans="1:19" x14ac:dyDescent="0.25">
      <c r="A43" s="18" t="s">
        <v>7</v>
      </c>
      <c r="B43" s="3" t="s">
        <v>8</v>
      </c>
      <c r="C43" s="6"/>
      <c r="D43" s="15">
        <v>30.903064736590128</v>
      </c>
      <c r="E43" s="17">
        <v>8.6629654709066806E-2</v>
      </c>
      <c r="F43" s="5"/>
      <c r="G43" s="37" t="s">
        <v>5</v>
      </c>
      <c r="H43" s="6" t="s">
        <v>2</v>
      </c>
      <c r="I43" s="27">
        <v>0.75</v>
      </c>
      <c r="K43" s="28"/>
      <c r="L43" s="27">
        <v>25</v>
      </c>
      <c r="M43" s="27">
        <v>8.1999999999999993</v>
      </c>
      <c r="N43" s="27"/>
      <c r="O43" s="28"/>
      <c r="P43" s="28">
        <v>6.4999999999999997E-3</v>
      </c>
      <c r="S43" s="29">
        <f t="shared" si="6"/>
        <v>4.121925133689839E-2</v>
      </c>
    </row>
    <row r="44" spans="1:19" x14ac:dyDescent="0.25">
      <c r="A44" s="18" t="s">
        <v>7</v>
      </c>
      <c r="B44" s="3" t="s">
        <v>8</v>
      </c>
      <c r="C44" s="6"/>
      <c r="D44" s="15">
        <v>27.955637190241816</v>
      </c>
      <c r="E44" s="17">
        <v>0.19116293858754341</v>
      </c>
      <c r="G44" s="37" t="s">
        <v>5</v>
      </c>
      <c r="H44" s="6" t="s">
        <v>2</v>
      </c>
      <c r="I44" s="27">
        <v>27</v>
      </c>
      <c r="K44" s="28"/>
      <c r="L44" s="27">
        <v>158</v>
      </c>
      <c r="M44" s="27">
        <v>6.8</v>
      </c>
      <c r="N44" s="27"/>
      <c r="O44" s="28"/>
      <c r="P44" s="28">
        <v>5.0000000000000001E-4</v>
      </c>
      <c r="S44" s="29">
        <f t="shared" si="6"/>
        <v>3.4181818181818181E-2</v>
      </c>
    </row>
    <row r="45" spans="1:19" x14ac:dyDescent="0.25">
      <c r="A45" s="18" t="s">
        <v>7</v>
      </c>
      <c r="B45" s="3" t="s">
        <v>8</v>
      </c>
      <c r="C45" s="6"/>
      <c r="D45" s="15">
        <v>24.422015504436295</v>
      </c>
      <c r="E45" s="17">
        <v>0.25868421597472191</v>
      </c>
      <c r="G45" s="37" t="s">
        <v>5</v>
      </c>
      <c r="H45" s="6" t="s">
        <v>2</v>
      </c>
      <c r="I45" s="27">
        <v>0.5</v>
      </c>
      <c r="K45" s="28"/>
      <c r="L45" s="27">
        <v>114</v>
      </c>
      <c r="M45" s="27">
        <v>6.4</v>
      </c>
      <c r="N45" s="27"/>
      <c r="O45" s="28"/>
      <c r="P45" s="28">
        <v>8.9999999999999998E-4</v>
      </c>
      <c r="S45" s="29">
        <f t="shared" si="6"/>
        <v>3.2171122994652405E-2</v>
      </c>
    </row>
    <row r="46" spans="1:19" x14ac:dyDescent="0.25">
      <c r="A46" s="18" t="s">
        <v>7</v>
      </c>
      <c r="B46" s="3" t="s">
        <v>8</v>
      </c>
      <c r="C46" s="6"/>
      <c r="D46" s="15">
        <v>31.086094791052719</v>
      </c>
      <c r="E46" s="17">
        <v>0.11109850881845873</v>
      </c>
      <c r="G46" s="37" t="s">
        <v>30</v>
      </c>
      <c r="H46" s="6" t="s">
        <v>9</v>
      </c>
      <c r="I46" s="27">
        <v>0.8</v>
      </c>
      <c r="K46" s="28">
        <v>4.8300000000000003E-2</v>
      </c>
      <c r="L46" s="27"/>
      <c r="M46" s="27"/>
      <c r="N46" s="27"/>
      <c r="O46" s="28"/>
      <c r="P46" s="28">
        <v>0.18060000000000001</v>
      </c>
      <c r="Q46" s="28">
        <v>1.2200000000000001E-2</v>
      </c>
      <c r="R46" s="28">
        <f>P46+Q46+K46</f>
        <v>0.24110000000000001</v>
      </c>
      <c r="S46" s="29">
        <v>0.41799999999999998</v>
      </c>
    </row>
    <row r="47" spans="1:19" x14ac:dyDescent="0.25">
      <c r="A47" s="18" t="s">
        <v>7</v>
      </c>
      <c r="B47" s="3" t="s">
        <v>8</v>
      </c>
      <c r="C47" s="6"/>
      <c r="D47" s="15">
        <v>26.143461458634132</v>
      </c>
      <c r="E47" s="17">
        <v>0.19248702301777898</v>
      </c>
      <c r="G47" s="37" t="s">
        <v>30</v>
      </c>
      <c r="H47" s="6" t="s">
        <v>9</v>
      </c>
      <c r="I47" s="27">
        <v>4</v>
      </c>
      <c r="K47" s="28">
        <v>4.3E-3</v>
      </c>
      <c r="L47" s="27"/>
      <c r="M47" s="27"/>
      <c r="N47" s="27"/>
      <c r="O47" s="28"/>
      <c r="P47" s="28">
        <v>3.0999999999999999E-3</v>
      </c>
      <c r="Q47" s="28">
        <v>1E-3</v>
      </c>
      <c r="R47" s="28">
        <f t="shared" ref="R47:R56" si="11">P47+Q47+K47</f>
        <v>8.3999999999999995E-3</v>
      </c>
      <c r="S47" s="29">
        <v>9.7000000000000003E-2</v>
      </c>
    </row>
    <row r="48" spans="1:19" x14ac:dyDescent="0.25">
      <c r="A48" s="18" t="s">
        <v>7</v>
      </c>
      <c r="B48" s="3" t="s">
        <v>8</v>
      </c>
      <c r="C48" s="6"/>
      <c r="D48" s="15">
        <v>38.40458973516634</v>
      </c>
      <c r="E48" s="17">
        <v>4.2531650514032404E-2</v>
      </c>
      <c r="G48" s="37" t="s">
        <v>30</v>
      </c>
      <c r="H48" s="6" t="s">
        <v>9</v>
      </c>
      <c r="I48" s="27">
        <v>0.2</v>
      </c>
      <c r="K48" s="28">
        <v>2.63E-2</v>
      </c>
      <c r="L48" s="27"/>
      <c r="M48" s="27"/>
      <c r="N48" s="27"/>
      <c r="O48" s="28"/>
      <c r="P48" s="28">
        <v>1.1000000000000001E-3</v>
      </c>
      <c r="Q48" s="28">
        <v>1.1000000000000001E-3</v>
      </c>
      <c r="R48" s="28">
        <f t="shared" si="11"/>
        <v>2.8500000000000001E-2</v>
      </c>
      <c r="S48" s="29">
        <v>0.25700000000000001</v>
      </c>
    </row>
    <row r="49" spans="1:19" x14ac:dyDescent="0.25">
      <c r="A49" s="18" t="s">
        <v>7</v>
      </c>
      <c r="B49" s="3" t="s">
        <v>8</v>
      </c>
      <c r="C49" s="6"/>
      <c r="D49" s="15">
        <v>31.333773346811807</v>
      </c>
      <c r="E49" s="17">
        <v>0.1570041018065933</v>
      </c>
      <c r="G49" s="37" t="s">
        <v>30</v>
      </c>
      <c r="H49" s="6" t="s">
        <v>9</v>
      </c>
      <c r="I49" s="27">
        <v>3.7</v>
      </c>
      <c r="K49" s="28">
        <v>3.3999999999999998E-3</v>
      </c>
      <c r="L49" s="27"/>
      <c r="M49" s="27"/>
      <c r="N49" s="27"/>
      <c r="O49" s="28"/>
      <c r="P49" s="28">
        <v>3.1099999999999999E-2</v>
      </c>
      <c r="Q49" s="28">
        <v>8.9999999999999998E-4</v>
      </c>
      <c r="R49" s="28">
        <f t="shared" si="11"/>
        <v>3.5400000000000001E-2</v>
      </c>
      <c r="S49" s="29">
        <v>2.5999999999999999E-2</v>
      </c>
    </row>
    <row r="50" spans="1:19" x14ac:dyDescent="0.25">
      <c r="A50" s="18" t="s">
        <v>7</v>
      </c>
      <c r="B50" s="3" t="s">
        <v>8</v>
      </c>
      <c r="C50" s="6"/>
      <c r="D50" s="15">
        <v>37.072172121105375</v>
      </c>
      <c r="E50" s="17">
        <v>2.7205156468990133E-2</v>
      </c>
      <c r="G50" s="37" t="s">
        <v>30</v>
      </c>
      <c r="H50" s="6" t="s">
        <v>9</v>
      </c>
      <c r="I50" s="27">
        <v>3.4</v>
      </c>
      <c r="K50" s="28">
        <v>5.1999999999999998E-3</v>
      </c>
      <c r="L50" s="27"/>
      <c r="M50" s="27"/>
      <c r="N50" s="27"/>
      <c r="O50" s="28"/>
      <c r="P50" s="28">
        <v>3.5000000000000001E-3</v>
      </c>
      <c r="Q50" s="28">
        <v>1E-3</v>
      </c>
      <c r="R50" s="28">
        <f t="shared" si="11"/>
        <v>9.7000000000000003E-3</v>
      </c>
      <c r="S50" s="29">
        <v>1.0999999999999999E-2</v>
      </c>
    </row>
    <row r="51" spans="1:19" x14ac:dyDescent="0.25">
      <c r="A51" s="18" t="s">
        <v>7</v>
      </c>
      <c r="B51" s="3" t="s">
        <v>8</v>
      </c>
      <c r="C51" s="6"/>
      <c r="D51" s="15">
        <v>32.148221023380096</v>
      </c>
      <c r="E51" s="17">
        <v>0.12504349114653313</v>
      </c>
      <c r="G51" s="37" t="s">
        <v>30</v>
      </c>
      <c r="H51" s="6" t="s">
        <v>9</v>
      </c>
      <c r="I51" s="27">
        <v>0.2</v>
      </c>
      <c r="K51" s="28">
        <v>2.3300000000000001E-2</v>
      </c>
      <c r="L51" s="27"/>
      <c r="M51" s="27"/>
      <c r="N51" s="27"/>
      <c r="O51" s="28"/>
      <c r="P51" s="28">
        <v>2.5999999999999999E-3</v>
      </c>
      <c r="Q51" s="28">
        <v>3.8300000000000001E-2</v>
      </c>
      <c r="R51" s="28">
        <f t="shared" si="11"/>
        <v>6.4200000000000007E-2</v>
      </c>
      <c r="S51" s="29">
        <v>0.255</v>
      </c>
    </row>
    <row r="52" spans="1:19" x14ac:dyDescent="0.25">
      <c r="A52" s="18" t="s">
        <v>7</v>
      </c>
      <c r="B52" s="3" t="s">
        <v>8</v>
      </c>
      <c r="C52" s="6"/>
      <c r="D52" s="15">
        <v>36.506968481047707</v>
      </c>
      <c r="E52" s="17">
        <v>5.0275544221565771E-2</v>
      </c>
      <c r="G52" s="37" t="s">
        <v>30</v>
      </c>
      <c r="H52" s="6" t="s">
        <v>9</v>
      </c>
      <c r="I52" s="27">
        <v>0.6</v>
      </c>
      <c r="K52" s="28">
        <v>2.5000000000000001E-3</v>
      </c>
      <c r="L52" s="27"/>
      <c r="M52" s="27"/>
      <c r="N52" s="27"/>
      <c r="O52" s="28"/>
      <c r="P52" s="28">
        <v>0.55379999999999996</v>
      </c>
      <c r="Q52" s="28">
        <v>2.5100000000000001E-2</v>
      </c>
      <c r="R52" s="28">
        <f t="shared" si="11"/>
        <v>0.58139999999999992</v>
      </c>
      <c r="S52" s="29">
        <v>0.14799999999999999</v>
      </c>
    </row>
    <row r="53" spans="1:19" x14ac:dyDescent="0.25">
      <c r="A53" s="18" t="s">
        <v>7</v>
      </c>
      <c r="B53" s="3" t="s">
        <v>8</v>
      </c>
      <c r="C53" s="6"/>
      <c r="D53" s="15">
        <v>23.665564977044863</v>
      </c>
      <c r="E53" s="17">
        <v>0.2462043751066777</v>
      </c>
      <c r="G53" s="37" t="s">
        <v>30</v>
      </c>
      <c r="H53" s="6" t="s">
        <v>9</v>
      </c>
      <c r="I53" s="27">
        <v>4.5999999999999996</v>
      </c>
      <c r="K53" s="28">
        <v>4.1999999999999997E-3</v>
      </c>
      <c r="L53" s="27"/>
      <c r="M53" s="27"/>
      <c r="N53" s="27"/>
      <c r="O53" s="28"/>
      <c r="P53" s="28">
        <v>1.26E-2</v>
      </c>
      <c r="Q53" s="28">
        <v>2.9999999999999997E-4</v>
      </c>
      <c r="R53" s="28">
        <f t="shared" si="11"/>
        <v>1.7100000000000001E-2</v>
      </c>
      <c r="S53" s="29">
        <v>7.0000000000000001E-3</v>
      </c>
    </row>
    <row r="54" spans="1:19" x14ac:dyDescent="0.25">
      <c r="A54" s="19" t="s">
        <v>7</v>
      </c>
      <c r="B54" s="26" t="s">
        <v>8</v>
      </c>
      <c r="C54" s="20"/>
      <c r="D54" s="21">
        <v>16.561901949944925</v>
      </c>
      <c r="E54" s="22">
        <v>0.32347465515782625</v>
      </c>
      <c r="G54" s="37" t="s">
        <v>30</v>
      </c>
      <c r="H54" s="6" t="s">
        <v>9</v>
      </c>
      <c r="I54" s="27">
        <v>3.1</v>
      </c>
      <c r="K54" s="28">
        <v>3.8E-3</v>
      </c>
      <c r="L54" s="27"/>
      <c r="M54" s="27"/>
      <c r="N54" s="27"/>
      <c r="O54" s="28"/>
      <c r="P54" s="28">
        <v>6.4999999999999997E-3</v>
      </c>
      <c r="Q54" s="28">
        <v>2.9999999999999997E-4</v>
      </c>
      <c r="R54" s="28">
        <f t="shared" si="11"/>
        <v>1.06E-2</v>
      </c>
      <c r="S54" s="29">
        <v>1.2999999999999999E-2</v>
      </c>
    </row>
    <row r="55" spans="1:19" x14ac:dyDescent="0.25">
      <c r="G55" s="37" t="s">
        <v>30</v>
      </c>
      <c r="H55" s="6" t="s">
        <v>9</v>
      </c>
      <c r="I55" s="27">
        <v>1.7</v>
      </c>
      <c r="K55" s="28">
        <v>4.7000000000000002E-3</v>
      </c>
      <c r="L55" s="27"/>
      <c r="M55" s="27"/>
      <c r="N55" s="27"/>
      <c r="O55" s="28"/>
      <c r="P55" s="28">
        <v>1.4200000000000001E-2</v>
      </c>
      <c r="Q55" s="28">
        <v>8.0000000000000004E-4</v>
      </c>
      <c r="R55" s="28">
        <f t="shared" si="11"/>
        <v>1.9700000000000002E-2</v>
      </c>
      <c r="S55" s="29">
        <v>7.0000000000000001E-3</v>
      </c>
    </row>
    <row r="56" spans="1:19" x14ac:dyDescent="0.25">
      <c r="G56" s="37" t="s">
        <v>30</v>
      </c>
      <c r="H56" s="6" t="s">
        <v>9</v>
      </c>
      <c r="I56" s="27">
        <v>1</v>
      </c>
      <c r="K56" s="28">
        <v>9.9000000000000008E-3</v>
      </c>
      <c r="L56" s="27"/>
      <c r="M56" s="27"/>
      <c r="N56" s="27"/>
      <c r="O56" s="28"/>
      <c r="P56" s="28">
        <v>3.5000000000000001E-3</v>
      </c>
      <c r="Q56" s="28">
        <v>1.03E-2</v>
      </c>
      <c r="R56" s="28">
        <f t="shared" si="11"/>
        <v>2.3699999999999999E-2</v>
      </c>
      <c r="S56" s="29">
        <v>0.105</v>
      </c>
    </row>
    <row r="57" spans="1:19" x14ac:dyDescent="0.25">
      <c r="G57" s="37" t="s">
        <v>31</v>
      </c>
      <c r="H57" s="6" t="s">
        <v>9</v>
      </c>
      <c r="I57" s="27">
        <v>52.1</v>
      </c>
      <c r="K57" s="28"/>
      <c r="P57" s="28">
        <v>1.1560000000000001E-2</v>
      </c>
      <c r="S57" s="17">
        <v>0.26196999999999998</v>
      </c>
    </row>
    <row r="58" spans="1:19" x14ac:dyDescent="0.25">
      <c r="G58" s="37" t="s">
        <v>32</v>
      </c>
      <c r="H58" s="6" t="s">
        <v>9</v>
      </c>
      <c r="I58" s="27">
        <v>0.9</v>
      </c>
      <c r="K58" s="28"/>
      <c r="L58" s="27">
        <v>94.2</v>
      </c>
      <c r="M58" s="27">
        <v>186.3</v>
      </c>
      <c r="P58" s="28"/>
      <c r="S58" s="29">
        <f t="shared" ref="S58:S98" si="12">M58/56.1*28.2/100</f>
        <v>0.93648128342245984</v>
      </c>
    </row>
    <row r="59" spans="1:19" x14ac:dyDescent="0.25">
      <c r="G59" s="37" t="s">
        <v>32</v>
      </c>
      <c r="H59" s="6" t="s">
        <v>9</v>
      </c>
      <c r="I59" s="27">
        <v>18.2</v>
      </c>
      <c r="K59" s="28"/>
      <c r="L59" s="27">
        <v>120</v>
      </c>
      <c r="M59" s="27">
        <v>17.5</v>
      </c>
      <c r="P59" s="28"/>
      <c r="S59" s="29">
        <f t="shared" si="12"/>
        <v>8.7967914438502673E-2</v>
      </c>
    </row>
    <row r="60" spans="1:19" x14ac:dyDescent="0.25">
      <c r="G60" s="37" t="s">
        <v>32</v>
      </c>
      <c r="H60" s="6" t="s">
        <v>9</v>
      </c>
      <c r="I60" s="27">
        <v>2.2999999999999998</v>
      </c>
      <c r="K60" s="28"/>
      <c r="L60" s="27">
        <v>80</v>
      </c>
      <c r="M60" s="27">
        <v>194.6</v>
      </c>
      <c r="P60" s="28"/>
      <c r="S60" s="29">
        <f t="shared" si="12"/>
        <v>0.97820320855614962</v>
      </c>
    </row>
    <row r="61" spans="1:19" x14ac:dyDescent="0.25">
      <c r="G61" s="37" t="s">
        <v>32</v>
      </c>
      <c r="H61" s="6" t="s">
        <v>9</v>
      </c>
      <c r="I61" s="27">
        <v>2</v>
      </c>
      <c r="K61" s="28"/>
      <c r="L61" s="27">
        <v>73.7</v>
      </c>
      <c r="M61" s="27">
        <v>140.69999999999999</v>
      </c>
      <c r="P61" s="28"/>
      <c r="S61" s="29">
        <f t="shared" si="12"/>
        <v>0.70726203208556138</v>
      </c>
    </row>
    <row r="62" spans="1:19" x14ac:dyDescent="0.25">
      <c r="G62" s="37" t="s">
        <v>32</v>
      </c>
      <c r="H62" s="6" t="s">
        <v>9</v>
      </c>
      <c r="I62" s="27">
        <v>1.6</v>
      </c>
      <c r="K62" s="28"/>
      <c r="L62" s="27">
        <v>119.2</v>
      </c>
      <c r="M62" s="27">
        <v>139.1</v>
      </c>
      <c r="P62" s="28"/>
      <c r="S62" s="29">
        <f t="shared" si="12"/>
        <v>0.69921925133689844</v>
      </c>
    </row>
    <row r="63" spans="1:19" x14ac:dyDescent="0.25">
      <c r="G63" s="37" t="s">
        <v>32</v>
      </c>
      <c r="H63" s="6" t="s">
        <v>9</v>
      </c>
      <c r="I63" s="27">
        <v>5</v>
      </c>
      <c r="K63" s="28"/>
      <c r="L63" s="27">
        <v>98</v>
      </c>
      <c r="M63" s="27">
        <v>145.19999999999999</v>
      </c>
      <c r="P63" s="28"/>
      <c r="S63" s="29">
        <f t="shared" si="12"/>
        <v>0.72988235294117632</v>
      </c>
    </row>
    <row r="64" spans="1:19" x14ac:dyDescent="0.25">
      <c r="G64" s="37" t="s">
        <v>32</v>
      </c>
      <c r="H64" s="6" t="s">
        <v>9</v>
      </c>
      <c r="I64" s="27">
        <v>3.1</v>
      </c>
      <c r="K64" s="28"/>
      <c r="L64" s="27">
        <v>71.400000000000006</v>
      </c>
      <c r="M64" s="27">
        <v>179.8</v>
      </c>
      <c r="P64" s="28"/>
      <c r="S64" s="29">
        <f t="shared" si="12"/>
        <v>0.90380748663101595</v>
      </c>
    </row>
    <row r="65" spans="7:19" x14ac:dyDescent="0.25">
      <c r="G65" s="37" t="s">
        <v>32</v>
      </c>
      <c r="H65" s="6" t="s">
        <v>9</v>
      </c>
      <c r="I65" s="27">
        <v>7.9</v>
      </c>
      <c r="K65" s="28"/>
      <c r="L65" s="27">
        <v>91.8</v>
      </c>
      <c r="M65" s="27">
        <v>12.3</v>
      </c>
      <c r="P65" s="28"/>
      <c r="S65" s="29">
        <f t="shared" si="12"/>
        <v>6.1828877005347602E-2</v>
      </c>
    </row>
    <row r="66" spans="7:19" x14ac:dyDescent="0.25">
      <c r="G66" s="37" t="s">
        <v>32</v>
      </c>
      <c r="H66" s="6" t="s">
        <v>9</v>
      </c>
      <c r="I66" s="27">
        <v>2.8</v>
      </c>
      <c r="K66" s="28"/>
      <c r="L66" s="27">
        <v>97.4</v>
      </c>
      <c r="M66" s="27">
        <v>83.2</v>
      </c>
      <c r="P66" s="28"/>
      <c r="S66" s="29">
        <f t="shared" si="12"/>
        <v>0.41822459893048125</v>
      </c>
    </row>
    <row r="67" spans="7:19" x14ac:dyDescent="0.25">
      <c r="G67" s="37" t="s">
        <v>32</v>
      </c>
      <c r="H67" s="6" t="s">
        <v>9</v>
      </c>
      <c r="I67" s="27">
        <v>15.9</v>
      </c>
      <c r="K67" s="28"/>
      <c r="L67" s="27">
        <v>83.7</v>
      </c>
      <c r="M67" s="27">
        <v>113.6</v>
      </c>
      <c r="P67" s="28"/>
      <c r="S67" s="29">
        <f t="shared" si="12"/>
        <v>0.57103743315508015</v>
      </c>
    </row>
    <row r="68" spans="7:19" x14ac:dyDescent="0.25">
      <c r="G68" s="37" t="s">
        <v>32</v>
      </c>
      <c r="H68" s="6" t="s">
        <v>9</v>
      </c>
      <c r="I68" s="27">
        <v>3.4</v>
      </c>
      <c r="K68" s="28"/>
      <c r="L68" s="27">
        <v>82.7</v>
      </c>
      <c r="M68" s="27">
        <v>184.3</v>
      </c>
      <c r="P68" s="28"/>
      <c r="S68" s="29">
        <f t="shared" si="12"/>
        <v>0.92642780748663101</v>
      </c>
    </row>
    <row r="69" spans="7:19" x14ac:dyDescent="0.25">
      <c r="G69" s="37" t="s">
        <v>32</v>
      </c>
      <c r="H69" s="6" t="s">
        <v>9</v>
      </c>
      <c r="I69" s="27">
        <v>3.8</v>
      </c>
      <c r="K69" s="28"/>
      <c r="L69" s="27">
        <v>83.1</v>
      </c>
      <c r="M69" s="27">
        <v>120.9</v>
      </c>
      <c r="P69" s="28"/>
      <c r="S69" s="29">
        <f t="shared" si="12"/>
        <v>0.60773262032085562</v>
      </c>
    </row>
    <row r="70" spans="7:19" x14ac:dyDescent="0.25">
      <c r="G70" s="37" t="s">
        <v>32</v>
      </c>
      <c r="H70" s="6" t="s">
        <v>9</v>
      </c>
      <c r="I70" s="27">
        <v>2</v>
      </c>
      <c r="K70" s="28"/>
      <c r="L70" s="27">
        <v>85</v>
      </c>
      <c r="M70" s="27">
        <v>36.9</v>
      </c>
      <c r="P70" s="28"/>
      <c r="S70" s="29">
        <f t="shared" si="12"/>
        <v>0.18548663101604276</v>
      </c>
    </row>
    <row r="71" spans="7:19" x14ac:dyDescent="0.25">
      <c r="G71" s="37" t="s">
        <v>32</v>
      </c>
      <c r="H71" s="6" t="s">
        <v>9</v>
      </c>
      <c r="I71" s="27">
        <v>1.4</v>
      </c>
      <c r="K71" s="28"/>
      <c r="L71" s="27">
        <v>79</v>
      </c>
      <c r="M71" s="27">
        <v>40.9</v>
      </c>
      <c r="P71" s="28"/>
      <c r="S71" s="29">
        <f t="shared" si="12"/>
        <v>0.20559358288770052</v>
      </c>
    </row>
    <row r="72" spans="7:19" x14ac:dyDescent="0.25">
      <c r="G72" s="37" t="s">
        <v>32</v>
      </c>
      <c r="H72" s="6" t="s">
        <v>9</v>
      </c>
      <c r="I72" s="27">
        <v>10.8</v>
      </c>
      <c r="K72" s="28"/>
      <c r="L72" s="27">
        <v>86.2</v>
      </c>
      <c r="M72" s="27">
        <v>24.5</v>
      </c>
      <c r="P72" s="28"/>
      <c r="S72" s="29">
        <f t="shared" si="12"/>
        <v>0.12315508021390373</v>
      </c>
    </row>
    <row r="73" spans="7:19" x14ac:dyDescent="0.25">
      <c r="G73" s="37" t="s">
        <v>32</v>
      </c>
      <c r="H73" s="6" t="s">
        <v>9</v>
      </c>
      <c r="I73" s="27">
        <v>1.9</v>
      </c>
      <c r="K73" s="28"/>
      <c r="L73" s="27">
        <v>66.7</v>
      </c>
      <c r="M73" s="27">
        <v>91.7</v>
      </c>
      <c r="P73" s="28"/>
      <c r="S73" s="29">
        <f t="shared" si="12"/>
        <v>0.46095187165775398</v>
      </c>
    </row>
    <row r="74" spans="7:19" x14ac:dyDescent="0.25">
      <c r="G74" s="37" t="s">
        <v>32</v>
      </c>
      <c r="H74" s="6" t="s">
        <v>9</v>
      </c>
      <c r="I74" s="27">
        <v>9.3000000000000007</v>
      </c>
      <c r="K74" s="28"/>
      <c r="L74" s="27">
        <v>112.2</v>
      </c>
      <c r="M74" s="27">
        <v>1.5</v>
      </c>
      <c r="P74" s="28"/>
      <c r="S74" s="29">
        <f t="shared" si="12"/>
        <v>7.5401069518716583E-3</v>
      </c>
    </row>
    <row r="75" spans="7:19" x14ac:dyDescent="0.25">
      <c r="G75" s="37" t="s">
        <v>32</v>
      </c>
      <c r="H75" s="6" t="s">
        <v>9</v>
      </c>
      <c r="I75" s="27">
        <v>5.3</v>
      </c>
      <c r="K75" s="28"/>
      <c r="L75" s="27">
        <v>88.6</v>
      </c>
      <c r="M75" s="27">
        <v>48.3</v>
      </c>
      <c r="P75" s="28"/>
      <c r="S75" s="29">
        <f t="shared" si="12"/>
        <v>0.24279144385026732</v>
      </c>
    </row>
    <row r="76" spans="7:19" x14ac:dyDescent="0.25">
      <c r="G76" s="37" t="s">
        <v>32</v>
      </c>
      <c r="H76" s="6" t="s">
        <v>9</v>
      </c>
      <c r="I76" s="27">
        <v>11.5</v>
      </c>
      <c r="K76" s="28"/>
      <c r="L76" s="27">
        <v>101.7</v>
      </c>
      <c r="M76" s="27">
        <v>31.6</v>
      </c>
      <c r="P76" s="28"/>
      <c r="S76" s="29">
        <f t="shared" si="12"/>
        <v>0.15884491978609624</v>
      </c>
    </row>
    <row r="77" spans="7:19" x14ac:dyDescent="0.25">
      <c r="G77" s="37" t="s">
        <v>32</v>
      </c>
      <c r="H77" s="6" t="s">
        <v>9</v>
      </c>
      <c r="I77" s="6">
        <v>3.6</v>
      </c>
      <c r="K77" s="28"/>
      <c r="L77" s="6">
        <v>60.5</v>
      </c>
      <c r="M77" s="6">
        <v>186.7</v>
      </c>
      <c r="P77" s="28"/>
      <c r="S77" s="29">
        <f t="shared" si="12"/>
        <v>0.93849197860962563</v>
      </c>
    </row>
    <row r="78" spans="7:19" x14ac:dyDescent="0.25">
      <c r="G78" s="37" t="s">
        <v>32</v>
      </c>
      <c r="H78" s="6" t="s">
        <v>9</v>
      </c>
      <c r="I78" s="27">
        <v>16.2</v>
      </c>
      <c r="K78" s="28"/>
      <c r="L78" s="27">
        <v>124.7</v>
      </c>
      <c r="M78" s="27">
        <v>5.2</v>
      </c>
      <c r="P78" s="28"/>
      <c r="S78" s="29">
        <f t="shared" si="12"/>
        <v>2.6139037433155078E-2</v>
      </c>
    </row>
    <row r="79" spans="7:19" x14ac:dyDescent="0.25">
      <c r="G79" s="37" t="s">
        <v>32</v>
      </c>
      <c r="H79" s="6" t="s">
        <v>9</v>
      </c>
      <c r="I79" s="27">
        <v>18.600000000000001</v>
      </c>
      <c r="K79" s="28"/>
      <c r="L79" s="27">
        <v>104</v>
      </c>
      <c r="M79" s="27">
        <v>16.8</v>
      </c>
      <c r="P79" s="28"/>
      <c r="S79" s="29">
        <f t="shared" si="12"/>
        <v>8.4449197860962569E-2</v>
      </c>
    </row>
    <row r="80" spans="7:19" x14ac:dyDescent="0.25">
      <c r="G80" s="37" t="s">
        <v>32</v>
      </c>
      <c r="H80" s="6" t="s">
        <v>9</v>
      </c>
      <c r="I80" s="27">
        <v>2.7</v>
      </c>
      <c r="K80" s="28"/>
      <c r="L80" s="27">
        <v>110.5</v>
      </c>
      <c r="M80" s="27">
        <v>76.5</v>
      </c>
      <c r="P80" s="28"/>
      <c r="S80" s="29">
        <f t="shared" si="12"/>
        <v>0.38454545454545452</v>
      </c>
    </row>
    <row r="81" spans="7:19" x14ac:dyDescent="0.25">
      <c r="G81" s="37" t="s">
        <v>32</v>
      </c>
      <c r="H81" s="6" t="s">
        <v>9</v>
      </c>
      <c r="I81" s="27">
        <v>3.6</v>
      </c>
      <c r="K81" s="28"/>
      <c r="L81" s="27">
        <v>104.1</v>
      </c>
      <c r="M81" s="27">
        <v>188.7</v>
      </c>
      <c r="P81" s="28"/>
      <c r="S81" s="29">
        <f t="shared" si="12"/>
        <v>0.94854545454545447</v>
      </c>
    </row>
    <row r="82" spans="7:19" x14ac:dyDescent="0.25">
      <c r="G82" s="37" t="s">
        <v>32</v>
      </c>
      <c r="H82" s="6" t="s">
        <v>9</v>
      </c>
      <c r="I82" s="27">
        <v>5.6</v>
      </c>
      <c r="K82" s="28"/>
      <c r="L82" s="27">
        <v>102.9</v>
      </c>
      <c r="M82" s="27">
        <v>7.9</v>
      </c>
      <c r="P82" s="28"/>
      <c r="S82" s="29">
        <f t="shared" si="12"/>
        <v>3.9711229946524061E-2</v>
      </c>
    </row>
    <row r="83" spans="7:19" x14ac:dyDescent="0.25">
      <c r="G83" s="37" t="s">
        <v>32</v>
      </c>
      <c r="H83" s="6" t="s">
        <v>9</v>
      </c>
      <c r="I83" s="27">
        <v>6.2</v>
      </c>
      <c r="K83" s="28"/>
      <c r="L83" s="27">
        <v>109</v>
      </c>
      <c r="M83" s="27">
        <v>29.7</v>
      </c>
      <c r="P83" s="28"/>
      <c r="S83" s="29">
        <f t="shared" si="12"/>
        <v>0.14929411764705883</v>
      </c>
    </row>
    <row r="84" spans="7:19" x14ac:dyDescent="0.25">
      <c r="G84" s="37" t="s">
        <v>32</v>
      </c>
      <c r="H84" s="6" t="s">
        <v>9</v>
      </c>
      <c r="I84" s="27">
        <v>5.4</v>
      </c>
      <c r="K84" s="28"/>
      <c r="L84" s="27">
        <v>92.8</v>
      </c>
      <c r="M84" s="27">
        <v>124.4</v>
      </c>
      <c r="P84" s="28"/>
      <c r="S84" s="29">
        <f t="shared" si="12"/>
        <v>0.62532620320855603</v>
      </c>
    </row>
    <row r="85" spans="7:19" x14ac:dyDescent="0.25">
      <c r="G85" s="37" t="s">
        <v>32</v>
      </c>
      <c r="H85" s="6" t="s">
        <v>9</v>
      </c>
      <c r="I85" s="27">
        <v>7.1</v>
      </c>
      <c r="K85" s="28"/>
      <c r="L85" s="27">
        <v>91.5</v>
      </c>
      <c r="M85" s="27">
        <v>36.4</v>
      </c>
      <c r="P85" s="28"/>
      <c r="S85" s="29">
        <f t="shared" si="12"/>
        <v>0.18297326203208555</v>
      </c>
    </row>
    <row r="86" spans="7:19" x14ac:dyDescent="0.25">
      <c r="G86" s="37" t="s">
        <v>32</v>
      </c>
      <c r="H86" s="6" t="s">
        <v>9</v>
      </c>
      <c r="I86" s="27">
        <v>6.3</v>
      </c>
      <c r="K86" s="28"/>
      <c r="L86" s="27">
        <v>103</v>
      </c>
      <c r="M86" s="27">
        <v>22.9</v>
      </c>
      <c r="P86" s="28"/>
      <c r="S86" s="29">
        <f t="shared" si="12"/>
        <v>0.11511229946524063</v>
      </c>
    </row>
    <row r="87" spans="7:19" x14ac:dyDescent="0.25">
      <c r="G87" s="37" t="s">
        <v>32</v>
      </c>
      <c r="H87" s="6" t="s">
        <v>9</v>
      </c>
      <c r="I87" s="27">
        <v>1.9</v>
      </c>
      <c r="K87" s="28"/>
      <c r="L87" s="27">
        <v>101.3</v>
      </c>
      <c r="M87" s="27">
        <v>149.80000000000001</v>
      </c>
      <c r="P87" s="28"/>
      <c r="S87" s="29">
        <f t="shared" si="12"/>
        <v>0.75300534759358284</v>
      </c>
    </row>
    <row r="88" spans="7:19" x14ac:dyDescent="0.25">
      <c r="G88" s="37" t="s">
        <v>32</v>
      </c>
      <c r="H88" s="6" t="s">
        <v>9</v>
      </c>
      <c r="I88" s="27">
        <v>5.5</v>
      </c>
      <c r="K88" s="28"/>
      <c r="L88" s="27">
        <v>84.4</v>
      </c>
      <c r="M88" s="27">
        <v>105.5</v>
      </c>
      <c r="P88" s="28"/>
      <c r="S88" s="29">
        <f t="shared" si="12"/>
        <v>0.53032085561497322</v>
      </c>
    </row>
    <row r="89" spans="7:19" x14ac:dyDescent="0.25">
      <c r="G89" s="37" t="s">
        <v>32</v>
      </c>
      <c r="H89" s="6" t="s">
        <v>9</v>
      </c>
      <c r="I89" s="27">
        <v>6.1</v>
      </c>
      <c r="K89" s="28"/>
      <c r="L89" s="27">
        <v>89.1</v>
      </c>
      <c r="M89" s="27">
        <v>112.1</v>
      </c>
      <c r="P89" s="28"/>
      <c r="S89" s="29">
        <f t="shared" si="12"/>
        <v>0.56349732620320847</v>
      </c>
    </row>
    <row r="90" spans="7:19" x14ac:dyDescent="0.25">
      <c r="G90" s="37" t="s">
        <v>32</v>
      </c>
      <c r="H90" s="6" t="s">
        <v>9</v>
      </c>
      <c r="I90" s="27">
        <v>15.8</v>
      </c>
      <c r="K90" s="28"/>
      <c r="L90" s="27">
        <v>94.9</v>
      </c>
      <c r="M90" s="27">
        <v>14.1</v>
      </c>
      <c r="P90" s="28"/>
      <c r="S90" s="29">
        <f t="shared" si="12"/>
        <v>7.0877005347593586E-2</v>
      </c>
    </row>
    <row r="91" spans="7:19" x14ac:dyDescent="0.25">
      <c r="G91" s="37" t="s">
        <v>32</v>
      </c>
      <c r="H91" s="6" t="s">
        <v>9</v>
      </c>
      <c r="I91" s="27">
        <v>9.5</v>
      </c>
      <c r="K91" s="28"/>
      <c r="L91" s="27">
        <v>102.2</v>
      </c>
      <c r="M91" s="27">
        <v>79</v>
      </c>
      <c r="P91" s="28"/>
      <c r="S91" s="29">
        <f t="shared" si="12"/>
        <v>0.39711229946524063</v>
      </c>
    </row>
    <row r="92" spans="7:19" x14ac:dyDescent="0.25">
      <c r="G92" s="37" t="s">
        <v>32</v>
      </c>
      <c r="H92" s="6" t="s">
        <v>9</v>
      </c>
      <c r="I92" s="27">
        <v>10.8</v>
      </c>
      <c r="K92" s="28"/>
      <c r="L92" s="27">
        <v>101</v>
      </c>
      <c r="M92" s="27">
        <v>27.8</v>
      </c>
      <c r="P92" s="28"/>
      <c r="S92" s="29">
        <f t="shared" si="12"/>
        <v>0.13974331550802138</v>
      </c>
    </row>
    <row r="93" spans="7:19" x14ac:dyDescent="0.25">
      <c r="G93" s="37" t="s">
        <v>32</v>
      </c>
      <c r="H93" s="6" t="s">
        <v>9</v>
      </c>
      <c r="I93" s="27">
        <v>11.7</v>
      </c>
      <c r="K93" s="28"/>
      <c r="L93" s="27">
        <v>94.1</v>
      </c>
      <c r="M93" s="27">
        <v>42.8</v>
      </c>
      <c r="P93" s="28"/>
      <c r="S93" s="29">
        <f t="shared" si="12"/>
        <v>0.21514438502673794</v>
      </c>
    </row>
    <row r="94" spans="7:19" x14ac:dyDescent="0.25">
      <c r="G94" s="37" t="s">
        <v>32</v>
      </c>
      <c r="H94" s="6" t="s">
        <v>9</v>
      </c>
      <c r="I94" s="27">
        <v>3.9</v>
      </c>
      <c r="K94" s="28"/>
      <c r="L94" s="27">
        <v>92.5</v>
      </c>
      <c r="M94" s="27">
        <v>143.1</v>
      </c>
      <c r="P94" s="28"/>
      <c r="S94" s="29">
        <f t="shared" si="12"/>
        <v>0.71932620320855623</v>
      </c>
    </row>
    <row r="95" spans="7:19" x14ac:dyDescent="0.25">
      <c r="G95" s="37" t="s">
        <v>32</v>
      </c>
      <c r="H95" s="6" t="s">
        <v>9</v>
      </c>
      <c r="I95" s="15">
        <v>6</v>
      </c>
      <c r="K95" s="28"/>
      <c r="L95" s="6">
        <v>88.3</v>
      </c>
      <c r="M95" s="6">
        <v>64.3</v>
      </c>
      <c r="P95" s="28"/>
      <c r="S95" s="29">
        <f t="shared" si="12"/>
        <v>0.32321925133689833</v>
      </c>
    </row>
    <row r="96" spans="7:19" x14ac:dyDescent="0.25">
      <c r="G96" s="37" t="s">
        <v>32</v>
      </c>
      <c r="H96" s="6" t="s">
        <v>9</v>
      </c>
      <c r="I96" s="6">
        <v>10.7</v>
      </c>
      <c r="K96" s="28"/>
      <c r="L96" s="6">
        <v>83.1</v>
      </c>
      <c r="M96" s="6">
        <v>16.899999999999999</v>
      </c>
      <c r="P96" s="28"/>
      <c r="S96" s="29">
        <f t="shared" si="12"/>
        <v>8.4951871657754002E-2</v>
      </c>
    </row>
    <row r="97" spans="7:19" x14ac:dyDescent="0.25">
      <c r="G97" s="37" t="s">
        <v>32</v>
      </c>
      <c r="H97" s="6" t="s">
        <v>9</v>
      </c>
      <c r="I97" s="6">
        <v>6.8</v>
      </c>
      <c r="K97" s="28"/>
      <c r="L97" s="6">
        <v>60.2</v>
      </c>
      <c r="M97" s="6">
        <v>53.6</v>
      </c>
      <c r="P97" s="28"/>
      <c r="S97" s="29">
        <f t="shared" si="12"/>
        <v>0.26943315508021387</v>
      </c>
    </row>
    <row r="98" spans="7:19" x14ac:dyDescent="0.25">
      <c r="G98" s="39" t="s">
        <v>32</v>
      </c>
      <c r="H98" s="20" t="s">
        <v>9</v>
      </c>
      <c r="I98" s="20">
        <v>6.3</v>
      </c>
      <c r="J98" s="20"/>
      <c r="K98" s="30"/>
      <c r="L98" s="20">
        <v>70.099999999999994</v>
      </c>
      <c r="M98" s="20">
        <v>4.5</v>
      </c>
      <c r="N98" s="20"/>
      <c r="O98" s="20"/>
      <c r="P98" s="30"/>
      <c r="Q98" s="20"/>
      <c r="R98" s="20"/>
      <c r="S98" s="31">
        <f t="shared" si="12"/>
        <v>2.2620320855614974E-2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Characterisation</vt:lpstr>
    </vt:vector>
  </TitlesOfParts>
  <Company>Thames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Thames Water User</dc:creator>
  <cp:lastModifiedBy>Thames Water User</cp:lastModifiedBy>
  <dcterms:created xsi:type="dcterms:W3CDTF">2019-09-08T13:57:49Z</dcterms:created>
  <dcterms:modified xsi:type="dcterms:W3CDTF">2019-09-17T20:11:19Z</dcterms:modified>
</cp:coreProperties>
</file>