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umh-my.sharepoint.com/personal/maria_gutierrezp_miumh_umh_es/Documents/Escritorio/Cranfield/Paper 4_Fusarium &amp; Mycotoxins/CORD/"/>
    </mc:Choice>
  </mc:AlternateContent>
  <xr:revisionPtr revIDLastSave="1539" documentId="8_{52C18454-83EA-4763-8230-E82EA1582DE1}" xr6:coauthVersionLast="47" xr6:coauthVersionMax="47" xr10:uidLastSave="{64685A85-EA96-46BC-BE81-1CD687E089F7}"/>
  <bookViews>
    <workbookView xWindow="-108" yWindow="-108" windowWidth="23256" windowHeight="12456" tabRatio="912" firstSheet="3" activeTab="7" xr2:uid="{C00115C5-6B2D-4DA3-8632-52B61221C179}"/>
  </bookViews>
  <sheets>
    <sheet name="Raw data" sheetId="1" r:id="rId1"/>
    <sheet name="Data transformation" sheetId="2" r:id="rId2"/>
    <sheet name="Data organised" sheetId="3" r:id="rId3"/>
    <sheet name="T-2 &amp; HT-2" sheetId="8" r:id="rId4"/>
    <sheet name="Diacetoxyscirpenol &amp; 15-Acetox" sheetId="11" r:id="rId5"/>
    <sheet name="Neosolaniol &amp; Beuvericin" sheetId="12" r:id="rId6"/>
    <sheet name="Table" sheetId="13" r:id="rId7"/>
    <sheet name="SPSS" sheetId="14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2" i="8" l="1"/>
  <c r="P52" i="8"/>
  <c r="Q52" i="8"/>
  <c r="R52" i="8"/>
  <c r="O53" i="8"/>
  <c r="Q53" i="8"/>
  <c r="O54" i="8"/>
  <c r="P54" i="8"/>
  <c r="Q54" i="8"/>
  <c r="R54" i="8"/>
  <c r="O55" i="8"/>
  <c r="Q55" i="8"/>
  <c r="Q28" i="8"/>
  <c r="R28" i="8"/>
  <c r="Q29" i="8"/>
  <c r="Q66" i="12"/>
  <c r="Q67" i="12"/>
  <c r="R66" i="12"/>
  <c r="O66" i="12"/>
  <c r="Q55" i="12"/>
  <c r="O55" i="12"/>
  <c r="R54" i="12"/>
  <c r="Q54" i="12"/>
  <c r="P54" i="12"/>
  <c r="O54" i="12"/>
  <c r="Q53" i="12"/>
  <c r="O53" i="12"/>
  <c r="R52" i="12"/>
  <c r="Q52" i="12"/>
  <c r="P52" i="12"/>
  <c r="O52" i="12"/>
  <c r="R40" i="12"/>
  <c r="Q40" i="12"/>
  <c r="P40" i="12"/>
  <c r="O40" i="12"/>
  <c r="Q29" i="12"/>
  <c r="R28" i="12"/>
  <c r="Q28" i="12"/>
  <c r="Q18" i="12"/>
  <c r="O18" i="12"/>
  <c r="Q16" i="12"/>
  <c r="R6" i="12"/>
  <c r="Q6" i="12"/>
  <c r="O6" i="12"/>
  <c r="R4" i="12"/>
  <c r="Q4" i="12"/>
  <c r="O4" i="12"/>
  <c r="Q67" i="11"/>
  <c r="R66" i="11"/>
  <c r="Q66" i="11"/>
  <c r="O66" i="11"/>
  <c r="Q55" i="11"/>
  <c r="O55" i="11"/>
  <c r="R54" i="11"/>
  <c r="Q54" i="11"/>
  <c r="P54" i="11"/>
  <c r="O54" i="11"/>
  <c r="Q53" i="11"/>
  <c r="O53" i="11"/>
  <c r="R52" i="11"/>
  <c r="Q52" i="11"/>
  <c r="P52" i="11"/>
  <c r="O52" i="11"/>
  <c r="R40" i="11"/>
  <c r="Q40" i="11"/>
  <c r="P40" i="11"/>
  <c r="O40" i="11"/>
  <c r="Q29" i="11"/>
  <c r="R28" i="11"/>
  <c r="Q28" i="11"/>
  <c r="Q18" i="11"/>
  <c r="O18" i="11"/>
  <c r="Q16" i="11"/>
  <c r="R6" i="11"/>
  <c r="Q6" i="11"/>
  <c r="O6" i="11"/>
  <c r="R4" i="11"/>
  <c r="Q4" i="11"/>
  <c r="O4" i="11"/>
  <c r="Q67" i="8"/>
  <c r="R66" i="8"/>
  <c r="Q66" i="8"/>
  <c r="O66" i="8"/>
  <c r="Q40" i="8"/>
  <c r="P40" i="8"/>
  <c r="O40" i="8"/>
  <c r="R40" i="8"/>
  <c r="Q18" i="8"/>
  <c r="O18" i="8"/>
  <c r="Q16" i="8"/>
  <c r="Q6" i="8"/>
  <c r="R6" i="8"/>
  <c r="O6" i="8"/>
  <c r="R4" i="8"/>
  <c r="Q4" i="8"/>
  <c r="O4" i="8"/>
  <c r="G6" i="2"/>
  <c r="S6" i="2" s="1"/>
  <c r="G7" i="2"/>
  <c r="G8" i="2"/>
  <c r="G9" i="2"/>
  <c r="G10" i="2"/>
  <c r="G11" i="2"/>
  <c r="G12" i="2"/>
  <c r="G13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41" i="2"/>
  <c r="G42" i="2"/>
  <c r="G43" i="2"/>
  <c r="G44" i="2"/>
  <c r="G45" i="2"/>
  <c r="G46" i="2"/>
  <c r="G47" i="2"/>
  <c r="G48" i="2"/>
  <c r="G49" i="2"/>
  <c r="G50" i="2"/>
  <c r="G51" i="2"/>
  <c r="G52" i="2"/>
  <c r="G5" i="2"/>
  <c r="Q5" i="2" s="1"/>
  <c r="R6" i="2" l="1"/>
  <c r="Y5" i="2"/>
  <c r="W41" i="2"/>
  <c r="AE41" i="2" s="1"/>
  <c r="W42" i="2"/>
  <c r="AE42" i="2" s="1"/>
  <c r="W43" i="2"/>
  <c r="AE43" i="2" s="1"/>
  <c r="W44" i="2"/>
  <c r="AE44" i="2" s="1"/>
  <c r="W45" i="2"/>
  <c r="AE45" i="2" s="1"/>
  <c r="W46" i="2"/>
  <c r="AE46" i="2" s="1"/>
  <c r="W47" i="2"/>
  <c r="AE47" i="2" s="1"/>
  <c r="W48" i="2"/>
  <c r="AE48" i="2" s="1"/>
  <c r="W49" i="2"/>
  <c r="AE49" i="2" s="1"/>
  <c r="W50" i="2"/>
  <c r="AE50" i="2" s="1"/>
  <c r="W51" i="2"/>
  <c r="AE51" i="2" s="1"/>
  <c r="W52" i="2"/>
  <c r="AE52" i="2" s="1"/>
  <c r="V41" i="2"/>
  <c r="AD41" i="2" s="1"/>
  <c r="V42" i="2"/>
  <c r="AD42" i="2" s="1"/>
  <c r="V43" i="2"/>
  <c r="AD43" i="2" s="1"/>
  <c r="V44" i="2"/>
  <c r="AD44" i="2" s="1"/>
  <c r="V45" i="2"/>
  <c r="AD45" i="2" s="1"/>
  <c r="V46" i="2"/>
  <c r="AD46" i="2" s="1"/>
  <c r="V47" i="2"/>
  <c r="AD47" i="2" s="1"/>
  <c r="V48" i="2"/>
  <c r="AD48" i="2" s="1"/>
  <c r="V49" i="2"/>
  <c r="AD49" i="2" s="1"/>
  <c r="V50" i="2"/>
  <c r="AD50" i="2" s="1"/>
  <c r="V51" i="2"/>
  <c r="AD51" i="2" s="1"/>
  <c r="V52" i="2"/>
  <c r="AD52" i="2" s="1"/>
  <c r="U41" i="2"/>
  <c r="AC41" i="2" s="1"/>
  <c r="U42" i="2"/>
  <c r="AC42" i="2" s="1"/>
  <c r="U43" i="2"/>
  <c r="AC43" i="2" s="1"/>
  <c r="U44" i="2"/>
  <c r="AC44" i="2" s="1"/>
  <c r="U45" i="2"/>
  <c r="AC45" i="2" s="1"/>
  <c r="U46" i="2"/>
  <c r="AC46" i="2" s="1"/>
  <c r="U47" i="2"/>
  <c r="AC47" i="2" s="1"/>
  <c r="U48" i="2"/>
  <c r="AC48" i="2" s="1"/>
  <c r="U49" i="2"/>
  <c r="AC49" i="2" s="1"/>
  <c r="U50" i="2"/>
  <c r="AC50" i="2" s="1"/>
  <c r="U51" i="2"/>
  <c r="AC51" i="2" s="1"/>
  <c r="U52" i="2"/>
  <c r="AC52" i="2" s="1"/>
  <c r="T41" i="2"/>
  <c r="AB41" i="2" s="1"/>
  <c r="T42" i="2"/>
  <c r="AB42" i="2" s="1"/>
  <c r="T43" i="2"/>
  <c r="AB43" i="2" s="1"/>
  <c r="T44" i="2"/>
  <c r="AB44" i="2" s="1"/>
  <c r="T45" i="2"/>
  <c r="AB45" i="2" s="1"/>
  <c r="T46" i="2"/>
  <c r="AB46" i="2" s="1"/>
  <c r="T47" i="2"/>
  <c r="AB47" i="2" s="1"/>
  <c r="T48" i="2"/>
  <c r="AB48" i="2" s="1"/>
  <c r="T49" i="2"/>
  <c r="AB49" i="2" s="1"/>
  <c r="T50" i="2"/>
  <c r="AB50" i="2" s="1"/>
  <c r="T51" i="2"/>
  <c r="AB51" i="2" s="1"/>
  <c r="T52" i="2"/>
  <c r="AB52" i="2" s="1"/>
  <c r="S41" i="2"/>
  <c r="AA41" i="2" s="1"/>
  <c r="S42" i="2"/>
  <c r="AA42" i="2" s="1"/>
  <c r="S43" i="2"/>
  <c r="AA43" i="2" s="1"/>
  <c r="S44" i="2"/>
  <c r="AA44" i="2" s="1"/>
  <c r="S45" i="2"/>
  <c r="AA45" i="2" s="1"/>
  <c r="S46" i="2"/>
  <c r="AA46" i="2" s="1"/>
  <c r="S47" i="2"/>
  <c r="AA47" i="2" s="1"/>
  <c r="S48" i="2"/>
  <c r="AA48" i="2" s="1"/>
  <c r="S49" i="2"/>
  <c r="AA49" i="2" s="1"/>
  <c r="S50" i="2"/>
  <c r="AA50" i="2" s="1"/>
  <c r="S51" i="2"/>
  <c r="AA51" i="2" s="1"/>
  <c r="S52" i="2"/>
  <c r="AA52" i="2" s="1"/>
  <c r="R41" i="2"/>
  <c r="Z41" i="2" s="1"/>
  <c r="R42" i="2"/>
  <c r="Z42" i="2" s="1"/>
  <c r="R43" i="2"/>
  <c r="Z43" i="2" s="1"/>
  <c r="R44" i="2"/>
  <c r="Z44" i="2" s="1"/>
  <c r="R45" i="2"/>
  <c r="Z45" i="2" s="1"/>
  <c r="R46" i="2"/>
  <c r="Z46" i="2" s="1"/>
  <c r="R47" i="2"/>
  <c r="Z47" i="2" s="1"/>
  <c r="R48" i="2"/>
  <c r="Z48" i="2" s="1"/>
  <c r="R49" i="2"/>
  <c r="Z49" i="2" s="1"/>
  <c r="R50" i="2"/>
  <c r="Z50" i="2" s="1"/>
  <c r="R51" i="2"/>
  <c r="Z51" i="2" s="1"/>
  <c r="R52" i="2"/>
  <c r="Z52" i="2" s="1"/>
  <c r="Q41" i="2"/>
  <c r="Y41" i="2" s="1"/>
  <c r="Q42" i="2"/>
  <c r="Y42" i="2" s="1"/>
  <c r="Q43" i="2"/>
  <c r="Y43" i="2" s="1"/>
  <c r="Q44" i="2"/>
  <c r="Y44" i="2" s="1"/>
  <c r="Q45" i="2"/>
  <c r="Y45" i="2" s="1"/>
  <c r="Q46" i="2"/>
  <c r="Y46" i="2" s="1"/>
  <c r="Q47" i="2"/>
  <c r="Y47" i="2" s="1"/>
  <c r="Q48" i="2"/>
  <c r="Y48" i="2" s="1"/>
  <c r="Q49" i="2"/>
  <c r="Y49" i="2" s="1"/>
  <c r="Q50" i="2"/>
  <c r="Y50" i="2" s="1"/>
  <c r="Q51" i="2"/>
  <c r="Y51" i="2" s="1"/>
  <c r="Q52" i="2"/>
  <c r="Y52" i="2" s="1"/>
  <c r="W30" i="2"/>
  <c r="AE30" i="2" s="1"/>
  <c r="W31" i="2"/>
  <c r="AE31" i="2" s="1"/>
  <c r="W32" i="2"/>
  <c r="AE32" i="2" s="1"/>
  <c r="W33" i="2"/>
  <c r="AE33" i="2" s="1"/>
  <c r="W34" i="2"/>
  <c r="AE34" i="2" s="1"/>
  <c r="W29" i="2"/>
  <c r="AE29" i="2" s="1"/>
  <c r="V30" i="2"/>
  <c r="AD30" i="2" s="1"/>
  <c r="V31" i="2"/>
  <c r="AD31" i="2" s="1"/>
  <c r="V32" i="2"/>
  <c r="AD32" i="2" s="1"/>
  <c r="V33" i="2"/>
  <c r="AD33" i="2" s="1"/>
  <c r="V34" i="2"/>
  <c r="AD34" i="2" s="1"/>
  <c r="U30" i="2"/>
  <c r="AC30" i="2" s="1"/>
  <c r="U31" i="2"/>
  <c r="AC31" i="2" s="1"/>
  <c r="U32" i="2"/>
  <c r="AC32" i="2" s="1"/>
  <c r="U33" i="2"/>
  <c r="AC33" i="2" s="1"/>
  <c r="U34" i="2"/>
  <c r="AC34" i="2" s="1"/>
  <c r="T30" i="2"/>
  <c r="AB30" i="2" s="1"/>
  <c r="T31" i="2"/>
  <c r="AB31" i="2" s="1"/>
  <c r="T32" i="2"/>
  <c r="AB32" i="2" s="1"/>
  <c r="T33" i="2"/>
  <c r="AB33" i="2" s="1"/>
  <c r="T34" i="2"/>
  <c r="AB34" i="2" s="1"/>
  <c r="S30" i="2"/>
  <c r="AA30" i="2" s="1"/>
  <c r="S31" i="2"/>
  <c r="AA31" i="2" s="1"/>
  <c r="S32" i="2"/>
  <c r="AA32" i="2" s="1"/>
  <c r="S33" i="2"/>
  <c r="AA33" i="2" s="1"/>
  <c r="S34" i="2"/>
  <c r="AA34" i="2" s="1"/>
  <c r="R30" i="2"/>
  <c r="Z30" i="2" s="1"/>
  <c r="R31" i="2"/>
  <c r="Z31" i="2" s="1"/>
  <c r="R32" i="2"/>
  <c r="Z32" i="2" s="1"/>
  <c r="R33" i="2"/>
  <c r="Z33" i="2" s="1"/>
  <c r="R34" i="2"/>
  <c r="Z34" i="2" s="1"/>
  <c r="Q30" i="2"/>
  <c r="Y30" i="2" s="1"/>
  <c r="Q31" i="2"/>
  <c r="Y31" i="2" s="1"/>
  <c r="Q32" i="2"/>
  <c r="Y32" i="2" s="1"/>
  <c r="Q33" i="2"/>
  <c r="Y33" i="2" s="1"/>
  <c r="Q34" i="2"/>
  <c r="Y34" i="2" s="1"/>
  <c r="R29" i="2"/>
  <c r="Z29" i="2" s="1"/>
  <c r="V29" i="2"/>
  <c r="AD29" i="2" s="1"/>
  <c r="U29" i="2"/>
  <c r="AC29" i="2" s="1"/>
  <c r="T29" i="2"/>
  <c r="AB29" i="2" s="1"/>
  <c r="S29" i="2"/>
  <c r="AA29" i="2" s="1"/>
  <c r="Q29" i="2"/>
  <c r="Y29" i="2" s="1"/>
  <c r="W18" i="2"/>
  <c r="AE18" i="2" s="1"/>
  <c r="W19" i="2"/>
  <c r="AE19" i="2" s="1"/>
  <c r="W20" i="2"/>
  <c r="AE20" i="2" s="1"/>
  <c r="W21" i="2"/>
  <c r="AE21" i="2" s="1"/>
  <c r="W22" i="2"/>
  <c r="AE22" i="2" s="1"/>
  <c r="W23" i="2"/>
  <c r="AE23" i="2" s="1"/>
  <c r="W24" i="2"/>
  <c r="AE24" i="2" s="1"/>
  <c r="W25" i="2"/>
  <c r="AE25" i="2" s="1"/>
  <c r="W26" i="2"/>
  <c r="AE26" i="2" s="1"/>
  <c r="W27" i="2"/>
  <c r="AE27" i="2" s="1"/>
  <c r="W28" i="2"/>
  <c r="AE28" i="2" s="1"/>
  <c r="V18" i="2"/>
  <c r="AD18" i="2" s="1"/>
  <c r="V19" i="2"/>
  <c r="AD19" i="2" s="1"/>
  <c r="V20" i="2"/>
  <c r="AD20" i="2" s="1"/>
  <c r="V21" i="2"/>
  <c r="AD21" i="2" s="1"/>
  <c r="V22" i="2"/>
  <c r="AD22" i="2" s="1"/>
  <c r="V23" i="2"/>
  <c r="AD23" i="2" s="1"/>
  <c r="V24" i="2"/>
  <c r="AD24" i="2" s="1"/>
  <c r="V25" i="2"/>
  <c r="AD25" i="2" s="1"/>
  <c r="V26" i="2"/>
  <c r="AD26" i="2" s="1"/>
  <c r="V27" i="2"/>
  <c r="AD27" i="2" s="1"/>
  <c r="V28" i="2"/>
  <c r="AD28" i="2" s="1"/>
  <c r="U18" i="2"/>
  <c r="AC18" i="2" s="1"/>
  <c r="U19" i="2"/>
  <c r="AC19" i="2" s="1"/>
  <c r="U20" i="2"/>
  <c r="AC20" i="2" s="1"/>
  <c r="U21" i="2"/>
  <c r="AC21" i="2" s="1"/>
  <c r="U22" i="2"/>
  <c r="AC22" i="2" s="1"/>
  <c r="U23" i="2"/>
  <c r="AC23" i="2" s="1"/>
  <c r="U24" i="2"/>
  <c r="AC24" i="2" s="1"/>
  <c r="U25" i="2"/>
  <c r="AC25" i="2" s="1"/>
  <c r="U26" i="2"/>
  <c r="AC26" i="2" s="1"/>
  <c r="U27" i="2"/>
  <c r="AC27" i="2" s="1"/>
  <c r="U28" i="2"/>
  <c r="AC28" i="2" s="1"/>
  <c r="T18" i="2"/>
  <c r="AB18" i="2" s="1"/>
  <c r="T19" i="2"/>
  <c r="AB19" i="2" s="1"/>
  <c r="T20" i="2"/>
  <c r="AB20" i="2" s="1"/>
  <c r="T21" i="2"/>
  <c r="AB21" i="2" s="1"/>
  <c r="T22" i="2"/>
  <c r="AB22" i="2" s="1"/>
  <c r="T23" i="2"/>
  <c r="AB23" i="2" s="1"/>
  <c r="T24" i="2"/>
  <c r="AB24" i="2" s="1"/>
  <c r="T25" i="2"/>
  <c r="AB25" i="2" s="1"/>
  <c r="T26" i="2"/>
  <c r="AB26" i="2" s="1"/>
  <c r="T27" i="2"/>
  <c r="AB27" i="2" s="1"/>
  <c r="T28" i="2"/>
  <c r="AB28" i="2" s="1"/>
  <c r="S18" i="2"/>
  <c r="AA18" i="2" s="1"/>
  <c r="S19" i="2"/>
  <c r="AA19" i="2" s="1"/>
  <c r="S20" i="2"/>
  <c r="AA20" i="2" s="1"/>
  <c r="S21" i="2"/>
  <c r="AA21" i="2" s="1"/>
  <c r="S22" i="2"/>
  <c r="AA22" i="2" s="1"/>
  <c r="S23" i="2"/>
  <c r="AA23" i="2" s="1"/>
  <c r="S24" i="2"/>
  <c r="AA24" i="2" s="1"/>
  <c r="S25" i="2"/>
  <c r="AA25" i="2" s="1"/>
  <c r="S26" i="2"/>
  <c r="AA26" i="2" s="1"/>
  <c r="S27" i="2"/>
  <c r="AA27" i="2" s="1"/>
  <c r="S28" i="2"/>
  <c r="AA28" i="2" s="1"/>
  <c r="R18" i="2"/>
  <c r="Z18" i="2" s="1"/>
  <c r="R19" i="2"/>
  <c r="Z19" i="2" s="1"/>
  <c r="R20" i="2"/>
  <c r="Z20" i="2" s="1"/>
  <c r="R21" i="2"/>
  <c r="Z21" i="2" s="1"/>
  <c r="R22" i="2"/>
  <c r="Z22" i="2" s="1"/>
  <c r="R23" i="2"/>
  <c r="Z23" i="2" s="1"/>
  <c r="R24" i="2"/>
  <c r="Z24" i="2" s="1"/>
  <c r="R25" i="2"/>
  <c r="Z25" i="2" s="1"/>
  <c r="R26" i="2"/>
  <c r="Z26" i="2" s="1"/>
  <c r="R27" i="2"/>
  <c r="Z27" i="2" s="1"/>
  <c r="R28" i="2"/>
  <c r="Z28" i="2" s="1"/>
  <c r="R17" i="2"/>
  <c r="Z17" i="2" s="1"/>
  <c r="S17" i="2"/>
  <c r="AA17" i="2" s="1"/>
  <c r="T17" i="2"/>
  <c r="AB17" i="2" s="1"/>
  <c r="U17" i="2"/>
  <c r="AC17" i="2" s="1"/>
  <c r="V17" i="2"/>
  <c r="AD17" i="2" s="1"/>
  <c r="W17" i="2"/>
  <c r="AE17" i="2" s="1"/>
  <c r="Q18" i="2"/>
  <c r="Y18" i="2" s="1"/>
  <c r="Q19" i="2"/>
  <c r="Y19" i="2" s="1"/>
  <c r="Q20" i="2"/>
  <c r="Y20" i="2" s="1"/>
  <c r="Q21" i="2"/>
  <c r="Y21" i="2" s="1"/>
  <c r="Q22" i="2"/>
  <c r="Y22" i="2" s="1"/>
  <c r="Q23" i="2"/>
  <c r="Y23" i="2" s="1"/>
  <c r="Q24" i="2"/>
  <c r="Y24" i="2" s="1"/>
  <c r="Q25" i="2"/>
  <c r="Y25" i="2" s="1"/>
  <c r="Q26" i="2"/>
  <c r="Y26" i="2" s="1"/>
  <c r="Q27" i="2"/>
  <c r="Y27" i="2" s="1"/>
  <c r="Q28" i="2"/>
  <c r="Y28" i="2" s="1"/>
  <c r="Q17" i="2"/>
  <c r="Y17" i="2" s="1"/>
  <c r="W6" i="2"/>
  <c r="AE6" i="2" s="1"/>
  <c r="W7" i="2"/>
  <c r="AE7" i="2" s="1"/>
  <c r="W8" i="2"/>
  <c r="AE8" i="2" s="1"/>
  <c r="W9" i="2"/>
  <c r="AE9" i="2" s="1"/>
  <c r="W10" i="2"/>
  <c r="AE10" i="2" s="1"/>
  <c r="W11" i="2"/>
  <c r="AE11" i="2" s="1"/>
  <c r="W12" i="2"/>
  <c r="AE12" i="2" s="1"/>
  <c r="W13" i="2"/>
  <c r="AE13" i="2" s="1"/>
  <c r="W5" i="2"/>
  <c r="AE5" i="2" s="1"/>
  <c r="V6" i="2"/>
  <c r="AD6" i="2" s="1"/>
  <c r="V7" i="2"/>
  <c r="AD7" i="2" s="1"/>
  <c r="V8" i="2"/>
  <c r="AD8" i="2" s="1"/>
  <c r="V9" i="2"/>
  <c r="AD9" i="2" s="1"/>
  <c r="V10" i="2"/>
  <c r="AD10" i="2" s="1"/>
  <c r="V11" i="2"/>
  <c r="AD11" i="2" s="1"/>
  <c r="V12" i="2"/>
  <c r="AD12" i="2" s="1"/>
  <c r="V13" i="2"/>
  <c r="AD13" i="2" s="1"/>
  <c r="U6" i="2"/>
  <c r="AC6" i="2" s="1"/>
  <c r="U7" i="2"/>
  <c r="AC7" i="2" s="1"/>
  <c r="U8" i="2"/>
  <c r="AC8" i="2" s="1"/>
  <c r="U9" i="2"/>
  <c r="AC9" i="2" s="1"/>
  <c r="U10" i="2"/>
  <c r="AC10" i="2" s="1"/>
  <c r="U11" i="2"/>
  <c r="AC11" i="2" s="1"/>
  <c r="U12" i="2"/>
  <c r="AC12" i="2" s="1"/>
  <c r="U13" i="2"/>
  <c r="AC13" i="2" s="1"/>
  <c r="T6" i="2"/>
  <c r="AB6" i="2" s="1"/>
  <c r="T7" i="2"/>
  <c r="AB7" i="2" s="1"/>
  <c r="T8" i="2"/>
  <c r="AB8" i="2" s="1"/>
  <c r="T9" i="2"/>
  <c r="AB9" i="2" s="1"/>
  <c r="T10" i="2"/>
  <c r="AB10" i="2" s="1"/>
  <c r="T11" i="2"/>
  <c r="AB11" i="2" s="1"/>
  <c r="T12" i="2"/>
  <c r="AB12" i="2" s="1"/>
  <c r="T13" i="2"/>
  <c r="AB13" i="2" s="1"/>
  <c r="AA6" i="2"/>
  <c r="S7" i="2"/>
  <c r="AA7" i="2" s="1"/>
  <c r="S8" i="2"/>
  <c r="AA8" i="2" s="1"/>
  <c r="S9" i="2"/>
  <c r="AA9" i="2" s="1"/>
  <c r="S10" i="2"/>
  <c r="AA10" i="2" s="1"/>
  <c r="S11" i="2"/>
  <c r="AA11" i="2" s="1"/>
  <c r="S12" i="2"/>
  <c r="AA12" i="2" s="1"/>
  <c r="S13" i="2"/>
  <c r="AA13" i="2" s="1"/>
  <c r="Z6" i="2"/>
  <c r="R7" i="2"/>
  <c r="Z7" i="2" s="1"/>
  <c r="R8" i="2"/>
  <c r="Z8" i="2" s="1"/>
  <c r="R9" i="2"/>
  <c r="Z9" i="2" s="1"/>
  <c r="R10" i="2"/>
  <c r="Z10" i="2" s="1"/>
  <c r="R11" i="2"/>
  <c r="Z11" i="2" s="1"/>
  <c r="R12" i="2"/>
  <c r="Z12" i="2" s="1"/>
  <c r="R13" i="2"/>
  <c r="Z13" i="2" s="1"/>
  <c r="V5" i="2"/>
  <c r="AD5" i="2" s="1"/>
  <c r="U5" i="2"/>
  <c r="AC5" i="2" s="1"/>
  <c r="T5" i="2"/>
  <c r="AB5" i="2" s="1"/>
  <c r="S5" i="2"/>
  <c r="AA5" i="2" s="1"/>
  <c r="R5" i="2"/>
  <c r="Z5" i="2" s="1"/>
  <c r="Q6" i="2"/>
  <c r="Y6" i="2" s="1"/>
  <c r="Q7" i="2"/>
  <c r="Y7" i="2" s="1"/>
  <c r="Q8" i="2"/>
  <c r="Y8" i="2" s="1"/>
  <c r="Q9" i="2"/>
  <c r="Y9" i="2" s="1"/>
  <c r="Q10" i="2"/>
  <c r="Y10" i="2" s="1"/>
  <c r="Q11" i="2"/>
  <c r="Y11" i="2" s="1"/>
  <c r="Q12" i="2"/>
  <c r="Y12" i="2" s="1"/>
  <c r="Q13" i="2"/>
  <c r="Y13" i="2" s="1"/>
</calcChain>
</file>

<file path=xl/sharedStrings.xml><?xml version="1.0" encoding="utf-8"?>
<sst xmlns="http://schemas.openxmlformats.org/spreadsheetml/2006/main" count="1100" uniqueCount="85">
  <si>
    <t>Potato samples</t>
  </si>
  <si>
    <t>3-AcDON</t>
  </si>
  <si>
    <t>N/A</t>
  </si>
  <si>
    <t>&lt; 0</t>
  </si>
  <si>
    <t>HT-2</t>
  </si>
  <si>
    <t>T-2</t>
  </si>
  <si>
    <t>Diacetoxyscirpenol</t>
  </si>
  <si>
    <t>Neosolaniol</t>
  </si>
  <si>
    <t>Beuvericin</t>
  </si>
  <si>
    <t>15-Monoacetoxyscirpenol</t>
  </si>
  <si>
    <t>ng of toxin/mL</t>
  </si>
  <si>
    <r>
      <t>ng of toxin/g of potato</t>
    </r>
    <r>
      <rPr>
        <sz val="11"/>
        <color theme="1"/>
        <rFont val="Calibri"/>
        <family val="2"/>
        <scheme val="minor"/>
      </rPr>
      <t xml:space="preserve"> (ng of toxin/mL /g of potato*mL of extracting buffer)</t>
    </r>
  </si>
  <si>
    <t>Exp. 1</t>
  </si>
  <si>
    <t>Record</t>
  </si>
  <si>
    <t>Fusarium</t>
  </si>
  <si>
    <t>Blank</t>
  </si>
  <si>
    <t>Casablanca</t>
  </si>
  <si>
    <t>Exp. 2</t>
  </si>
  <si>
    <t>Recovery (%)</t>
  </si>
  <si>
    <t>ng of toxin/g of potato* RECOVERY (%)</t>
  </si>
  <si>
    <t>Considering the LOQ</t>
  </si>
  <si>
    <t>Day</t>
  </si>
  <si>
    <t>Cultivar</t>
  </si>
  <si>
    <t>15-Acetoxyscirpenol</t>
  </si>
  <si>
    <t>Potato (mg)</t>
  </si>
  <si>
    <t>Potato (g)</t>
  </si>
  <si>
    <t xml:space="preserve"> Considering the LOQ</t>
  </si>
  <si>
    <t xml:space="preserve">Early-stage </t>
  </si>
  <si>
    <t>Storage stage</t>
  </si>
  <si>
    <t>Treatment</t>
  </si>
  <si>
    <t>[]</t>
  </si>
  <si>
    <t>STD</t>
  </si>
  <si>
    <t>Mid-stage</t>
  </si>
  <si>
    <t>DAS</t>
  </si>
  <si>
    <t>15-As</t>
  </si>
  <si>
    <t>Early-stage potato tubers</t>
  </si>
  <si>
    <t>Mid-stage potato tubers</t>
  </si>
  <si>
    <t>Days</t>
  </si>
  <si>
    <t>Mycotoxin</t>
  </si>
  <si>
    <t xml:space="preserve">Record cv. </t>
  </si>
  <si>
    <t>563.39 ± 348.64</t>
  </si>
  <si>
    <t>44.07 ± 0</t>
  </si>
  <si>
    <t>109000.75 ± 8884.45</t>
  </si>
  <si>
    <t>0 ± 0</t>
  </si>
  <si>
    <t xml:space="preserve">Casablanca cv. </t>
  </si>
  <si>
    <t>512.64 ± 335.19</t>
  </si>
  <si>
    <t>11.92 ± 0</t>
  </si>
  <si>
    <t>74129.04 ± 5142.77</t>
  </si>
  <si>
    <t>18.5 ± 0.02</t>
  </si>
  <si>
    <t>293.59 ± 0</t>
  </si>
  <si>
    <t>25395.16 ± 2069.24</t>
  </si>
  <si>
    <t>157.22 ± 0</t>
  </si>
  <si>
    <t>8 ± 0</t>
  </si>
  <si>
    <t>21810.64 ± 1184.9</t>
  </si>
  <si>
    <t>18 ± 0</t>
  </si>
  <si>
    <t>198.91 ± 130.65</t>
  </si>
  <si>
    <t>6.24 ± 1.14</t>
  </si>
  <si>
    <t>42786.61 ± 3481.01</t>
  </si>
  <si>
    <t>175.33 ± 0</t>
  </si>
  <si>
    <t>9.57 ± 1.01</t>
  </si>
  <si>
    <t>24994.28 ± 5465.37</t>
  </si>
  <si>
    <t>26.44 ± 0</t>
  </si>
  <si>
    <t>213.67 ± 0</t>
  </si>
  <si>
    <t>14.04 ± 4.04</t>
  </si>
  <si>
    <t>15143.2 ± 5000.44</t>
  </si>
  <si>
    <t>30.67 ± 0</t>
  </si>
  <si>
    <t>20441.15 ± 5000.96</t>
  </si>
  <si>
    <t>65.75 ± 0</t>
  </si>
  <si>
    <t>24.21 ± 0</t>
  </si>
  <si>
    <t>7849.51 ± 1000.29</t>
  </si>
  <si>
    <t>16.88 ± 0</t>
  </si>
  <si>
    <t>4162.52 ± 1000.72</t>
  </si>
  <si>
    <t>16952.63 ± 0</t>
  </si>
  <si>
    <t>78.78 ± 0</t>
  </si>
  <si>
    <t>429.12 ± 118.38</t>
  </si>
  <si>
    <t>Stage</t>
  </si>
  <si>
    <t>Early-stage</t>
  </si>
  <si>
    <t>Record cv.</t>
  </si>
  <si>
    <t>Early</t>
  </si>
  <si>
    <t>Casablanca cv.</t>
  </si>
  <si>
    <t>Mid stage</t>
  </si>
  <si>
    <t>Mid</t>
  </si>
  <si>
    <t>Time</t>
  </si>
  <si>
    <t>ns</t>
  </si>
  <si>
    <t>Cultivar x 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</si>
</sst>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2" fillId="0" borderId="0" xfId="0" applyFont="1"/>
    <xf numFmtId="0" fontId="3" fillId="0" borderId="0" xfId="0" applyFont="1"/>
    <xf numFmtId="11" fontId="2" fillId="0" borderId="0" xfId="0" applyNumberFormat="1" applyFont="1"/>
    <xf numFmtId="0" fontId="4" fillId="0" borderId="0" xfId="0" applyFont="1"/>
    <xf numFmtId="0" fontId="3" fillId="0" borderId="0" xfId="0" applyFont="1" applyAlignment="1">
      <alignment horizontal="center"/>
    </xf>
    <xf numFmtId="0" fontId="6" fillId="0" borderId="0" xfId="0" applyFont="1"/>
    <xf numFmtId="11" fontId="0" fillId="0" borderId="0" xfId="0" applyNumberFormat="1"/>
    <xf numFmtId="0" fontId="3" fillId="0" borderId="0" xfId="0" applyFont="1" applyAlignment="1">
      <alignment vertical="center"/>
    </xf>
    <xf numFmtId="0" fontId="4" fillId="0" borderId="2" xfId="0" applyFont="1" applyBorder="1"/>
    <xf numFmtId="11" fontId="2" fillId="0" borderId="2" xfId="0" applyNumberFormat="1" applyFont="1" applyBorder="1"/>
    <xf numFmtId="11" fontId="2" fillId="0" borderId="3" xfId="0" applyNumberFormat="1" applyFont="1" applyBorder="1"/>
    <xf numFmtId="11" fontId="2" fillId="0" borderId="5" xfId="0" applyNumberFormat="1" applyFont="1" applyBorder="1"/>
    <xf numFmtId="0" fontId="4" fillId="0" borderId="7" xfId="0" applyFont="1" applyBorder="1"/>
    <xf numFmtId="11" fontId="2" fillId="0" borderId="7" xfId="0" applyNumberFormat="1" applyFont="1" applyBorder="1"/>
    <xf numFmtId="11" fontId="2" fillId="0" borderId="8" xfId="0" applyNumberFormat="1" applyFont="1" applyBorder="1"/>
    <xf numFmtId="0" fontId="2" fillId="0" borderId="2" xfId="0" applyFont="1" applyBorder="1"/>
    <xf numFmtId="0" fontId="2" fillId="0" borderId="7" xfId="0" applyFont="1" applyBorder="1"/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6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0" borderId="0" xfId="1" applyFont="1"/>
    <xf numFmtId="0" fontId="1" fillId="0" borderId="0" xfId="1"/>
    <xf numFmtId="0" fontId="1" fillId="0" borderId="0" xfId="1" applyAlignment="1">
      <alignment vertical="center" wrapText="1"/>
    </xf>
    <xf numFmtId="11" fontId="1" fillId="0" borderId="0" xfId="1" applyNumberFormat="1"/>
    <xf numFmtId="11" fontId="1" fillId="0" borderId="2" xfId="1" applyNumberFormat="1" applyBorder="1"/>
    <xf numFmtId="11" fontId="1" fillId="0" borderId="3" xfId="1" applyNumberFormat="1" applyBorder="1"/>
    <xf numFmtId="11" fontId="1" fillId="0" borderId="5" xfId="1" applyNumberFormat="1" applyBorder="1"/>
    <xf numFmtId="11" fontId="1" fillId="0" borderId="7" xfId="1" applyNumberFormat="1" applyBorder="1"/>
    <xf numFmtId="11" fontId="1" fillId="0" borderId="8" xfId="1" applyNumberFormat="1" applyBorder="1"/>
    <xf numFmtId="0" fontId="4" fillId="0" borderId="0" xfId="1" applyFont="1" applyAlignment="1">
      <alignment horizontal="center" vertical="center"/>
    </xf>
  </cellXfs>
  <cellStyles count="2">
    <cellStyle name="Normal" xfId="0" builtinId="0"/>
    <cellStyle name="Normal 2" xfId="1" xr:uid="{20E43F77-0F6B-413D-BA9F-D78F245E3BCE}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HT-2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'T-2 &amp; HT-2'!$V$8:$Y$32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'T-2 &amp; HT-2'!$Z$8:$Z$32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293.59234664070107</c:v>
                </c:pt>
                <c:pt idx="2" formatCode="General">
                  <c:v>0</c:v>
                </c:pt>
                <c:pt idx="3">
                  <c:v>157.22314232902031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>
                  <c:v>8.0101397205588825</c:v>
                </c:pt>
                <c:pt idx="8" formatCode="General">
                  <c:v>0</c:v>
                </c:pt>
                <c:pt idx="9" formatCode="General">
                  <c:v>0</c:v>
                </c:pt>
                <c:pt idx="10" formatCode="General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25395.156771297323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3035.8641151460688</c:v>
                </c:pt>
                <c:pt idx="18">
                  <c:v>14.58308373435996</c:v>
                </c:pt>
                <c:pt idx="19">
                  <c:v>21810.639138587689</c:v>
                </c:pt>
                <c:pt idx="20">
                  <c:v>4.1435550822846077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18.007225172074726</c:v>
                </c:pt>
                <c:pt idx="2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33-46CA-942C-58A6815C03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15-Acetoxyscirpenol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40169036162146399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'Diacetoxyscirpenol &amp; 15-Acetox'!$AF$40:$AF$52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4.0447396925664618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12331.446457012205</c:v>
                  </c:pt>
                  <c:pt idx="8">
                    <c:v>0</c:v>
                  </c:pt>
                  <c:pt idx="9">
                    <c:v>2340.1625755044238</c:v>
                  </c:pt>
                  <c:pt idx="10">
                    <c:v>8250.9566863760556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'Diacetoxyscirpenol &amp; 15-Acetox'!$AF$40:$AF$52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4.0447396925664618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12331.446457012205</c:v>
                  </c:pt>
                  <c:pt idx="8">
                    <c:v>0</c:v>
                  </c:pt>
                  <c:pt idx="9">
                    <c:v>2340.1625755044238</c:v>
                  </c:pt>
                  <c:pt idx="10">
                    <c:v>8250.9566863760556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'Diacetoxyscirpenol &amp; 15-Acetox'!$V$40:$X$52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15-Acetox'!$AE$40:$AE$52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213.67093476144106</c:v>
                </c:pt>
                <c:pt idx="2">
                  <c:v>0</c:v>
                </c:pt>
                <c:pt idx="3">
                  <c:v>14.038946347116624</c:v>
                </c:pt>
                <c:pt idx="4">
                  <c:v>30.670173652694608</c:v>
                </c:pt>
                <c:pt idx="5">
                  <c:v>0</c:v>
                </c:pt>
                <c:pt idx="6" formatCode="General">
                  <c:v>0</c:v>
                </c:pt>
                <c:pt idx="7">
                  <c:v>15143.198765005936</c:v>
                </c:pt>
                <c:pt idx="8" formatCode="General">
                  <c:v>0</c:v>
                </c:pt>
                <c:pt idx="9">
                  <c:v>5388.9670003858291</c:v>
                </c:pt>
                <c:pt idx="10">
                  <c:v>20441.147462898894</c:v>
                </c:pt>
                <c:pt idx="11" formatCode="General">
                  <c:v>0</c:v>
                </c:pt>
                <c:pt idx="12">
                  <c:v>65.754424778761049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C4-4A60-ACBA-1F7099BC78E6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'Diacetoxyscirpenol &amp; 15-Acetox'!$AH$40:$AH$52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'Diacetoxyscirpenol &amp; 15-Acetox'!$AC$40:$AC$52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'Diacetoxyscirpenol &amp; 15-Acetox'!$V$40:$X$52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15-Acetox'!$AG$40:$AG$52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11.207170159680636</c:v>
                </c:pt>
                <c:pt idx="4">
                  <c:v>0</c:v>
                </c:pt>
                <c:pt idx="5" formatCode="0.00E+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14.026176130895092</c:v>
                </c:pt>
                <c:pt idx="10" formatCode="0.00E+00">
                  <c:v>0</c:v>
                </c:pt>
                <c:pt idx="11">
                  <c:v>0</c:v>
                </c:pt>
                <c:pt idx="12" formatCode="0.00E+00">
                  <c:v>8.5870266472868195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C4-4A60-ACBA-1F7099BC78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15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HT-2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'Neosolaniol &amp; Beuvericin'!$V$8:$Y$32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'Neosolaniol &amp; Beuvericin'!$Z$8:$Z$32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24.212158714703001</c:v>
                </c:pt>
                <c:pt idx="2" formatCode="General">
                  <c:v>0</c:v>
                </c:pt>
                <c:pt idx="3">
                  <c:v>16.887458410351201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>
                  <c:v>43.733135300101736</c:v>
                </c:pt>
                <c:pt idx="10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7849.5066335904221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107.25536963641832</c:v>
                </c:pt>
                <c:pt idx="18">
                  <c:v>0</c:v>
                </c:pt>
                <c:pt idx="19">
                  <c:v>4162.5190902493241</c:v>
                </c:pt>
                <c:pt idx="20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0</c:v>
                </c:pt>
                <c:pt idx="2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6C-4E4B-A093-749F38FD00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'Neosolaniol &amp; Beuvericin'!$V$8:$Y$32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'Neosolaniol &amp; Beuvericin'!$AB$8:$AB$32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0</c:v>
                </c:pt>
                <c:pt idx="2" formatCode="General">
                  <c:v>0</c:v>
                </c:pt>
                <c:pt idx="3">
                  <c:v>78.782994454713503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 formatCode="General">
                  <c:v>0</c:v>
                </c:pt>
                <c:pt idx="8" formatCode="General">
                  <c:v>0</c:v>
                </c:pt>
                <c:pt idx="9">
                  <c:v>0</c:v>
                </c:pt>
                <c:pt idx="10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16952.632042253525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4.9771699906736497</c:v>
                </c:pt>
                <c:pt idx="18">
                  <c:v>0</c:v>
                </c:pt>
                <c:pt idx="19">
                  <c:v>429.12047096290462</c:v>
                </c:pt>
                <c:pt idx="20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75-4EB1-BFD0-2F8ABB54A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Neosolaniol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8.3333333333333329E-2"/>
          <c:w val="0.85705753070246971"/>
          <c:h val="0.42483850976961213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'Neosolaniol &amp; Beuvericin'!$AA$40:$AA$52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5544.287620558629</c:v>
                  </c:pt>
                  <c:pt idx="8">
                    <c:v>0</c:v>
                  </c:pt>
                  <c:pt idx="9">
                    <c:v>42.016329935132887</c:v>
                  </c:pt>
                  <c:pt idx="10">
                    <c:v>2468.7187206917265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'Neosolaniol &amp; Beuvericin'!$AA$40:$AA$52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5544.287620558629</c:v>
                  </c:pt>
                  <c:pt idx="8">
                    <c:v>0</c:v>
                  </c:pt>
                  <c:pt idx="9">
                    <c:v>42.016329935132887</c:v>
                  </c:pt>
                  <c:pt idx="10">
                    <c:v>2468.7187206917265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'Neosolaniol &amp; Beuvericin'!$V$40:$X$52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'Neosolaniol &amp; Beuvericin'!$Z$40:$Z$52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24.212158714703016</c:v>
                </c:pt>
                <c:pt idx="2">
                  <c:v>16.887458410351201</c:v>
                </c:pt>
                <c:pt idx="3" formatCode="General">
                  <c:v>0</c:v>
                </c:pt>
                <c:pt idx="4" formatCode="General">
                  <c:v>0</c:v>
                </c:pt>
                <c:pt idx="5">
                  <c:v>43.733135300101736</c:v>
                </c:pt>
                <c:pt idx="6" formatCode="General">
                  <c:v>0</c:v>
                </c:pt>
                <c:pt idx="7">
                  <c:v>7849.5066335904221</c:v>
                </c:pt>
                <c:pt idx="8" formatCode="General">
                  <c:v>0</c:v>
                </c:pt>
                <c:pt idx="9">
                  <c:v>107.25536963641832</c:v>
                </c:pt>
                <c:pt idx="10">
                  <c:v>4162.5190902493241</c:v>
                </c:pt>
                <c:pt idx="11" formatCode="General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D3-481F-AC0D-3C3A9EE6B650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'Neosolaniol &amp; Beuvericin'!$AC$40:$AC$52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'Neosolaniol &amp; Beuvericin'!$AC$40:$AC$52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'Neosolaniol &amp; Beuvericin'!$V$40:$X$52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'Neosolaniol &amp; Beuvericin'!$AB$40:$AB$52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0E+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0</c:v>
                </c:pt>
                <c:pt idx="10" formatCode="0.00E+0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D3-481F-AC0D-3C3A9EE6B6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5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Beuvericin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212028826424168"/>
          <c:y val="6.4814814814814811E-2"/>
          <c:w val="0.85705753070246971"/>
          <c:h val="0.42483850976961213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'Neosolaniol &amp; Beuvericin'!$AF$40:$AF$52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0.28257575290535364</c:v>
                  </c:pt>
                  <c:pt idx="10">
                    <c:v>118.37529461281051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'Neosolaniol &amp; Beuvericin'!$AF$40:$AF$52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0.28257575290535364</c:v>
                  </c:pt>
                  <c:pt idx="10">
                    <c:v>118.37529461281051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'Neosolaniol &amp; Beuvericin'!$V$40:$X$52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'Neosolaniol &amp; Beuvericin'!$AE$40:$AE$52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0</c:v>
                </c:pt>
                <c:pt idx="2">
                  <c:v>78.782994454713503</c:v>
                </c:pt>
                <c:pt idx="3" formatCode="General">
                  <c:v>0</c:v>
                </c:pt>
                <c:pt idx="4" formatCode="General">
                  <c:v>0</c:v>
                </c:pt>
                <c:pt idx="5">
                  <c:v>0</c:v>
                </c:pt>
                <c:pt idx="6" formatCode="General">
                  <c:v>0</c:v>
                </c:pt>
                <c:pt idx="7">
                  <c:v>16952.632042253525</c:v>
                </c:pt>
                <c:pt idx="8" formatCode="General">
                  <c:v>0</c:v>
                </c:pt>
                <c:pt idx="9">
                  <c:v>4.9771699906736497</c:v>
                </c:pt>
                <c:pt idx="10">
                  <c:v>429.12047096290462</c:v>
                </c:pt>
                <c:pt idx="11" formatCode="General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F5-46EE-B7CF-FE51555DA8B7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'Neosolaniol &amp; Beuvericin'!$AH$40:$AH$52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'Neosolaniol &amp; Beuvericin'!$AC$40:$AC$52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'Neosolaniol &amp; Beuvericin'!$V$40:$X$52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'Neosolaniol &amp; Beuvericin'!$AG$40:$AG$52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0E+00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0</c:v>
                </c:pt>
                <c:pt idx="10" formatCode="0.00E+00">
                  <c:v>0</c:v>
                </c:pt>
                <c:pt idx="11">
                  <c:v>0</c:v>
                </c:pt>
                <c:pt idx="12" formatCode="0.00E+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F5-46EE-B7CF-FE51555DA8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8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'T-2 &amp; HT-2'!$V$8:$Y$32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'T-2 &amp; HT-2'!$AB$8:$AB$32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563.39167622845218</c:v>
                </c:pt>
                <c:pt idx="2" formatCode="General">
                  <c:v>0</c:v>
                </c:pt>
                <c:pt idx="3">
                  <c:v>512.6476628451278</c:v>
                </c:pt>
                <c:pt idx="4" formatCode="General">
                  <c:v>0</c:v>
                </c:pt>
                <c:pt idx="5">
                  <c:v>44.067667638483968</c:v>
                </c:pt>
                <c:pt idx="6" formatCode="General">
                  <c:v>0</c:v>
                </c:pt>
                <c:pt idx="7">
                  <c:v>11.924536082474226</c:v>
                </c:pt>
                <c:pt idx="8" formatCode="General">
                  <c:v>0</c:v>
                </c:pt>
                <c:pt idx="9">
                  <c:v>342.7383195463546</c:v>
                </c:pt>
                <c:pt idx="10">
                  <c:v>2.8329951076320943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109000.75460554518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1334.6272880143179</c:v>
                </c:pt>
                <c:pt idx="18">
                  <c:v>20.069653512993263</c:v>
                </c:pt>
                <c:pt idx="19">
                  <c:v>74129.041781540509</c:v>
                </c:pt>
                <c:pt idx="20">
                  <c:v>21.369884393063582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18.498780703291569</c:v>
                </c:pt>
                <c:pt idx="24">
                  <c:v>3.7438052325581395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6F-4B44-BD05-5305B5D93E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HT-2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40624547050392151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 &amp; HT-2'!$AA$40:$AA$52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20692.417480496671</c:v>
                  </c:pt>
                  <c:pt idx="8">
                    <c:v>0</c:v>
                  </c:pt>
                  <c:pt idx="9">
                    <c:v>1094.9080155588042</c:v>
                  </c:pt>
                  <c:pt idx="10">
                    <c:v>11849.080022472892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'T-2 &amp; HT-2'!$AA$40:$AA$52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20692.417480496671</c:v>
                  </c:pt>
                  <c:pt idx="8">
                    <c:v>0</c:v>
                  </c:pt>
                  <c:pt idx="9">
                    <c:v>1094.9080155588042</c:v>
                  </c:pt>
                  <c:pt idx="10">
                    <c:v>11849.080022472892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 &amp; HT-2'!$V$40:$X$52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'T-2 &amp; HT-2'!$Z$40:$Z$52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293.59234664070107</c:v>
                </c:pt>
                <c:pt idx="2">
                  <c:v>157.22314232902031</c:v>
                </c:pt>
                <c:pt idx="3" formatCode="General">
                  <c:v>0</c:v>
                </c:pt>
                <c:pt idx="4">
                  <c:v>8.0101397205588825</c:v>
                </c:pt>
                <c:pt idx="5" formatCode="General">
                  <c:v>0</c:v>
                </c:pt>
                <c:pt idx="6" formatCode="General">
                  <c:v>0</c:v>
                </c:pt>
                <c:pt idx="7">
                  <c:v>25395.156771297323</c:v>
                </c:pt>
                <c:pt idx="8" formatCode="General">
                  <c:v>0</c:v>
                </c:pt>
                <c:pt idx="9">
                  <c:v>3035.8641151460688</c:v>
                </c:pt>
                <c:pt idx="10">
                  <c:v>21810.639138587689</c:v>
                </c:pt>
                <c:pt idx="11" formatCode="General">
                  <c:v>0</c:v>
                </c:pt>
                <c:pt idx="12">
                  <c:v>18.007225172074726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8F-47DE-A62E-F419467BED49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 &amp; HT-2'!$AC$40:$AC$52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'T-2 &amp; HT-2'!$AC$40:$AC$52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 &amp; HT-2'!$V$40:$X$52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'T-2 &amp; HT-2'!$AB$40:$AB$52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14.58308373435996</c:v>
                </c:pt>
                <c:pt idx="10" formatCode="0.00E+00">
                  <c:v>4.1435550822846077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8F-47DE-A62E-F419467BE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2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T-2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42289719780028012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 &amp; HT-2'!$AF$40:$AF$52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348.64478098180984</c:v>
                  </c:pt>
                  <c:pt idx="2">
                    <c:v>335.18836935689541</c:v>
                  </c:pt>
                  <c:pt idx="4">
                    <c:v>0</c:v>
                  </c:pt>
                  <c:pt idx="5">
                    <c:v>184.39717103019834</c:v>
                  </c:pt>
                  <c:pt idx="6">
                    <c:v>0</c:v>
                  </c:pt>
                  <c:pt idx="7">
                    <c:v>88844.51054785341</c:v>
                  </c:pt>
                  <c:pt idx="8">
                    <c:v>0</c:v>
                  </c:pt>
                  <c:pt idx="9">
                    <c:v>315.20042059699557</c:v>
                  </c:pt>
                  <c:pt idx="10">
                    <c:v>51427.756322214918</c:v>
                  </c:pt>
                  <c:pt idx="11">
                    <c:v>0</c:v>
                  </c:pt>
                  <c:pt idx="12">
                    <c:v>2.1366183764510403E-2</c:v>
                  </c:pt>
                </c:numCache>
              </c:numRef>
            </c:plus>
            <c:minus>
              <c:numRef>
                <c:f>'T-2 &amp; HT-2'!$AF$40:$AF$52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348.64478098180984</c:v>
                  </c:pt>
                  <c:pt idx="2">
                    <c:v>335.18836935689541</c:v>
                  </c:pt>
                  <c:pt idx="4">
                    <c:v>0</c:v>
                  </c:pt>
                  <c:pt idx="5">
                    <c:v>184.39717103019834</c:v>
                  </c:pt>
                  <c:pt idx="6">
                    <c:v>0</c:v>
                  </c:pt>
                  <c:pt idx="7">
                    <c:v>88844.51054785341</c:v>
                  </c:pt>
                  <c:pt idx="8">
                    <c:v>0</c:v>
                  </c:pt>
                  <c:pt idx="9">
                    <c:v>315.20042059699557</c:v>
                  </c:pt>
                  <c:pt idx="10">
                    <c:v>51427.756322214918</c:v>
                  </c:pt>
                  <c:pt idx="11">
                    <c:v>0</c:v>
                  </c:pt>
                  <c:pt idx="12">
                    <c:v>2.1366183764510403E-2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 &amp; HT-2'!$V$40:$X$52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'T-2 &amp; HT-2'!$AE$40:$AE$52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563.39167622845218</c:v>
                </c:pt>
                <c:pt idx="2">
                  <c:v>512.6476628451278</c:v>
                </c:pt>
                <c:pt idx="3">
                  <c:v>44.067667638483968</c:v>
                </c:pt>
                <c:pt idx="4">
                  <c:v>11.924536082474226</c:v>
                </c:pt>
                <c:pt idx="5">
                  <c:v>342.7383195463546</c:v>
                </c:pt>
                <c:pt idx="6" formatCode="General">
                  <c:v>0</c:v>
                </c:pt>
                <c:pt idx="7">
                  <c:v>109000.75460554518</c:v>
                </c:pt>
                <c:pt idx="8" formatCode="General">
                  <c:v>0</c:v>
                </c:pt>
                <c:pt idx="9">
                  <c:v>1334.6272880143179</c:v>
                </c:pt>
                <c:pt idx="10">
                  <c:v>74129.041781540509</c:v>
                </c:pt>
                <c:pt idx="11" formatCode="General">
                  <c:v>0</c:v>
                </c:pt>
                <c:pt idx="12">
                  <c:v>18.498780703291569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5B-4CC6-AAA0-5F381BBCF184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'T-2 &amp; HT-2'!$AH$40:$AH$52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'T-2 &amp; HT-2'!$AC$40:$AC$52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'T-2 &amp; HT-2'!$V$40:$X$52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'T-2 &amp; HT-2'!$AG$40:$AG$52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 formatCode="0.00E+00">
                  <c:v>2.8329951076320943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20.069653512993263</c:v>
                </c:pt>
                <c:pt idx="10" formatCode="0.00E+00">
                  <c:v>21.369884393063582</c:v>
                </c:pt>
                <c:pt idx="11">
                  <c:v>0</c:v>
                </c:pt>
                <c:pt idx="12" formatCode="0.00E+00">
                  <c:v>3.7438052325581395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5B-4CC6-AAA0-5F381BBCF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7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HT-2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40624547050392151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HT-2'!$AA$40:$AA$52</c15:sqref>
                    </c15:fullRef>
                  </c:ext>
                </c:extLst>
                <c:f>'T-2 &amp; HT-2'!$AA$40:$AA$44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HT-2'!$AA$40:$AA$52</c15:sqref>
                    </c15:fullRef>
                  </c:ext>
                </c:extLst>
                <c:f>'T-2 &amp; HT-2'!$AA$40:$AA$44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'T-2 &amp; HT-2'!$V$40:$X$52</c15:sqref>
                  </c15:fullRef>
                </c:ext>
              </c:extLst>
              <c:f>'T-2 &amp; HT-2'!$V$40:$X$44</c:f>
              <c:multiLvlStrCache>
                <c:ptCount val="5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'T-2 &amp; HT-2'!$Z$40:$Z$52</c15:sqref>
                  </c15:fullRef>
                </c:ext>
              </c:extLst>
              <c:f>'T-2 &amp; HT-2'!$Z$40:$Z$44</c:f>
              <c:numCache>
                <c:formatCode>0.00E+00</c:formatCode>
                <c:ptCount val="5"/>
                <c:pt idx="0" formatCode="General">
                  <c:v>0</c:v>
                </c:pt>
                <c:pt idx="1">
                  <c:v>293.59234664070107</c:v>
                </c:pt>
                <c:pt idx="2">
                  <c:v>157.22314232902031</c:v>
                </c:pt>
                <c:pt idx="3" formatCode="General">
                  <c:v>0</c:v>
                </c:pt>
                <c:pt idx="4">
                  <c:v>8.0101397205588825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58-4DB3-882A-A7731210A918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HT-2'!$AC$40:$AC$52</c15:sqref>
                    </c15:fullRef>
                  </c:ext>
                </c:extLst>
                <c:f>'T-2 &amp; HT-2'!$AC$40:$AC$44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HT-2'!$AC$40:$AC$52</c15:sqref>
                    </c15:fullRef>
                  </c:ext>
                </c:extLst>
                <c:f>'T-2 &amp; HT-2'!$AC$40:$AC$44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'T-2 &amp; HT-2'!$V$40:$X$52</c15:sqref>
                  </c15:fullRef>
                </c:ext>
              </c:extLst>
              <c:f>'T-2 &amp; HT-2'!$V$40:$X$44</c:f>
              <c:multiLvlStrCache>
                <c:ptCount val="5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'T-2 &amp; HT-2'!$AB$40:$AB$52</c15:sqref>
                  </c15:fullRef>
                </c:ext>
              </c:extLst>
              <c:f>'T-2 &amp; HT-2'!$AB$40:$AB$44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58-4DB3-882A-A7731210A9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T-2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42289719780028012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HT-2'!$AF$40:$AF$52</c15:sqref>
                    </c15:fullRef>
                  </c:ext>
                </c:extLst>
                <c:f>'T-2 &amp; HT-2'!$AF$40:$AF$44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348.64478098180984</c:v>
                  </c:pt>
                  <c:pt idx="2">
                    <c:v>335.18836935689541</c:v>
                  </c:pt>
                  <c:pt idx="4">
                    <c:v>0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HT-2'!$AF$40:$AF$52</c15:sqref>
                    </c15:fullRef>
                  </c:ext>
                </c:extLst>
                <c:f>'T-2 &amp; HT-2'!$AF$40:$AF$44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348.64478098180984</c:v>
                  </c:pt>
                  <c:pt idx="2">
                    <c:v>335.18836935689541</c:v>
                  </c:pt>
                  <c:pt idx="4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'T-2 &amp; HT-2'!$V$40:$X$52</c15:sqref>
                  </c15:fullRef>
                </c:ext>
              </c:extLst>
              <c:f>'T-2 &amp; HT-2'!$V$40:$X$44</c:f>
              <c:multiLvlStrCache>
                <c:ptCount val="5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'T-2 &amp; HT-2'!$AE$40:$AE$52</c15:sqref>
                  </c15:fullRef>
                </c:ext>
              </c:extLst>
              <c:f>'T-2 &amp; HT-2'!$AE$40:$AE$44</c:f>
              <c:numCache>
                <c:formatCode>0.00E+00</c:formatCode>
                <c:ptCount val="5"/>
                <c:pt idx="0" formatCode="General">
                  <c:v>0</c:v>
                </c:pt>
                <c:pt idx="1">
                  <c:v>563.39167622845218</c:v>
                </c:pt>
                <c:pt idx="2">
                  <c:v>512.6476628451278</c:v>
                </c:pt>
                <c:pt idx="3">
                  <c:v>44.067667638483968</c:v>
                </c:pt>
                <c:pt idx="4">
                  <c:v>11.924536082474226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7C-4265-976E-48198A885DB5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HT-2'!$AH$40:$AH$52</c15:sqref>
                    </c15:fullRef>
                  </c:ext>
                </c:extLst>
                <c:f>'T-2 &amp; HT-2'!$AH$40:$AH$44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plus>
            <c:minus>
              <c:numRef>
                <c:extLst>
                  <c:ext xmlns:c15="http://schemas.microsoft.com/office/drawing/2012/chart" uri="{02D57815-91ED-43cb-92C2-25804820EDAC}">
                    <c15:fullRef>
                      <c15:sqref>'T-2 &amp; HT-2'!$AC$40:$AC$52</c15:sqref>
                    </c15:fullRef>
                  </c:ext>
                </c:extLst>
                <c:f>'T-2 &amp; HT-2'!$AC$40:$AC$44</c:f>
                <c:numCache>
                  <c:formatCode>General</c:formatCode>
                  <c:ptCount val="5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extLst>
                <c:ext xmlns:c15="http://schemas.microsoft.com/office/drawing/2012/chart" uri="{02D57815-91ED-43cb-92C2-25804820EDAC}">
                  <c15:fullRef>
                    <c15:sqref>'T-2 &amp; HT-2'!$V$40:$X$52</c15:sqref>
                  </c15:fullRef>
                </c:ext>
              </c:extLst>
              <c:f>'T-2 &amp; HT-2'!$V$40:$X$44</c:f>
              <c:multiLvlStrCache>
                <c:ptCount val="5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</c:lvl>
              </c:multiLvlStrCache>
            </c:multiLvl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'T-2 &amp; HT-2'!$AG$40:$AG$52</c15:sqref>
                  </c15:fullRef>
                </c:ext>
              </c:extLst>
              <c:f>'T-2 &amp; HT-2'!$AG$40:$AG$44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7C-4265-976E-48198A885D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HT-2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'Diacetoxyscirpenol &amp; 15-Acetox'!$V$8:$Y$32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15-Acetox'!$Z$8:$Z$32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198.90758595426001</c:v>
                </c:pt>
                <c:pt idx="2" formatCode="General">
                  <c:v>0</c:v>
                </c:pt>
                <c:pt idx="3">
                  <c:v>175.32794824399261</c:v>
                </c:pt>
                <c:pt idx="4" formatCode="General">
                  <c:v>0</c:v>
                </c:pt>
                <c:pt idx="5" formatCode="General">
                  <c:v>6.2401142782689112</c:v>
                </c:pt>
                <c:pt idx="6" formatCode="General">
                  <c:v>0</c:v>
                </c:pt>
                <c:pt idx="7">
                  <c:v>9.5722696425331151</c:v>
                </c:pt>
                <c:pt idx="8" formatCode="General">
                  <c:v>0</c:v>
                </c:pt>
                <c:pt idx="9" formatCode="General">
                  <c:v>120.26888794126158</c:v>
                </c:pt>
                <c:pt idx="10" formatCode="General">
                  <c:v>3.6610951076320939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42786.607110050762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1399.9975929995733</c:v>
                </c:pt>
                <c:pt idx="18">
                  <c:v>41.182148219441771</c:v>
                </c:pt>
                <c:pt idx="19">
                  <c:v>24994.277579170219</c:v>
                </c:pt>
                <c:pt idx="20">
                  <c:v>4.2937113113113119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26.440082595870209</c:v>
                </c:pt>
                <c:pt idx="24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E-4602-B41C-91297982EB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T-2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'Diacetoxyscirpenol &amp; 15-Acetox'!$V$8:$Y$32</c:f>
              <c:multiLvlStrCache>
                <c:ptCount val="25"/>
                <c:lvl>
                  <c:pt idx="0">
                    <c:v>Treatment</c:v>
                  </c:pt>
                  <c:pt idx="1">
                    <c:v>Fusarium</c:v>
                  </c:pt>
                  <c:pt idx="2">
                    <c:v>Blank</c:v>
                  </c:pt>
                  <c:pt idx="3">
                    <c:v>Fusarium</c:v>
                  </c:pt>
                  <c:pt idx="4">
                    <c:v>Blank</c:v>
                  </c:pt>
                  <c:pt idx="5">
                    <c:v>Fusarium</c:v>
                  </c:pt>
                  <c:pt idx="6">
                    <c:v>Blank</c:v>
                  </c:pt>
                  <c:pt idx="7">
                    <c:v>Fusarium</c:v>
                  </c:pt>
                  <c:pt idx="8">
                    <c:v>Blank</c:v>
                  </c:pt>
                  <c:pt idx="9">
                    <c:v>Fusarium</c:v>
                  </c:pt>
                  <c:pt idx="10">
                    <c:v>Blank</c:v>
                  </c:pt>
                  <c:pt idx="11">
                    <c:v>Fusarium</c:v>
                  </c:pt>
                  <c:pt idx="12">
                    <c:v>Blank</c:v>
                  </c:pt>
                  <c:pt idx="13">
                    <c:v>Fusarium</c:v>
                  </c:pt>
                  <c:pt idx="14">
                    <c:v>Blank</c:v>
                  </c:pt>
                  <c:pt idx="15">
                    <c:v>Fusarium</c:v>
                  </c:pt>
                  <c:pt idx="16">
                    <c:v>Blank</c:v>
                  </c:pt>
                  <c:pt idx="17">
                    <c:v>Fusarium</c:v>
                  </c:pt>
                  <c:pt idx="18">
                    <c:v>Blank</c:v>
                  </c:pt>
                  <c:pt idx="19">
                    <c:v>Fusarium</c:v>
                  </c:pt>
                  <c:pt idx="20">
                    <c:v>Blank</c:v>
                  </c:pt>
                  <c:pt idx="21">
                    <c:v>Fusarium</c:v>
                  </c:pt>
                  <c:pt idx="22">
                    <c:v>Blank</c:v>
                  </c:pt>
                  <c:pt idx="23">
                    <c:v>Fusarium</c:v>
                  </c:pt>
                  <c:pt idx="24">
                    <c:v>Blank</c:v>
                  </c:pt>
                </c:lvl>
                <c:lvl>
                  <c:pt idx="0">
                    <c:v>Cultivar</c:v>
                  </c:pt>
                  <c:pt idx="1">
                    <c:v>Record</c:v>
                  </c:pt>
                  <c:pt idx="3">
                    <c:v>Casablanca</c:v>
                  </c:pt>
                  <c:pt idx="5">
                    <c:v>Record</c:v>
                  </c:pt>
                  <c:pt idx="7">
                    <c:v>Casablanca</c:v>
                  </c:pt>
                  <c:pt idx="9">
                    <c:v>Record</c:v>
                  </c:pt>
                  <c:pt idx="11">
                    <c:v>Casablanca</c:v>
                  </c:pt>
                  <c:pt idx="13">
                    <c:v>Record</c:v>
                  </c:pt>
                  <c:pt idx="15">
                    <c:v>Casablanca</c:v>
                  </c:pt>
                  <c:pt idx="17">
                    <c:v>Record</c:v>
                  </c:pt>
                  <c:pt idx="19">
                    <c:v>Casablanca</c:v>
                  </c:pt>
                  <c:pt idx="21">
                    <c:v>Record</c:v>
                  </c:pt>
                  <c:pt idx="23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5">
                    <c:v>40</c:v>
                  </c:pt>
                  <c:pt idx="9">
                    <c:v>0</c:v>
                  </c:pt>
                  <c:pt idx="13">
                    <c:v>10</c:v>
                  </c:pt>
                  <c:pt idx="17">
                    <c:v>20</c:v>
                  </c:pt>
                  <c:pt idx="2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9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15-Acetox'!$AB$8:$AB$32</c:f>
              <c:numCache>
                <c:formatCode>0.00E+00</c:formatCode>
                <c:ptCount val="25"/>
                <c:pt idx="0" formatCode="General">
                  <c:v>0</c:v>
                </c:pt>
                <c:pt idx="1">
                  <c:v>213.67093476144106</c:v>
                </c:pt>
                <c:pt idx="2" formatCode="General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>
                  <c:v>14.038946347116624</c:v>
                </c:pt>
                <c:pt idx="6" formatCode="General">
                  <c:v>11.207170159680636</c:v>
                </c:pt>
                <c:pt idx="7">
                  <c:v>30.670173652694608</c:v>
                </c:pt>
                <c:pt idx="8" formatCode="General">
                  <c:v>0</c:v>
                </c:pt>
                <c:pt idx="9">
                  <c:v>0</c:v>
                </c:pt>
                <c:pt idx="10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15143.198765005936</c:v>
                </c:pt>
                <c:pt idx="14" formatCode="General">
                  <c:v>0</c:v>
                </c:pt>
                <c:pt idx="15" formatCode="General">
                  <c:v>0</c:v>
                </c:pt>
                <c:pt idx="16" formatCode="General">
                  <c:v>0</c:v>
                </c:pt>
                <c:pt idx="17">
                  <c:v>5388.9670003858291</c:v>
                </c:pt>
                <c:pt idx="18">
                  <c:v>14.026176130895092</c:v>
                </c:pt>
                <c:pt idx="19">
                  <c:v>20441.147462898894</c:v>
                </c:pt>
                <c:pt idx="20">
                  <c:v>0</c:v>
                </c:pt>
                <c:pt idx="21" formatCode="General">
                  <c:v>0</c:v>
                </c:pt>
                <c:pt idx="22" formatCode="General">
                  <c:v>0</c:v>
                </c:pt>
                <c:pt idx="23">
                  <c:v>65.754424778761049</c:v>
                </c:pt>
                <c:pt idx="24">
                  <c:v>8.5870266472868195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7-4103-871A-24D04336CE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66811056"/>
        <c:axId val="866813136"/>
      </c:barChart>
      <c:catAx>
        <c:axId val="86681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3136"/>
        <c:crosses val="autoZero"/>
        <c:auto val="1"/>
        <c:lblAlgn val="ctr"/>
        <c:lblOffset val="100"/>
        <c:noMultiLvlLbl val="0"/>
      </c:catAx>
      <c:valAx>
        <c:axId val="866813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6681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Diacetoxyscirpenol</a:t>
            </a:r>
          </a:p>
        </c:rich>
      </c:tx>
      <c:layout>
        <c:manualLayout>
          <c:xMode val="edge"/>
          <c:yMode val="edge"/>
          <c:x val="0.4657213615083128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2003807016091284"/>
          <c:y val="9.7222222222222224E-2"/>
          <c:w val="0.85705753070246971"/>
          <c:h val="0.39706073199183428"/>
        </c:manualLayout>
      </c:layout>
      <c:barChart>
        <c:barDir val="col"/>
        <c:grouping val="clustered"/>
        <c:varyColors val="0"/>
        <c:ser>
          <c:idx val="0"/>
          <c:order val="0"/>
          <c:tx>
            <c:v>Fusarium inoculated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'Diacetoxyscirpenol &amp; 15-Acetox'!$AA$40:$AA$52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130.65239483295153</c:v>
                  </c:pt>
                  <c:pt idx="2">
                    <c:v>0</c:v>
                  </c:pt>
                  <c:pt idx="3">
                    <c:v>1.1424811482666724</c:v>
                  </c:pt>
                  <c:pt idx="4">
                    <c:v>1.0125104469841892</c:v>
                  </c:pt>
                  <c:pt idx="5">
                    <c:v>65.361482979747223</c:v>
                  </c:pt>
                  <c:pt idx="6">
                    <c:v>0</c:v>
                  </c:pt>
                  <c:pt idx="7">
                    <c:v>34810.141647146615</c:v>
                  </c:pt>
                  <c:pt idx="8">
                    <c:v>0</c:v>
                  </c:pt>
                  <c:pt idx="9">
                    <c:v>342.89827951270217</c:v>
                  </c:pt>
                  <c:pt idx="10">
                    <c:v>14464.537934301423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'Diacetoxyscirpenol &amp; 15-Acetox'!$AA$40:$AA$52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130.65239483295153</c:v>
                  </c:pt>
                  <c:pt idx="2">
                    <c:v>0</c:v>
                  </c:pt>
                  <c:pt idx="3">
                    <c:v>1.1424811482666724</c:v>
                  </c:pt>
                  <c:pt idx="4">
                    <c:v>1.0125104469841892</c:v>
                  </c:pt>
                  <c:pt idx="5">
                    <c:v>65.361482979747223</c:v>
                  </c:pt>
                  <c:pt idx="6">
                    <c:v>0</c:v>
                  </c:pt>
                  <c:pt idx="7">
                    <c:v>34810.141647146615</c:v>
                  </c:pt>
                  <c:pt idx="8">
                    <c:v>0</c:v>
                  </c:pt>
                  <c:pt idx="9">
                    <c:v>342.89827951270217</c:v>
                  </c:pt>
                  <c:pt idx="10">
                    <c:v>14464.537934301423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'Diacetoxyscirpenol &amp; 15-Acetox'!$V$40:$X$52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15-Acetox'!$Z$40:$Z$52</c:f>
              <c:numCache>
                <c:formatCode>0.00E+00</c:formatCode>
                <c:ptCount val="13"/>
                <c:pt idx="0" formatCode="General">
                  <c:v>0</c:v>
                </c:pt>
                <c:pt idx="1">
                  <c:v>198.90758595425979</c:v>
                </c:pt>
                <c:pt idx="2">
                  <c:v>175.32794824399261</c:v>
                </c:pt>
                <c:pt idx="3" formatCode="General">
                  <c:v>6.2401142782689112</c:v>
                </c:pt>
                <c:pt idx="4">
                  <c:v>9.5722696425331151</c:v>
                </c:pt>
                <c:pt idx="5" formatCode="General">
                  <c:v>120.26888794126158</c:v>
                </c:pt>
                <c:pt idx="6" formatCode="General">
                  <c:v>0</c:v>
                </c:pt>
                <c:pt idx="7">
                  <c:v>42786.607110050762</c:v>
                </c:pt>
                <c:pt idx="8" formatCode="General">
                  <c:v>0</c:v>
                </c:pt>
                <c:pt idx="9">
                  <c:v>1399.9975929995733</c:v>
                </c:pt>
                <c:pt idx="10">
                  <c:v>24994.277579170219</c:v>
                </c:pt>
                <c:pt idx="11" formatCode="General">
                  <c:v>0</c:v>
                </c:pt>
                <c:pt idx="12">
                  <c:v>26.440082595870209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D3-49F1-AE01-2421B2B39CB1}"/>
            </c:ext>
          </c:extLst>
        </c:ser>
        <c:ser>
          <c:idx val="1"/>
          <c:order val="1"/>
          <c:tx>
            <c:v>Non-inoculated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'Diacetoxyscirpenol &amp; 15-Acetox'!$AC$40:$AC$52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plus>
            <c:minus>
              <c:numRef>
                <c:f>'Diacetoxyscirpenol &amp; 15-Acetox'!$AC$40:$AC$52</c:f>
                <c:numCache>
                  <c:formatCode>General</c:formatCode>
                  <c:ptCount val="13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'Diacetoxyscirpenol &amp; 15-Acetox'!$V$40:$X$52</c:f>
              <c:multiLvlStrCache>
                <c:ptCount val="13"/>
                <c:lvl>
                  <c:pt idx="0">
                    <c:v>Cultivar</c:v>
                  </c:pt>
                  <c:pt idx="1">
                    <c:v>Record</c:v>
                  </c:pt>
                  <c:pt idx="2">
                    <c:v>Casablanca</c:v>
                  </c:pt>
                  <c:pt idx="3">
                    <c:v>Record</c:v>
                  </c:pt>
                  <c:pt idx="4">
                    <c:v>Casablanca</c:v>
                  </c:pt>
                  <c:pt idx="5">
                    <c:v>Record</c:v>
                  </c:pt>
                  <c:pt idx="6">
                    <c:v>Casablanca</c:v>
                  </c:pt>
                  <c:pt idx="7">
                    <c:v>Record</c:v>
                  </c:pt>
                  <c:pt idx="8">
                    <c:v>Casablanca</c:v>
                  </c:pt>
                  <c:pt idx="9">
                    <c:v>Record</c:v>
                  </c:pt>
                  <c:pt idx="10">
                    <c:v>Casablanca</c:v>
                  </c:pt>
                  <c:pt idx="11">
                    <c:v>Record</c:v>
                  </c:pt>
                  <c:pt idx="12">
                    <c:v>Casablanca</c:v>
                  </c:pt>
                </c:lvl>
                <c:lvl>
                  <c:pt idx="0">
                    <c:v>Day</c:v>
                  </c:pt>
                  <c:pt idx="1">
                    <c:v>10</c:v>
                  </c:pt>
                  <c:pt idx="3">
                    <c:v>40</c:v>
                  </c:pt>
                  <c:pt idx="5">
                    <c:v>0</c:v>
                  </c:pt>
                  <c:pt idx="7">
                    <c:v>10</c:v>
                  </c:pt>
                  <c:pt idx="9">
                    <c:v>20</c:v>
                  </c:pt>
                  <c:pt idx="11">
                    <c:v>40</c:v>
                  </c:pt>
                </c:lvl>
                <c:lvl>
                  <c:pt idx="0">
                    <c:v>Storage stage</c:v>
                  </c:pt>
                  <c:pt idx="1">
                    <c:v>Early-stage </c:v>
                  </c:pt>
                  <c:pt idx="5">
                    <c:v>Mid-stage</c:v>
                  </c:pt>
                </c:lvl>
              </c:multiLvlStrCache>
            </c:multiLvlStrRef>
          </c:cat>
          <c:val>
            <c:numRef>
              <c:f>'Diacetoxyscirpenol &amp; 15-Acetox'!$AB$40:$AB$52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3.6610951076320939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 formatCode="0.00E+00">
                  <c:v>41.182148219441771</c:v>
                </c:pt>
                <c:pt idx="10" formatCode="0.00E+00">
                  <c:v>4.2937113113113119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D3-49F1-AE01-2421B2B39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7480784"/>
        <c:axId val="927479536"/>
      </c:barChart>
      <c:catAx>
        <c:axId val="92748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79536"/>
        <c:crosses val="autoZero"/>
        <c:auto val="1"/>
        <c:lblAlgn val="ctr"/>
        <c:lblOffset val="100"/>
        <c:noMultiLvlLbl val="0"/>
      </c:catAx>
      <c:valAx>
        <c:axId val="927479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/>
                  <a:t>ng of HT-2 / g of potatoes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0.0E+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27480784"/>
        <c:crosses val="autoZero"/>
        <c:crossBetween val="between"/>
        <c:majorUnit val="3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1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508000</xdr:colOff>
      <xdr:row>4</xdr:row>
      <xdr:rowOff>84666</xdr:rowOff>
    </xdr:from>
    <xdr:to>
      <xdr:col>40</xdr:col>
      <xdr:colOff>465667</xdr:colOff>
      <xdr:row>18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13359B6-A9A5-4415-B5AC-1BF2B4091C9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20</xdr:row>
      <xdr:rowOff>0</xdr:rowOff>
    </xdr:from>
    <xdr:to>
      <xdr:col>40</xdr:col>
      <xdr:colOff>626534</xdr:colOff>
      <xdr:row>34</xdr:row>
      <xdr:rowOff>93134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8463422-BD12-47DF-930A-8B85C07961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653142</xdr:colOff>
      <xdr:row>53</xdr:row>
      <xdr:rowOff>27213</xdr:rowOff>
    </xdr:from>
    <xdr:to>
      <xdr:col>29</xdr:col>
      <xdr:colOff>406036</xdr:colOff>
      <xdr:row>69</xdr:row>
      <xdr:rowOff>43541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13FBDF9-1E84-41E0-B16D-1DED2D78F1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53</xdr:row>
      <xdr:rowOff>0</xdr:rowOff>
    </xdr:from>
    <xdr:to>
      <xdr:col>39</xdr:col>
      <xdr:colOff>25036</xdr:colOff>
      <xdr:row>69</xdr:row>
      <xdr:rowOff>10885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83AA0C9-EBB3-46AA-BAC8-428762F573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0</xdr:colOff>
      <xdr:row>70</xdr:row>
      <xdr:rowOff>0</xdr:rowOff>
    </xdr:from>
    <xdr:to>
      <xdr:col>29</xdr:col>
      <xdr:colOff>427808</xdr:colOff>
      <xdr:row>87</xdr:row>
      <xdr:rowOff>5443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AA6EF31-C7EE-4868-9D77-CA48222A1B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30</xdr:col>
      <xdr:colOff>0</xdr:colOff>
      <xdr:row>70</xdr:row>
      <xdr:rowOff>0</xdr:rowOff>
    </xdr:from>
    <xdr:to>
      <xdr:col>39</xdr:col>
      <xdr:colOff>25036</xdr:colOff>
      <xdr:row>87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1593D11-52E4-406B-8588-6ACCFD6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508000</xdr:colOff>
      <xdr:row>4</xdr:row>
      <xdr:rowOff>84666</xdr:rowOff>
    </xdr:from>
    <xdr:to>
      <xdr:col>40</xdr:col>
      <xdr:colOff>465667</xdr:colOff>
      <xdr:row>18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0313DF3-58F5-45DF-84EA-95DC4E0663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20</xdr:row>
      <xdr:rowOff>0</xdr:rowOff>
    </xdr:from>
    <xdr:to>
      <xdr:col>40</xdr:col>
      <xdr:colOff>626534</xdr:colOff>
      <xdr:row>34</xdr:row>
      <xdr:rowOff>93134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4C5D47E-379C-4AA8-B651-5A16E0DC80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653142</xdr:colOff>
      <xdr:row>53</xdr:row>
      <xdr:rowOff>27214</xdr:rowOff>
    </xdr:from>
    <xdr:to>
      <xdr:col>29</xdr:col>
      <xdr:colOff>406036</xdr:colOff>
      <xdr:row>67</xdr:row>
      <xdr:rowOff>125185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BAE4B8E-72EC-42D5-B3CC-F001C67235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53</xdr:row>
      <xdr:rowOff>0</xdr:rowOff>
    </xdr:from>
    <xdr:to>
      <xdr:col>39</xdr:col>
      <xdr:colOff>25036</xdr:colOff>
      <xdr:row>67</xdr:row>
      <xdr:rowOff>97971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60BFEBF-4C5F-49B9-852A-577E53B8F4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508000</xdr:colOff>
      <xdr:row>4</xdr:row>
      <xdr:rowOff>84666</xdr:rowOff>
    </xdr:from>
    <xdr:to>
      <xdr:col>40</xdr:col>
      <xdr:colOff>465667</xdr:colOff>
      <xdr:row>18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82DF42C-B424-4939-8D22-66B606D07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30</xdr:col>
      <xdr:colOff>0</xdr:colOff>
      <xdr:row>20</xdr:row>
      <xdr:rowOff>0</xdr:rowOff>
    </xdr:from>
    <xdr:to>
      <xdr:col>40</xdr:col>
      <xdr:colOff>626534</xdr:colOff>
      <xdr:row>34</xdr:row>
      <xdr:rowOff>93134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210457E-A65F-459A-B274-5C100F3D8B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653142</xdr:colOff>
      <xdr:row>53</xdr:row>
      <xdr:rowOff>27214</xdr:rowOff>
    </xdr:from>
    <xdr:to>
      <xdr:col>29</xdr:col>
      <xdr:colOff>406036</xdr:colOff>
      <xdr:row>67</xdr:row>
      <xdr:rowOff>125185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591A622-3EF3-465F-9636-5D85873510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0</xdr:colOff>
      <xdr:row>53</xdr:row>
      <xdr:rowOff>0</xdr:rowOff>
    </xdr:from>
    <xdr:to>
      <xdr:col>39</xdr:col>
      <xdr:colOff>25036</xdr:colOff>
      <xdr:row>67</xdr:row>
      <xdr:rowOff>97971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422335-35D7-4174-A474-09A5389F6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E481D-CBD7-4E00-A07A-96060E7EAF40}">
  <dimension ref="C3:N76"/>
  <sheetViews>
    <sheetView topLeftCell="A64" workbookViewId="0">
      <selection activeCell="B28" sqref="B28"/>
    </sheetView>
  </sheetViews>
  <sheetFormatPr defaultColWidth="9" defaultRowHeight="14.4" x14ac:dyDescent="0.3"/>
  <cols>
    <col min="1" max="2" width="9" style="1"/>
    <col min="3" max="3" width="13.69921875" style="1" bestFit="1" customWidth="1"/>
    <col min="4" max="8" width="9" style="1"/>
    <col min="9" max="9" width="15.69921875" style="1" bestFit="1" customWidth="1"/>
    <col min="10" max="10" width="10.19921875" style="1" bestFit="1" customWidth="1"/>
    <col min="11" max="11" width="9" style="1"/>
    <col min="12" max="12" width="21.3984375" style="1" bestFit="1" customWidth="1"/>
    <col min="13" max="16384" width="9" style="1"/>
  </cols>
  <sheetData>
    <row r="3" spans="3:14" x14ac:dyDescent="0.3">
      <c r="D3" s="20" t="s">
        <v>10</v>
      </c>
      <c r="E3" s="20"/>
      <c r="F3" s="20"/>
      <c r="G3" s="20"/>
      <c r="H3" s="20"/>
      <c r="I3" s="20"/>
      <c r="J3" s="20"/>
      <c r="K3" s="20"/>
    </row>
    <row r="4" spans="3:14" x14ac:dyDescent="0.3">
      <c r="C4" s="2" t="s">
        <v>0</v>
      </c>
      <c r="D4" s="2" t="s">
        <v>1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</row>
    <row r="5" spans="3:14" x14ac:dyDescent="0.3">
      <c r="C5" s="1">
        <v>1</v>
      </c>
      <c r="D5" s="1" t="s">
        <v>2</v>
      </c>
      <c r="E5" s="1" t="s">
        <v>2</v>
      </c>
      <c r="F5" s="1" t="s">
        <v>3</v>
      </c>
      <c r="G5" s="1" t="s">
        <v>3</v>
      </c>
      <c r="H5" s="1" t="s">
        <v>2</v>
      </c>
      <c r="I5" s="1" t="s">
        <v>3</v>
      </c>
      <c r="J5" s="1" t="s">
        <v>2</v>
      </c>
      <c r="M5" s="4">
        <v>1</v>
      </c>
      <c r="N5">
        <v>101.2</v>
      </c>
    </row>
    <row r="6" spans="3:14" x14ac:dyDescent="0.3">
      <c r="C6" s="1">
        <v>2</v>
      </c>
      <c r="D6" s="1" t="s">
        <v>2</v>
      </c>
      <c r="E6" s="3">
        <v>61.61</v>
      </c>
      <c r="F6" s="3">
        <v>193.4</v>
      </c>
      <c r="G6" s="3">
        <v>78.12</v>
      </c>
      <c r="H6" s="3">
        <v>9.2129999999999992</v>
      </c>
      <c r="I6" s="1" t="s">
        <v>3</v>
      </c>
      <c r="J6" s="3">
        <v>44.3</v>
      </c>
      <c r="M6" s="4">
        <v>2</v>
      </c>
      <c r="N6">
        <v>102.7</v>
      </c>
    </row>
    <row r="7" spans="3:14" x14ac:dyDescent="0.3">
      <c r="C7" s="1">
        <v>3</v>
      </c>
      <c r="D7" s="1" t="s">
        <v>2</v>
      </c>
      <c r="E7" s="1" t="s">
        <v>3</v>
      </c>
      <c r="F7" s="3">
        <v>12.65</v>
      </c>
      <c r="G7" s="3">
        <v>2.8279999999999998</v>
      </c>
      <c r="H7" s="1" t="s">
        <v>2</v>
      </c>
      <c r="I7" s="1" t="s">
        <v>3</v>
      </c>
      <c r="J7" s="1" t="s">
        <v>2</v>
      </c>
      <c r="M7" s="4">
        <v>3</v>
      </c>
      <c r="N7">
        <v>100.9</v>
      </c>
    </row>
    <row r="8" spans="3:14" x14ac:dyDescent="0.3">
      <c r="C8" s="1">
        <v>4</v>
      </c>
      <c r="D8" s="1" t="s">
        <v>2</v>
      </c>
      <c r="E8" s="1" t="s">
        <v>2</v>
      </c>
      <c r="F8" s="1" t="s">
        <v>3</v>
      </c>
      <c r="G8" s="1" t="s">
        <v>3</v>
      </c>
      <c r="H8" s="1" t="s">
        <v>2</v>
      </c>
      <c r="I8" s="1" t="s">
        <v>3</v>
      </c>
      <c r="J8" s="1" t="s">
        <v>2</v>
      </c>
      <c r="M8" s="4">
        <v>4</v>
      </c>
      <c r="N8">
        <v>103.1</v>
      </c>
    </row>
    <row r="9" spans="3:14" x14ac:dyDescent="0.3">
      <c r="C9" s="1">
        <v>5</v>
      </c>
      <c r="D9" s="1" t="s">
        <v>2</v>
      </c>
      <c r="E9" s="1" t="s">
        <v>2</v>
      </c>
      <c r="F9" s="1" t="s">
        <v>3</v>
      </c>
      <c r="G9" s="1" t="s">
        <v>2</v>
      </c>
      <c r="H9" s="1" t="s">
        <v>2</v>
      </c>
      <c r="I9" s="1" t="s">
        <v>3</v>
      </c>
      <c r="J9" s="1" t="s">
        <v>2</v>
      </c>
      <c r="M9" s="4">
        <v>5</v>
      </c>
      <c r="N9">
        <v>106.4</v>
      </c>
    </row>
    <row r="10" spans="3:14" x14ac:dyDescent="0.3">
      <c r="C10" s="1">
        <v>6</v>
      </c>
      <c r="D10" s="1" t="s">
        <v>2</v>
      </c>
      <c r="E10" s="1" t="s">
        <v>2</v>
      </c>
      <c r="F10" s="3">
        <v>0.2094</v>
      </c>
      <c r="G10" s="1" t="s">
        <v>2</v>
      </c>
      <c r="H10" s="1" t="s">
        <v>2</v>
      </c>
      <c r="I10" s="1" t="s">
        <v>3</v>
      </c>
      <c r="J10" s="1" t="s">
        <v>2</v>
      </c>
      <c r="M10" s="4">
        <v>6</v>
      </c>
      <c r="N10">
        <v>100</v>
      </c>
    </row>
    <row r="11" spans="3:14" x14ac:dyDescent="0.3">
      <c r="C11" s="1">
        <v>7</v>
      </c>
      <c r="D11" s="1" t="s">
        <v>2</v>
      </c>
      <c r="E11" s="1" t="s">
        <v>2</v>
      </c>
      <c r="F11" s="1" t="s">
        <v>3</v>
      </c>
      <c r="G11" s="3">
        <v>0.55120000000000002</v>
      </c>
      <c r="H11" s="1" t="s">
        <v>2</v>
      </c>
      <c r="I11" s="3">
        <v>0.24740000000000001</v>
      </c>
      <c r="J11" s="1" t="s">
        <v>2</v>
      </c>
      <c r="M11" s="4">
        <v>7</v>
      </c>
      <c r="N11">
        <v>108.1</v>
      </c>
    </row>
    <row r="12" spans="3:14" x14ac:dyDescent="0.3">
      <c r="C12" s="1">
        <v>8</v>
      </c>
      <c r="D12" s="1" t="s">
        <v>2</v>
      </c>
      <c r="E12" s="3">
        <v>34.76</v>
      </c>
      <c r="F12" s="3">
        <v>190.3</v>
      </c>
      <c r="G12" s="3">
        <v>37.61</v>
      </c>
      <c r="H12" s="3">
        <v>3.3849999999999998</v>
      </c>
      <c r="I12" s="3">
        <v>20.64</v>
      </c>
      <c r="J12" s="1" t="s">
        <v>2</v>
      </c>
      <c r="M12" s="4">
        <v>8</v>
      </c>
      <c r="N12">
        <v>108.2</v>
      </c>
    </row>
    <row r="13" spans="3:14" x14ac:dyDescent="0.3">
      <c r="C13" s="1">
        <v>9</v>
      </c>
      <c r="D13" s="1" t="s">
        <v>2</v>
      </c>
      <c r="E13" s="1" t="s">
        <v>3</v>
      </c>
      <c r="F13" s="3">
        <v>7.008</v>
      </c>
      <c r="G13" s="3">
        <v>0.52239999999999998</v>
      </c>
      <c r="H13" s="1" t="s">
        <v>2</v>
      </c>
      <c r="I13" s="1" t="s">
        <v>3</v>
      </c>
      <c r="J13" s="1" t="s">
        <v>2</v>
      </c>
      <c r="M13" s="4">
        <v>9</v>
      </c>
      <c r="N13">
        <v>101.8</v>
      </c>
    </row>
    <row r="14" spans="3:14" x14ac:dyDescent="0.3">
      <c r="C14" s="1">
        <v>13</v>
      </c>
      <c r="D14" s="1" t="s">
        <v>2</v>
      </c>
      <c r="E14" s="1" t="s">
        <v>2</v>
      </c>
      <c r="F14" s="3">
        <v>8.0830000000000002</v>
      </c>
      <c r="G14" s="3">
        <v>0.94340000000000002</v>
      </c>
      <c r="H14" s="1" t="s">
        <v>2</v>
      </c>
      <c r="I14" s="1" t="s">
        <v>3</v>
      </c>
      <c r="J14" s="1" t="s">
        <v>2</v>
      </c>
      <c r="M14" s="4">
        <v>10</v>
      </c>
      <c r="N14">
        <v>306</v>
      </c>
    </row>
    <row r="15" spans="3:14" x14ac:dyDescent="0.3">
      <c r="C15" s="1">
        <v>14</v>
      </c>
      <c r="D15" s="1" t="s">
        <v>2</v>
      </c>
      <c r="E15" s="1" t="s">
        <v>3</v>
      </c>
      <c r="F15" s="1" t="s">
        <v>3</v>
      </c>
      <c r="G15" s="3">
        <v>1.5449999999999999</v>
      </c>
      <c r="H15" s="1" t="s">
        <v>2</v>
      </c>
      <c r="I15" s="1" t="s">
        <v>3</v>
      </c>
      <c r="J15" s="3">
        <v>3.9569999999999999</v>
      </c>
      <c r="M15" s="4">
        <v>11</v>
      </c>
      <c r="N15">
        <v>266.3</v>
      </c>
    </row>
    <row r="16" spans="3:14" x14ac:dyDescent="0.3">
      <c r="C16" s="1">
        <v>15</v>
      </c>
      <c r="D16" s="1" t="s">
        <v>2</v>
      </c>
      <c r="E16" s="1" t="s">
        <v>2</v>
      </c>
      <c r="F16" s="1" t="s">
        <v>3</v>
      </c>
      <c r="G16" s="1" t="s">
        <v>3</v>
      </c>
      <c r="H16" s="1" t="s">
        <v>2</v>
      </c>
      <c r="I16" s="1" t="s">
        <v>3</v>
      </c>
      <c r="J16" s="3">
        <v>1.849</v>
      </c>
      <c r="M16" s="4">
        <v>12</v>
      </c>
      <c r="N16">
        <v>290.3</v>
      </c>
    </row>
    <row r="17" spans="3:14" x14ac:dyDescent="0.3">
      <c r="C17" s="1">
        <v>16</v>
      </c>
      <c r="D17" s="1" t="s">
        <v>2</v>
      </c>
      <c r="E17" s="1" t="s">
        <v>2</v>
      </c>
      <c r="F17" s="1" t="s">
        <v>3</v>
      </c>
      <c r="G17" s="1" t="s">
        <v>2</v>
      </c>
      <c r="H17" s="1" t="s">
        <v>2</v>
      </c>
      <c r="I17" s="1" t="s">
        <v>3</v>
      </c>
      <c r="J17" s="1" t="s">
        <v>2</v>
      </c>
      <c r="M17" s="4">
        <v>13</v>
      </c>
      <c r="N17">
        <v>102.9</v>
      </c>
    </row>
    <row r="18" spans="3:14" x14ac:dyDescent="0.3">
      <c r="C18" s="1">
        <v>17</v>
      </c>
      <c r="D18" s="1" t="s">
        <v>2</v>
      </c>
      <c r="E18" s="1" t="s">
        <v>2</v>
      </c>
      <c r="F18" s="1" t="s">
        <v>3</v>
      </c>
      <c r="G18" s="1" t="s">
        <v>3</v>
      </c>
      <c r="H18" s="1" t="s">
        <v>2</v>
      </c>
      <c r="I18" s="1" t="s">
        <v>3</v>
      </c>
      <c r="J18" s="1" t="s">
        <v>2</v>
      </c>
      <c r="M18" s="4">
        <v>14</v>
      </c>
      <c r="N18">
        <v>99.2</v>
      </c>
    </row>
    <row r="19" spans="3:14" x14ac:dyDescent="0.3">
      <c r="C19" s="1">
        <v>18</v>
      </c>
      <c r="D19" s="1" t="s">
        <v>2</v>
      </c>
      <c r="E19" s="1" t="s">
        <v>3</v>
      </c>
      <c r="F19" s="1" t="s">
        <v>3</v>
      </c>
      <c r="G19" s="1" t="s">
        <v>3</v>
      </c>
      <c r="H19" s="1" t="s">
        <v>2</v>
      </c>
      <c r="I19" s="1" t="s">
        <v>3</v>
      </c>
      <c r="J19" s="3">
        <v>2.2669999999999999</v>
      </c>
      <c r="M19" s="4">
        <v>15</v>
      </c>
      <c r="N19">
        <v>110.1</v>
      </c>
    </row>
    <row r="20" spans="3:14" x14ac:dyDescent="0.3">
      <c r="C20" s="1">
        <v>19</v>
      </c>
      <c r="D20" s="1" t="s">
        <v>2</v>
      </c>
      <c r="E20" s="1" t="s">
        <v>3</v>
      </c>
      <c r="F20" s="1" t="s">
        <v>3</v>
      </c>
      <c r="G20" s="3">
        <v>0.32279999999999998</v>
      </c>
      <c r="H20" s="1" t="s">
        <v>2</v>
      </c>
      <c r="I20" s="1" t="s">
        <v>3</v>
      </c>
      <c r="J20" s="1" t="s">
        <v>2</v>
      </c>
      <c r="M20" s="4">
        <v>16</v>
      </c>
      <c r="N20">
        <v>99.3</v>
      </c>
    </row>
    <row r="21" spans="3:14" x14ac:dyDescent="0.3">
      <c r="C21" s="1">
        <v>20</v>
      </c>
      <c r="D21" s="1" t="s">
        <v>2</v>
      </c>
      <c r="E21" s="1" t="s">
        <v>3</v>
      </c>
      <c r="F21" s="3">
        <v>2.2679999999999998</v>
      </c>
      <c r="G21" s="3">
        <v>1.722</v>
      </c>
      <c r="H21" s="1" t="s">
        <v>2</v>
      </c>
      <c r="I21" s="1" t="s">
        <v>3</v>
      </c>
      <c r="J21" s="1" t="s">
        <v>2</v>
      </c>
      <c r="M21" s="4">
        <v>17</v>
      </c>
      <c r="N21">
        <v>114.5</v>
      </c>
    </row>
    <row r="22" spans="3:14" x14ac:dyDescent="0.3">
      <c r="C22" s="1">
        <v>21</v>
      </c>
      <c r="D22" s="1" t="s">
        <v>2</v>
      </c>
      <c r="E22" s="3">
        <v>1.64</v>
      </c>
      <c r="F22" s="1" t="s">
        <v>3</v>
      </c>
      <c r="G22" s="3">
        <v>2.1859999999999999</v>
      </c>
      <c r="H22" s="1" t="s">
        <v>2</v>
      </c>
      <c r="I22" s="1" t="s">
        <v>3</v>
      </c>
      <c r="J22" s="3">
        <v>6.2039999999999997</v>
      </c>
      <c r="M22" s="4">
        <v>18</v>
      </c>
      <c r="N22">
        <v>100.2</v>
      </c>
    </row>
    <row r="23" spans="3:14" x14ac:dyDescent="0.3">
      <c r="C23" s="1">
        <v>22</v>
      </c>
      <c r="D23" s="1" t="s">
        <v>2</v>
      </c>
      <c r="E23" s="1" t="s">
        <v>3</v>
      </c>
      <c r="F23" s="1" t="s">
        <v>3</v>
      </c>
      <c r="G23" s="1" t="s">
        <v>3</v>
      </c>
      <c r="H23" s="1" t="s">
        <v>2</v>
      </c>
      <c r="I23" s="1" t="s">
        <v>3</v>
      </c>
      <c r="J23" s="1" t="s">
        <v>2</v>
      </c>
      <c r="M23" s="4">
        <v>19</v>
      </c>
      <c r="N23">
        <v>99.5</v>
      </c>
    </row>
    <row r="24" spans="3:14" x14ac:dyDescent="0.3">
      <c r="C24" s="1">
        <v>23</v>
      </c>
      <c r="D24" s="1" t="s">
        <v>2</v>
      </c>
      <c r="E24" s="1" t="s">
        <v>2</v>
      </c>
      <c r="F24" s="1" t="s">
        <v>3</v>
      </c>
      <c r="G24" s="1" t="s">
        <v>3</v>
      </c>
      <c r="H24" s="1" t="s">
        <v>2</v>
      </c>
      <c r="I24" s="1" t="s">
        <v>3</v>
      </c>
      <c r="J24" s="1" t="s">
        <v>3</v>
      </c>
      <c r="M24" s="4">
        <v>20</v>
      </c>
      <c r="N24">
        <v>106.7</v>
      </c>
    </row>
    <row r="25" spans="3:14" x14ac:dyDescent="0.3">
      <c r="C25" s="1">
        <v>24</v>
      </c>
      <c r="D25" s="1" t="s">
        <v>2</v>
      </c>
      <c r="E25" s="1" t="s">
        <v>2</v>
      </c>
      <c r="F25" s="1" t="s">
        <v>3</v>
      </c>
      <c r="G25" s="3">
        <v>0.3906</v>
      </c>
      <c r="H25" s="1" t="s">
        <v>2</v>
      </c>
      <c r="I25" s="1" t="s">
        <v>3</v>
      </c>
      <c r="J25" s="1" t="s">
        <v>2</v>
      </c>
      <c r="M25" s="4">
        <v>21</v>
      </c>
      <c r="N25">
        <v>100.2</v>
      </c>
    </row>
    <row r="26" spans="3:14" x14ac:dyDescent="0.3">
      <c r="C26" s="1">
        <v>25</v>
      </c>
      <c r="D26" s="1" t="s">
        <v>2</v>
      </c>
      <c r="E26" s="1" t="s">
        <v>3</v>
      </c>
      <c r="F26" s="3">
        <v>139.19999999999999</v>
      </c>
      <c r="G26" s="3">
        <v>54.64</v>
      </c>
      <c r="H26" s="3">
        <v>7.9640000000000004</v>
      </c>
      <c r="I26" s="3">
        <v>2.948</v>
      </c>
      <c r="J26" s="1" t="s">
        <v>2</v>
      </c>
      <c r="M26" s="4">
        <v>22</v>
      </c>
      <c r="N26">
        <v>97</v>
      </c>
    </row>
    <row r="27" spans="3:14" x14ac:dyDescent="0.3">
      <c r="C27" s="1">
        <v>26</v>
      </c>
      <c r="D27" s="1" t="s">
        <v>2</v>
      </c>
      <c r="E27" s="1" t="s">
        <v>3</v>
      </c>
      <c r="F27" s="3">
        <v>20.8</v>
      </c>
      <c r="G27" s="3">
        <v>7.8520000000000003</v>
      </c>
      <c r="H27" s="1" t="s">
        <v>2</v>
      </c>
      <c r="I27" s="1" t="s">
        <v>3</v>
      </c>
      <c r="J27" s="1" t="s">
        <v>2</v>
      </c>
      <c r="M27" s="4">
        <v>23</v>
      </c>
      <c r="N27">
        <v>102.2</v>
      </c>
    </row>
    <row r="28" spans="3:14" x14ac:dyDescent="0.3">
      <c r="C28" s="1">
        <v>27</v>
      </c>
      <c r="D28" s="1" t="s">
        <v>2</v>
      </c>
      <c r="E28" s="1" t="s">
        <v>3</v>
      </c>
      <c r="F28" s="3">
        <v>22.1</v>
      </c>
      <c r="G28" s="3">
        <v>8.5709999999999997</v>
      </c>
      <c r="H28" s="1" t="s">
        <v>2</v>
      </c>
      <c r="I28" s="1" t="s">
        <v>3</v>
      </c>
      <c r="J28" s="1" t="s">
        <v>2</v>
      </c>
      <c r="M28" s="4">
        <v>24</v>
      </c>
      <c r="N28">
        <v>101.8</v>
      </c>
    </row>
    <row r="29" spans="3:14" x14ac:dyDescent="0.3">
      <c r="C29" s="1">
        <v>28</v>
      </c>
      <c r="D29" s="1" t="s">
        <v>2</v>
      </c>
      <c r="E29" s="1" t="s">
        <v>2</v>
      </c>
      <c r="F29" s="1" t="s">
        <v>3</v>
      </c>
      <c r="G29" s="1" t="s">
        <v>2</v>
      </c>
      <c r="H29" s="1" t="s">
        <v>2</v>
      </c>
      <c r="I29" s="1" t="s">
        <v>3</v>
      </c>
      <c r="J29" s="1" t="s">
        <v>2</v>
      </c>
      <c r="M29" s="4">
        <v>25</v>
      </c>
      <c r="N29">
        <v>98.3</v>
      </c>
    </row>
    <row r="30" spans="3:14" x14ac:dyDescent="0.3">
      <c r="C30" s="1">
        <v>29</v>
      </c>
      <c r="D30" s="1" t="s">
        <v>2</v>
      </c>
      <c r="E30" s="1" t="s">
        <v>2</v>
      </c>
      <c r="F30" s="1" t="s">
        <v>3</v>
      </c>
      <c r="G30" s="1" t="s">
        <v>3</v>
      </c>
      <c r="H30" s="1" t="s">
        <v>2</v>
      </c>
      <c r="I30" s="1" t="s">
        <v>3</v>
      </c>
      <c r="J30" s="1" t="s">
        <v>2</v>
      </c>
      <c r="M30" s="4">
        <v>26</v>
      </c>
      <c r="N30">
        <v>99.5</v>
      </c>
    </row>
    <row r="31" spans="3:14" x14ac:dyDescent="0.3">
      <c r="C31" s="1">
        <v>30</v>
      </c>
      <c r="D31" s="1" t="s">
        <v>2</v>
      </c>
      <c r="E31" s="1" t="s">
        <v>2</v>
      </c>
      <c r="F31" s="3">
        <v>0.5161</v>
      </c>
      <c r="G31" s="3">
        <v>0.74180000000000001</v>
      </c>
      <c r="H31" s="1" t="s">
        <v>2</v>
      </c>
      <c r="I31" s="1" t="s">
        <v>3</v>
      </c>
      <c r="J31" s="1" t="s">
        <v>2</v>
      </c>
      <c r="M31" s="4">
        <v>27</v>
      </c>
      <c r="N31">
        <v>106.4</v>
      </c>
    </row>
    <row r="32" spans="3:14" x14ac:dyDescent="0.3">
      <c r="C32" s="1">
        <v>37</v>
      </c>
      <c r="D32" s="1" t="s">
        <v>2</v>
      </c>
      <c r="E32" s="3">
        <v>17660</v>
      </c>
      <c r="F32" s="3">
        <v>66140</v>
      </c>
      <c r="G32" s="3">
        <v>28840</v>
      </c>
      <c r="H32" s="3">
        <v>3302</v>
      </c>
      <c r="I32" s="3">
        <v>4663</v>
      </c>
      <c r="J32" s="3">
        <v>10400</v>
      </c>
      <c r="M32" s="4">
        <v>28</v>
      </c>
      <c r="N32">
        <v>106.6</v>
      </c>
    </row>
    <row r="33" spans="3:14" x14ac:dyDescent="0.3">
      <c r="C33" s="1">
        <v>38</v>
      </c>
      <c r="D33" s="1" t="s">
        <v>2</v>
      </c>
      <c r="E33" s="3">
        <v>11.15</v>
      </c>
      <c r="F33" s="3">
        <v>35.28</v>
      </c>
      <c r="G33" s="3">
        <v>43.62</v>
      </c>
      <c r="H33" s="1" t="s">
        <v>2</v>
      </c>
      <c r="I33" s="1" t="s">
        <v>3</v>
      </c>
      <c r="J33" s="3">
        <v>11.93</v>
      </c>
      <c r="M33" s="4">
        <v>29</v>
      </c>
      <c r="N33">
        <v>97.2</v>
      </c>
    </row>
    <row r="34" spans="3:14" x14ac:dyDescent="0.3">
      <c r="C34" s="1">
        <v>39</v>
      </c>
      <c r="D34" s="1" t="s">
        <v>2</v>
      </c>
      <c r="E34" s="3">
        <v>11.08</v>
      </c>
      <c r="F34" s="3">
        <v>34.86</v>
      </c>
      <c r="G34" s="3">
        <v>19.16</v>
      </c>
      <c r="H34" s="3">
        <v>1.71</v>
      </c>
      <c r="I34" s="1" t="s">
        <v>3</v>
      </c>
      <c r="J34" s="3">
        <v>4.9020000000000001</v>
      </c>
      <c r="M34" s="4">
        <v>30</v>
      </c>
      <c r="N34">
        <v>102.2</v>
      </c>
    </row>
    <row r="35" spans="3:14" x14ac:dyDescent="0.3">
      <c r="C35" s="1">
        <v>40</v>
      </c>
      <c r="D35" s="1" t="s">
        <v>2</v>
      </c>
      <c r="E35" s="1" t="s">
        <v>2</v>
      </c>
      <c r="F35" s="1" t="s">
        <v>3</v>
      </c>
      <c r="G35" s="1" t="s">
        <v>3</v>
      </c>
      <c r="H35" s="1" t="s">
        <v>2</v>
      </c>
      <c r="I35" s="1" t="s">
        <v>3</v>
      </c>
      <c r="J35" s="1" t="s">
        <v>2</v>
      </c>
      <c r="M35" s="4">
        <v>31</v>
      </c>
      <c r="N35">
        <v>293.7</v>
      </c>
    </row>
    <row r="36" spans="3:14" x14ac:dyDescent="0.3">
      <c r="C36" s="1">
        <v>41</v>
      </c>
      <c r="D36" s="1" t="s">
        <v>2</v>
      </c>
      <c r="E36" s="1" t="s">
        <v>2</v>
      </c>
      <c r="F36" s="1" t="s">
        <v>3</v>
      </c>
      <c r="G36" s="1" t="s">
        <v>3</v>
      </c>
      <c r="H36" s="1" t="s">
        <v>2</v>
      </c>
      <c r="I36" s="1" t="s">
        <v>3</v>
      </c>
      <c r="J36" s="1" t="s">
        <v>2</v>
      </c>
      <c r="M36" s="4">
        <v>32</v>
      </c>
      <c r="N36">
        <v>292.89999999999998</v>
      </c>
    </row>
    <row r="37" spans="3:14" x14ac:dyDescent="0.3">
      <c r="C37" s="1">
        <v>42</v>
      </c>
      <c r="D37" s="1" t="s">
        <v>2</v>
      </c>
      <c r="E37" s="1" t="s">
        <v>2</v>
      </c>
      <c r="F37" s="1" t="s">
        <v>2</v>
      </c>
      <c r="G37" s="1" t="s">
        <v>3</v>
      </c>
      <c r="H37" s="1" t="s">
        <v>2</v>
      </c>
      <c r="I37" s="1" t="s">
        <v>3</v>
      </c>
      <c r="J37" s="1" t="s">
        <v>2</v>
      </c>
      <c r="M37" s="4">
        <v>33</v>
      </c>
      <c r="N37">
        <v>256.60000000000002</v>
      </c>
    </row>
    <row r="38" spans="3:14" x14ac:dyDescent="0.3">
      <c r="C38" s="1">
        <v>49</v>
      </c>
      <c r="D38" s="1" t="s">
        <v>2</v>
      </c>
      <c r="E38" s="3">
        <v>263.3</v>
      </c>
      <c r="F38" s="3">
        <v>100.5</v>
      </c>
      <c r="G38" s="3">
        <v>145.69999999999999</v>
      </c>
      <c r="H38" s="3">
        <v>3.4020000000000001</v>
      </c>
      <c r="I38" s="1" t="s">
        <v>3</v>
      </c>
      <c r="J38" s="3">
        <v>357.3</v>
      </c>
      <c r="M38" s="4">
        <v>34</v>
      </c>
      <c r="N38">
        <v>261</v>
      </c>
    </row>
    <row r="39" spans="3:14" x14ac:dyDescent="0.3">
      <c r="C39" s="1">
        <v>50</v>
      </c>
      <c r="D39" s="1" t="s">
        <v>2</v>
      </c>
      <c r="E39" s="3">
        <v>461.6</v>
      </c>
      <c r="F39" s="3">
        <v>329.7</v>
      </c>
      <c r="G39" s="3">
        <v>454</v>
      </c>
      <c r="H39" s="3">
        <v>20.81</v>
      </c>
      <c r="I39" s="3">
        <v>1.1659999999999999</v>
      </c>
      <c r="J39" s="3">
        <v>711.2</v>
      </c>
      <c r="M39" s="4">
        <v>35</v>
      </c>
      <c r="N39">
        <v>313.5</v>
      </c>
    </row>
    <row r="40" spans="3:14" x14ac:dyDescent="0.3">
      <c r="C40" s="1">
        <v>51</v>
      </c>
      <c r="D40" s="1" t="s">
        <v>2</v>
      </c>
      <c r="E40" s="3">
        <v>1167</v>
      </c>
      <c r="F40" s="3">
        <v>301.89999999999998</v>
      </c>
      <c r="G40" s="3">
        <v>257.2</v>
      </c>
      <c r="H40" s="3">
        <v>36.68</v>
      </c>
      <c r="I40" s="3">
        <v>1.3109999999999999</v>
      </c>
      <c r="J40" s="3">
        <v>2246</v>
      </c>
      <c r="M40" s="4">
        <v>36</v>
      </c>
      <c r="N40">
        <v>360.1</v>
      </c>
    </row>
    <row r="41" spans="3:14" x14ac:dyDescent="0.3">
      <c r="C41" s="1">
        <v>52</v>
      </c>
      <c r="D41" s="1" t="s">
        <v>2</v>
      </c>
      <c r="E41" s="3">
        <v>3.0960000000000001</v>
      </c>
      <c r="F41" s="3">
        <v>3.7170000000000001</v>
      </c>
      <c r="G41" s="3">
        <v>8.4830000000000005</v>
      </c>
      <c r="H41" s="1" t="s">
        <v>2</v>
      </c>
      <c r="I41" s="1" t="s">
        <v>3</v>
      </c>
      <c r="J41" s="3">
        <v>2.9420000000000002</v>
      </c>
      <c r="M41" s="4">
        <v>37</v>
      </c>
      <c r="N41">
        <v>113.6</v>
      </c>
    </row>
    <row r="42" spans="3:14" x14ac:dyDescent="0.3">
      <c r="C42" s="1">
        <v>53</v>
      </c>
      <c r="D42" s="1" t="s">
        <v>2</v>
      </c>
      <c r="E42" s="1" t="s">
        <v>2</v>
      </c>
      <c r="F42" s="1" t="s">
        <v>3</v>
      </c>
      <c r="G42" s="1" t="s">
        <v>3</v>
      </c>
      <c r="H42" s="1" t="s">
        <v>2</v>
      </c>
      <c r="I42" s="1" t="s">
        <v>3</v>
      </c>
      <c r="J42" s="1" t="s">
        <v>2</v>
      </c>
      <c r="M42" s="4">
        <v>38</v>
      </c>
      <c r="N42">
        <v>102.3</v>
      </c>
    </row>
    <row r="43" spans="3:14" x14ac:dyDescent="0.3">
      <c r="C43" s="1">
        <v>54</v>
      </c>
      <c r="D43" s="1" t="s">
        <v>2</v>
      </c>
      <c r="E43" s="1" t="s">
        <v>3</v>
      </c>
      <c r="F43" s="1" t="s">
        <v>3</v>
      </c>
      <c r="G43" s="1" t="s">
        <v>3</v>
      </c>
      <c r="H43" s="1" t="s">
        <v>2</v>
      </c>
      <c r="I43" s="1" t="s">
        <v>3</v>
      </c>
      <c r="J43" s="1" t="s">
        <v>2</v>
      </c>
      <c r="M43" s="4">
        <v>39</v>
      </c>
      <c r="N43">
        <v>106.1</v>
      </c>
    </row>
    <row r="44" spans="3:14" x14ac:dyDescent="0.3">
      <c r="C44" s="1">
        <v>55</v>
      </c>
      <c r="D44" s="3">
        <v>0.77849999999999997</v>
      </c>
      <c r="E44" s="3">
        <v>3307</v>
      </c>
      <c r="F44" s="3">
        <v>4122</v>
      </c>
      <c r="G44" s="3">
        <v>3131</v>
      </c>
      <c r="H44" s="3">
        <v>453.7</v>
      </c>
      <c r="I44" s="3">
        <v>102.7</v>
      </c>
      <c r="J44" s="3">
        <v>6182</v>
      </c>
      <c r="M44" s="4">
        <v>40</v>
      </c>
      <c r="N44">
        <v>100.3</v>
      </c>
    </row>
    <row r="45" spans="3:14" x14ac:dyDescent="0.3">
      <c r="C45" s="1">
        <v>56</v>
      </c>
      <c r="D45" s="3">
        <v>1.137</v>
      </c>
      <c r="E45" s="3">
        <v>11220</v>
      </c>
      <c r="F45" s="3">
        <v>39500</v>
      </c>
      <c r="G45" s="3">
        <v>13070</v>
      </c>
      <c r="H45" s="3">
        <v>2070</v>
      </c>
      <c r="I45" s="3">
        <v>185.1</v>
      </c>
      <c r="J45" s="3">
        <v>7017</v>
      </c>
      <c r="M45" s="4">
        <v>41</v>
      </c>
      <c r="N45">
        <v>99.4</v>
      </c>
    </row>
    <row r="46" spans="3:14" x14ac:dyDescent="0.3">
      <c r="C46" s="1">
        <v>57</v>
      </c>
      <c r="D46" s="1" t="s">
        <v>2</v>
      </c>
      <c r="E46" s="3">
        <v>53.78</v>
      </c>
      <c r="F46" s="3">
        <v>77.760000000000005</v>
      </c>
      <c r="G46" s="3">
        <v>55.74</v>
      </c>
      <c r="H46" s="3">
        <v>8.8209999999999997</v>
      </c>
      <c r="I46" s="3">
        <v>45.11</v>
      </c>
      <c r="J46" s="3">
        <v>50.17</v>
      </c>
      <c r="M46" s="4">
        <v>42</v>
      </c>
      <c r="N46">
        <v>107.9</v>
      </c>
    </row>
    <row r="47" spans="3:14" x14ac:dyDescent="0.3">
      <c r="C47" s="1">
        <v>58</v>
      </c>
      <c r="D47" s="1" t="s">
        <v>2</v>
      </c>
      <c r="E47" s="1" t="s">
        <v>2</v>
      </c>
      <c r="F47" s="3">
        <v>3.9540000000000002</v>
      </c>
      <c r="G47" s="3">
        <v>0.1434</v>
      </c>
      <c r="H47" s="1" t="s">
        <v>2</v>
      </c>
      <c r="I47" s="1" t="s">
        <v>3</v>
      </c>
      <c r="J47" s="1" t="s">
        <v>2</v>
      </c>
      <c r="M47" s="4">
        <v>43</v>
      </c>
      <c r="N47">
        <v>104.4</v>
      </c>
    </row>
    <row r="48" spans="3:14" x14ac:dyDescent="0.3">
      <c r="C48" s="1">
        <v>59</v>
      </c>
      <c r="D48" s="1" t="s">
        <v>2</v>
      </c>
      <c r="E48" s="3">
        <v>0.87460000000000004</v>
      </c>
      <c r="F48" s="1" t="s">
        <v>3</v>
      </c>
      <c r="G48" s="3">
        <v>0.24390000000000001</v>
      </c>
      <c r="H48" s="1" t="s">
        <v>2</v>
      </c>
      <c r="I48" s="1" t="s">
        <v>3</v>
      </c>
      <c r="J48" s="1" t="s">
        <v>2</v>
      </c>
      <c r="M48" s="4">
        <v>44</v>
      </c>
      <c r="N48">
        <v>105.6</v>
      </c>
    </row>
    <row r="49" spans="3:14" x14ac:dyDescent="0.3">
      <c r="C49" s="1">
        <v>60</v>
      </c>
      <c r="D49" s="1" t="s">
        <v>2</v>
      </c>
      <c r="E49" s="1" t="s">
        <v>2</v>
      </c>
      <c r="F49" s="1" t="s">
        <v>3</v>
      </c>
      <c r="G49" s="3">
        <v>0.85040000000000004</v>
      </c>
      <c r="H49" s="1" t="s">
        <v>2</v>
      </c>
      <c r="I49" s="1" t="s">
        <v>3</v>
      </c>
      <c r="J49" s="3">
        <v>8.7419999999999998E-2</v>
      </c>
      <c r="M49" s="4">
        <v>45</v>
      </c>
      <c r="N49">
        <v>109</v>
      </c>
    </row>
    <row r="50" spans="3:14" x14ac:dyDescent="0.3">
      <c r="C50" s="1">
        <v>61</v>
      </c>
      <c r="D50" s="1" t="s">
        <v>2</v>
      </c>
      <c r="E50" s="1" t="s">
        <v>2</v>
      </c>
      <c r="F50" s="1" t="s">
        <v>3</v>
      </c>
      <c r="G50" s="1" t="s">
        <v>3</v>
      </c>
      <c r="H50" s="1" t="s">
        <v>2</v>
      </c>
      <c r="I50" s="1" t="s">
        <v>3</v>
      </c>
      <c r="J50" s="1" t="s">
        <v>2</v>
      </c>
      <c r="M50" s="4">
        <v>46</v>
      </c>
      <c r="N50">
        <v>109.5</v>
      </c>
    </row>
    <row r="51" spans="3:14" x14ac:dyDescent="0.3">
      <c r="C51" s="1">
        <v>62</v>
      </c>
      <c r="D51" s="1" t="s">
        <v>2</v>
      </c>
      <c r="E51" s="1" t="s">
        <v>2</v>
      </c>
      <c r="F51" s="1" t="s">
        <v>3</v>
      </c>
      <c r="G51" s="3">
        <v>0.42870000000000003</v>
      </c>
      <c r="H51" s="1" t="s">
        <v>2</v>
      </c>
      <c r="I51" s="1" t="s">
        <v>3</v>
      </c>
      <c r="J51" s="1" t="s">
        <v>2</v>
      </c>
      <c r="M51" s="4">
        <v>47</v>
      </c>
      <c r="N51">
        <v>107.3</v>
      </c>
    </row>
    <row r="52" spans="3:14" x14ac:dyDescent="0.3">
      <c r="C52" s="1">
        <v>63</v>
      </c>
      <c r="D52" s="1" t="s">
        <v>2</v>
      </c>
      <c r="E52" s="1" t="s">
        <v>2</v>
      </c>
      <c r="F52" s="1" t="s">
        <v>3</v>
      </c>
      <c r="G52" s="1" t="s">
        <v>3</v>
      </c>
      <c r="H52" s="1" t="s">
        <v>2</v>
      </c>
      <c r="I52" s="1" t="s">
        <v>3</v>
      </c>
      <c r="J52" s="1" t="s">
        <v>2</v>
      </c>
      <c r="M52" s="4">
        <v>48</v>
      </c>
      <c r="N52">
        <v>100.4</v>
      </c>
    </row>
    <row r="53" spans="3:14" x14ac:dyDescent="0.3">
      <c r="C53" s="1">
        <v>64</v>
      </c>
      <c r="D53" s="1" t="s">
        <v>2</v>
      </c>
      <c r="E53" s="1" t="s">
        <v>2</v>
      </c>
      <c r="F53" s="1" t="s">
        <v>3</v>
      </c>
      <c r="G53" s="3">
        <v>0.28870000000000001</v>
      </c>
      <c r="H53" s="1" t="s">
        <v>2</v>
      </c>
      <c r="I53" s="1" t="s">
        <v>3</v>
      </c>
      <c r="J53" s="1" t="s">
        <v>2</v>
      </c>
      <c r="M53" s="4">
        <v>49</v>
      </c>
      <c r="N53">
        <v>100</v>
      </c>
    </row>
    <row r="54" spans="3:14" x14ac:dyDescent="0.3">
      <c r="C54" s="1">
        <v>65</v>
      </c>
      <c r="D54" s="1" t="s">
        <v>2</v>
      </c>
      <c r="E54" s="1" t="s">
        <v>2</v>
      </c>
      <c r="F54" s="1" t="s">
        <v>3</v>
      </c>
      <c r="G54" s="1" t="s">
        <v>3</v>
      </c>
      <c r="H54" s="1" t="s">
        <v>2</v>
      </c>
      <c r="I54" s="1" t="s">
        <v>3</v>
      </c>
      <c r="J54" s="1" t="s">
        <v>2</v>
      </c>
      <c r="M54" s="4">
        <v>50</v>
      </c>
      <c r="N54">
        <v>105.2</v>
      </c>
    </row>
    <row r="55" spans="3:14" x14ac:dyDescent="0.3">
      <c r="C55" s="1">
        <v>66</v>
      </c>
      <c r="D55" s="1" t="s">
        <v>2</v>
      </c>
      <c r="E55" s="1" t="s">
        <v>2</v>
      </c>
      <c r="F55" s="3">
        <v>2.665</v>
      </c>
      <c r="G55" s="1" t="s">
        <v>3</v>
      </c>
      <c r="H55" s="1" t="s">
        <v>2</v>
      </c>
      <c r="I55" s="1" t="s">
        <v>3</v>
      </c>
      <c r="J55" s="1" t="s">
        <v>2</v>
      </c>
      <c r="M55" s="4">
        <v>51</v>
      </c>
      <c r="N55">
        <v>100.7</v>
      </c>
    </row>
    <row r="56" spans="3:14" x14ac:dyDescent="0.3">
      <c r="C56" s="1">
        <v>67</v>
      </c>
      <c r="D56" s="1" t="s">
        <v>2</v>
      </c>
      <c r="E56" s="1" t="s">
        <v>2</v>
      </c>
      <c r="F56" s="3">
        <v>3.3250000000000002</v>
      </c>
      <c r="G56" s="1" t="s">
        <v>3</v>
      </c>
      <c r="H56" s="1" t="s">
        <v>2</v>
      </c>
      <c r="I56" s="1" t="s">
        <v>3</v>
      </c>
      <c r="J56" s="1" t="s">
        <v>2</v>
      </c>
      <c r="M56" s="4">
        <v>52</v>
      </c>
      <c r="N56">
        <v>103.9</v>
      </c>
    </row>
    <row r="57" spans="3:14" x14ac:dyDescent="0.3">
      <c r="C57" s="1">
        <v>68</v>
      </c>
      <c r="D57" s="1" t="s">
        <v>2</v>
      </c>
      <c r="E57" s="3">
        <v>0.16189999999999999</v>
      </c>
      <c r="F57" s="1" t="s">
        <v>3</v>
      </c>
      <c r="G57" s="3">
        <v>5.108E-2</v>
      </c>
      <c r="H57" s="1" t="s">
        <v>2</v>
      </c>
      <c r="I57" s="1" t="s">
        <v>3</v>
      </c>
      <c r="J57" s="1" t="s">
        <v>2</v>
      </c>
      <c r="M57" s="4">
        <v>53</v>
      </c>
      <c r="N57">
        <v>105.6</v>
      </c>
    </row>
    <row r="58" spans="3:14" x14ac:dyDescent="0.3">
      <c r="C58" s="1">
        <v>69</v>
      </c>
      <c r="D58" s="1" t="s">
        <v>2</v>
      </c>
      <c r="E58" s="3">
        <v>3.742</v>
      </c>
      <c r="F58" s="3">
        <v>3.359</v>
      </c>
      <c r="G58" s="3">
        <v>5.3310000000000004</v>
      </c>
      <c r="H58" s="1" t="s">
        <v>2</v>
      </c>
      <c r="I58" s="1" t="s">
        <v>3</v>
      </c>
      <c r="J58" s="3">
        <v>13.5</v>
      </c>
      <c r="M58" s="4">
        <v>54</v>
      </c>
      <c r="N58">
        <v>111.1</v>
      </c>
    </row>
    <row r="59" spans="3:14" x14ac:dyDescent="0.3">
      <c r="C59" s="1">
        <v>70</v>
      </c>
      <c r="D59" s="1" t="s">
        <v>2</v>
      </c>
      <c r="E59" s="1" t="s">
        <v>2</v>
      </c>
      <c r="F59" s="3">
        <v>0.68869999999999998</v>
      </c>
      <c r="G59" s="1" t="s">
        <v>3</v>
      </c>
      <c r="H59" s="1" t="s">
        <v>2</v>
      </c>
      <c r="I59" s="1" t="s">
        <v>3</v>
      </c>
      <c r="J59" s="3">
        <v>1.7889999999999999</v>
      </c>
      <c r="M59" s="4">
        <v>55</v>
      </c>
      <c r="N59">
        <v>102.8</v>
      </c>
    </row>
    <row r="60" spans="3:14" x14ac:dyDescent="0.3">
      <c r="C60" s="1">
        <v>71</v>
      </c>
      <c r="D60" s="1" t="s">
        <v>2</v>
      </c>
      <c r="E60" s="1" t="s">
        <v>3</v>
      </c>
      <c r="F60" s="1" t="s">
        <v>3</v>
      </c>
      <c r="G60" s="1" t="s">
        <v>3</v>
      </c>
      <c r="H60" s="1" t="s">
        <v>2</v>
      </c>
      <c r="I60" s="1" t="s">
        <v>3</v>
      </c>
      <c r="J60" s="1" t="s">
        <v>2</v>
      </c>
      <c r="M60" s="4">
        <v>56</v>
      </c>
      <c r="N60">
        <v>111.1</v>
      </c>
    </row>
    <row r="61" spans="3:14" x14ac:dyDescent="0.3">
      <c r="C61" s="1">
        <v>72</v>
      </c>
      <c r="D61" s="1" t="s">
        <v>2</v>
      </c>
      <c r="E61" s="1" t="s">
        <v>2</v>
      </c>
      <c r="F61" s="1" t="s">
        <v>3</v>
      </c>
      <c r="G61" s="1" t="s">
        <v>2</v>
      </c>
      <c r="H61" s="1" t="s">
        <v>2</v>
      </c>
      <c r="I61" s="1" t="s">
        <v>3</v>
      </c>
      <c r="J61" s="1" t="s">
        <v>2</v>
      </c>
      <c r="M61" s="4">
        <v>57</v>
      </c>
      <c r="N61">
        <v>99.8</v>
      </c>
    </row>
    <row r="62" spans="3:14" x14ac:dyDescent="0.3">
      <c r="M62" s="4">
        <v>58</v>
      </c>
      <c r="N62">
        <v>103.8</v>
      </c>
    </row>
    <row r="63" spans="3:14" x14ac:dyDescent="0.3">
      <c r="M63" s="4">
        <v>59</v>
      </c>
      <c r="N63">
        <v>103.3</v>
      </c>
    </row>
    <row r="64" spans="3:14" x14ac:dyDescent="0.3">
      <c r="M64" s="4">
        <v>60</v>
      </c>
      <c r="N64">
        <v>99.9</v>
      </c>
    </row>
    <row r="65" spans="13:14" x14ac:dyDescent="0.3">
      <c r="M65" s="4">
        <v>61</v>
      </c>
      <c r="N65">
        <v>102.7</v>
      </c>
    </row>
    <row r="66" spans="13:14" x14ac:dyDescent="0.3">
      <c r="M66" s="4">
        <v>62</v>
      </c>
      <c r="N66">
        <v>112.2</v>
      </c>
    </row>
    <row r="67" spans="13:14" x14ac:dyDescent="0.3">
      <c r="M67" s="4">
        <v>63</v>
      </c>
      <c r="N67">
        <v>112.5</v>
      </c>
    </row>
    <row r="68" spans="13:14" x14ac:dyDescent="0.3">
      <c r="M68" s="4">
        <v>64</v>
      </c>
      <c r="N68">
        <v>104.9</v>
      </c>
    </row>
    <row r="69" spans="13:14" x14ac:dyDescent="0.3">
      <c r="M69" s="4">
        <v>65</v>
      </c>
      <c r="N69">
        <v>100.5</v>
      </c>
    </row>
    <row r="70" spans="13:14" x14ac:dyDescent="0.3">
      <c r="M70" s="4">
        <v>66</v>
      </c>
      <c r="N70">
        <v>113.8</v>
      </c>
    </row>
    <row r="71" spans="13:14" x14ac:dyDescent="0.3">
      <c r="M71" s="4">
        <v>67</v>
      </c>
      <c r="N71">
        <v>101</v>
      </c>
    </row>
    <row r="72" spans="13:14" x14ac:dyDescent="0.3">
      <c r="M72" s="4">
        <v>68</v>
      </c>
      <c r="N72">
        <v>110.5</v>
      </c>
    </row>
    <row r="73" spans="13:14" x14ac:dyDescent="0.3">
      <c r="M73" s="4">
        <v>69</v>
      </c>
      <c r="N73">
        <v>101.7</v>
      </c>
    </row>
    <row r="74" spans="13:14" x14ac:dyDescent="0.3">
      <c r="M74" s="4">
        <v>70</v>
      </c>
      <c r="N74">
        <v>103.2</v>
      </c>
    </row>
    <row r="75" spans="13:14" x14ac:dyDescent="0.3">
      <c r="M75" s="4">
        <v>71</v>
      </c>
      <c r="N75">
        <v>113</v>
      </c>
    </row>
    <row r="76" spans="13:14" x14ac:dyDescent="0.3">
      <c r="M76" s="4">
        <v>72</v>
      </c>
      <c r="N76">
        <v>112.4</v>
      </c>
    </row>
  </sheetData>
  <mergeCells count="1">
    <mergeCell ref="D3:K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23D91-CD69-4A89-BC6C-FFA27620C29E}">
  <dimension ref="A1:AE52"/>
  <sheetViews>
    <sheetView topLeftCell="A37" zoomScaleNormal="100" workbookViewId="0">
      <selection activeCell="E41" sqref="A41:XFD52"/>
    </sheetView>
  </sheetViews>
  <sheetFormatPr defaultColWidth="9" defaultRowHeight="14.4" x14ac:dyDescent="0.3"/>
  <cols>
    <col min="1" max="5" width="9" style="1"/>
    <col min="6" max="6" width="11.296875" style="1" customWidth="1"/>
    <col min="7" max="7" width="10.69921875" style="1" bestFit="1" customWidth="1"/>
    <col min="8" max="8" width="13.69921875" style="1" bestFit="1" customWidth="1"/>
    <col min="9" max="13" width="9" style="1"/>
    <col min="14" max="14" width="8.796875" style="1" bestFit="1" customWidth="1"/>
    <col min="15" max="15" width="20.796875" style="1" bestFit="1" customWidth="1"/>
    <col min="16" max="16" width="9" style="1"/>
    <col min="17" max="17" width="21.3984375" style="1" bestFit="1" customWidth="1"/>
    <col min="18" max="22" width="9" style="1"/>
    <col min="23" max="23" width="20.796875" style="1" bestFit="1" customWidth="1"/>
    <col min="24" max="24" width="20.796875" style="1" customWidth="1"/>
    <col min="25" max="27" width="9" style="1"/>
    <col min="28" max="28" width="15.69921875" style="1" bestFit="1" customWidth="1"/>
    <col min="29" max="29" width="10.19921875" style="1" bestFit="1" customWidth="1"/>
    <col min="30" max="30" width="9" style="1"/>
    <col min="31" max="31" width="21.3984375" style="1" bestFit="1" customWidth="1"/>
    <col min="32" max="16384" width="9" style="1"/>
  </cols>
  <sheetData>
    <row r="1" spans="1:31" x14ac:dyDescent="0.3">
      <c r="Y1" s="26" t="s">
        <v>18</v>
      </c>
      <c r="Z1" s="26"/>
      <c r="AA1" s="26"/>
      <c r="AB1" s="26"/>
      <c r="AC1" s="26"/>
      <c r="AD1" s="26"/>
      <c r="AE1" s="26"/>
    </row>
    <row r="2" spans="1:31" x14ac:dyDescent="0.3">
      <c r="Y2" s="1">
        <v>97.35</v>
      </c>
      <c r="Z2" s="1">
        <v>102.12</v>
      </c>
      <c r="AA2" s="1">
        <v>87.8</v>
      </c>
      <c r="AB2" s="1">
        <v>99.12</v>
      </c>
      <c r="AC2" s="1">
        <v>92.04</v>
      </c>
      <c r="AD2" s="1">
        <v>117.94</v>
      </c>
      <c r="AE2" s="1">
        <v>100.93</v>
      </c>
    </row>
    <row r="3" spans="1:31" x14ac:dyDescent="0.3">
      <c r="I3" s="20" t="s">
        <v>10</v>
      </c>
      <c r="J3" s="20"/>
      <c r="K3" s="20"/>
      <c r="L3" s="20"/>
      <c r="M3" s="20"/>
      <c r="N3" s="20"/>
      <c r="O3" s="20"/>
      <c r="P3" s="2"/>
      <c r="Q3" s="24" t="s">
        <v>11</v>
      </c>
      <c r="R3" s="24"/>
      <c r="S3" s="24"/>
      <c r="T3" s="24"/>
      <c r="U3" s="24"/>
      <c r="V3" s="24"/>
      <c r="W3" s="24"/>
      <c r="X3" s="5" t="s">
        <v>26</v>
      </c>
      <c r="Y3" s="25" t="s">
        <v>19</v>
      </c>
      <c r="Z3" s="25"/>
      <c r="AA3" s="25"/>
      <c r="AB3" s="25"/>
      <c r="AC3" s="25"/>
      <c r="AD3" s="25"/>
      <c r="AE3" s="25"/>
    </row>
    <row r="4" spans="1:31" x14ac:dyDescent="0.3">
      <c r="F4" s="8" t="s">
        <v>24</v>
      </c>
      <c r="G4" s="8" t="s">
        <v>25</v>
      </c>
      <c r="H4" s="2" t="s">
        <v>0</v>
      </c>
      <c r="I4" s="2" t="s">
        <v>1</v>
      </c>
      <c r="J4" s="2" t="s">
        <v>4</v>
      </c>
      <c r="K4" s="2" t="s">
        <v>5</v>
      </c>
      <c r="L4" s="2" t="s">
        <v>6</v>
      </c>
      <c r="M4" s="2" t="s">
        <v>7</v>
      </c>
      <c r="N4" s="2" t="s">
        <v>8</v>
      </c>
      <c r="O4" s="2" t="s">
        <v>9</v>
      </c>
      <c r="Q4" s="2" t="s">
        <v>1</v>
      </c>
      <c r="R4" s="2" t="s">
        <v>4</v>
      </c>
      <c r="S4" s="2" t="s">
        <v>5</v>
      </c>
      <c r="T4" s="2" t="s">
        <v>6</v>
      </c>
      <c r="U4" s="2" t="s">
        <v>7</v>
      </c>
      <c r="V4" s="2" t="s">
        <v>8</v>
      </c>
      <c r="W4" s="2" t="s">
        <v>9</v>
      </c>
      <c r="X4" s="2"/>
      <c r="Y4" s="2" t="s">
        <v>1</v>
      </c>
      <c r="Z4" s="2" t="s">
        <v>4</v>
      </c>
      <c r="AA4" s="2" t="s">
        <v>5</v>
      </c>
      <c r="AB4" s="2" t="s">
        <v>6</v>
      </c>
      <c r="AC4" s="2" t="s">
        <v>7</v>
      </c>
      <c r="AD4" s="2" t="s">
        <v>8</v>
      </c>
      <c r="AE4" s="2" t="s">
        <v>9</v>
      </c>
    </row>
    <row r="5" spans="1:31" x14ac:dyDescent="0.3">
      <c r="A5" s="21" t="s">
        <v>12</v>
      </c>
      <c r="B5" s="21">
        <v>10</v>
      </c>
      <c r="C5" s="21" t="s">
        <v>13</v>
      </c>
      <c r="D5" s="23" t="s">
        <v>14</v>
      </c>
      <c r="E5" s="4">
        <v>1</v>
      </c>
      <c r="F5">
        <v>101.2</v>
      </c>
      <c r="G5">
        <f>F5/1000</f>
        <v>0.1012</v>
      </c>
      <c r="H5" s="1">
        <v>1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Q5" s="3">
        <f t="shared" ref="Q5:W5" si="0">(I5/$G5)*0.5</f>
        <v>0</v>
      </c>
      <c r="R5" s="3">
        <f t="shared" si="0"/>
        <v>0</v>
      </c>
      <c r="S5" s="3">
        <f t="shared" si="0"/>
        <v>0</v>
      </c>
      <c r="T5" s="3">
        <f t="shared" si="0"/>
        <v>0</v>
      </c>
      <c r="U5" s="3">
        <f t="shared" si="0"/>
        <v>0</v>
      </c>
      <c r="V5" s="3">
        <f t="shared" si="0"/>
        <v>0</v>
      </c>
      <c r="W5" s="3">
        <f t="shared" si="0"/>
        <v>0</v>
      </c>
      <c r="Y5" s="1">
        <f>Q5*(1-0.9735)+Q5</f>
        <v>0</v>
      </c>
      <c r="Z5" s="1">
        <f>R5*(1-1.0212)+R5</f>
        <v>0</v>
      </c>
      <c r="AA5" s="1">
        <f>S5*(1-0.878)+S5</f>
        <v>0</v>
      </c>
      <c r="AB5" s="1">
        <f>T5*(1-0.9912)+T5</f>
        <v>0</v>
      </c>
      <c r="AC5" s="1">
        <f>U5*(1-0.9204)+U5</f>
        <v>0</v>
      </c>
      <c r="AD5" s="1">
        <f>V5*(1-1.174)+V5</f>
        <v>0</v>
      </c>
      <c r="AE5" s="1">
        <f>W5*(1-1.0093)+W5</f>
        <v>0</v>
      </c>
    </row>
    <row r="6" spans="1:31" x14ac:dyDescent="0.3">
      <c r="A6" s="22"/>
      <c r="B6" s="21"/>
      <c r="C6" s="21"/>
      <c r="D6" s="23"/>
      <c r="E6" s="4">
        <v>2</v>
      </c>
      <c r="F6">
        <v>102.7</v>
      </c>
      <c r="G6">
        <f t="shared" ref="G6:G45" si="1">F6/1000</f>
        <v>0.1027</v>
      </c>
      <c r="H6" s="1">
        <v>2</v>
      </c>
      <c r="I6" s="1">
        <v>0</v>
      </c>
      <c r="J6" s="3">
        <v>61.61</v>
      </c>
      <c r="K6" s="3">
        <v>193.4</v>
      </c>
      <c r="L6" s="3">
        <v>78.12</v>
      </c>
      <c r="M6" s="3">
        <v>9.2129999999999992</v>
      </c>
      <c r="N6" s="1">
        <v>0</v>
      </c>
      <c r="O6" s="3">
        <v>44.3</v>
      </c>
      <c r="Q6" s="3">
        <f t="shared" ref="Q6:Q13" si="2">(I6/$G6)*0.5</f>
        <v>0</v>
      </c>
      <c r="R6" s="3">
        <f>(J6/$G6)*0.5</f>
        <v>299.95131450827654</v>
      </c>
      <c r="S6" s="3">
        <f>(K6/$G6)*0.5</f>
        <v>941.57740993184029</v>
      </c>
      <c r="T6" s="3">
        <f t="shared" ref="T6:T13" si="3">(L6/$G6)*0.5</f>
        <v>380.33106134371957</v>
      </c>
      <c r="U6" s="3">
        <f t="shared" ref="U6:U13" si="4">(M6/$G6)*0.5</f>
        <v>44.853943524829596</v>
      </c>
      <c r="V6" s="3">
        <f t="shared" ref="V6:V13" si="5">(N6/$G6)*0.5</f>
        <v>0</v>
      </c>
      <c r="W6" s="3">
        <f t="shared" ref="W6:W13" si="6">(O6/$G6)*0.5</f>
        <v>215.67672833495618</v>
      </c>
      <c r="Y6" s="1">
        <f t="shared" ref="Y6:Y45" si="7">Q6*(1-0.9735)+Q6</f>
        <v>0</v>
      </c>
      <c r="Z6" s="1">
        <f t="shared" ref="Z6:Z45" si="8">R6*(1-1.0212)+R6</f>
        <v>293.59234664070107</v>
      </c>
      <c r="AA6" s="1">
        <f>S6*(1-0.878)+S6</f>
        <v>1056.4498539435249</v>
      </c>
      <c r="AB6" s="1">
        <f t="shared" ref="AB6:AB45" si="9">T6*(1-0.9912)+T6</f>
        <v>383.67797468354433</v>
      </c>
      <c r="AC6" s="1">
        <f t="shared" ref="AC6:AC45" si="10">U6*(1-0.9204)+U6</f>
        <v>48.424317429406031</v>
      </c>
      <c r="AD6" s="1">
        <f t="shared" ref="AD6:AD45" si="11">V6*(1-1.174)+V6</f>
        <v>0</v>
      </c>
      <c r="AE6" s="1">
        <f t="shared" ref="AE6:AE45" si="12">W6*(1-1.0093)+W6</f>
        <v>213.67093476144106</v>
      </c>
    </row>
    <row r="7" spans="1:31" x14ac:dyDescent="0.3">
      <c r="A7" s="22"/>
      <c r="B7" s="21"/>
      <c r="C7" s="21"/>
      <c r="D7" s="23"/>
      <c r="E7" s="4">
        <v>3</v>
      </c>
      <c r="F7">
        <v>100.9</v>
      </c>
      <c r="G7">
        <f t="shared" si="1"/>
        <v>0.1009</v>
      </c>
      <c r="H7" s="1">
        <v>3</v>
      </c>
      <c r="I7" s="1">
        <v>0</v>
      </c>
      <c r="J7" s="1">
        <v>0</v>
      </c>
      <c r="K7" s="3">
        <v>12.65</v>
      </c>
      <c r="L7" s="3">
        <v>2.8279999999999998</v>
      </c>
      <c r="M7" s="1">
        <v>0</v>
      </c>
      <c r="N7" s="1">
        <v>0</v>
      </c>
      <c r="O7" s="1">
        <v>0</v>
      </c>
      <c r="Q7" s="3">
        <f t="shared" si="2"/>
        <v>0</v>
      </c>
      <c r="R7" s="3">
        <f t="shared" ref="R7:R13" si="13">(J7/$G7)*0.5</f>
        <v>0</v>
      </c>
      <c r="S7" s="3">
        <f t="shared" ref="S7:S13" si="14">(K7/$G7)*0.5</f>
        <v>62.685827552031711</v>
      </c>
      <c r="T7" s="3">
        <f t="shared" si="3"/>
        <v>14.013875123885034</v>
      </c>
      <c r="U7" s="3">
        <f t="shared" si="4"/>
        <v>0</v>
      </c>
      <c r="V7" s="3">
        <f t="shared" si="5"/>
        <v>0</v>
      </c>
      <c r="W7" s="3">
        <f t="shared" si="6"/>
        <v>0</v>
      </c>
      <c r="Y7" s="1">
        <f t="shared" si="7"/>
        <v>0</v>
      </c>
      <c r="Z7" s="1">
        <f t="shared" si="8"/>
        <v>0</v>
      </c>
      <c r="AA7" s="1">
        <f t="shared" ref="AA7:AA45" si="15">S7*(1-0.878)+S7</f>
        <v>70.333498513379581</v>
      </c>
      <c r="AB7" s="1">
        <f t="shared" si="9"/>
        <v>14.137197224975223</v>
      </c>
      <c r="AC7" s="1">
        <f t="shared" si="10"/>
        <v>0</v>
      </c>
      <c r="AD7" s="1">
        <f t="shared" si="11"/>
        <v>0</v>
      </c>
      <c r="AE7" s="1">
        <f t="shared" si="12"/>
        <v>0</v>
      </c>
    </row>
    <row r="8" spans="1:31" x14ac:dyDescent="0.3">
      <c r="A8" s="22"/>
      <c r="B8" s="21"/>
      <c r="C8" s="21"/>
      <c r="D8" s="21" t="s">
        <v>15</v>
      </c>
      <c r="E8" s="4">
        <v>4</v>
      </c>
      <c r="F8">
        <v>103.1</v>
      </c>
      <c r="G8">
        <f t="shared" si="1"/>
        <v>0.1031</v>
      </c>
      <c r="H8" s="1">
        <v>4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Q8" s="3">
        <f t="shared" si="2"/>
        <v>0</v>
      </c>
      <c r="R8" s="3">
        <f t="shared" si="13"/>
        <v>0</v>
      </c>
      <c r="S8" s="3">
        <f t="shared" si="14"/>
        <v>0</v>
      </c>
      <c r="T8" s="3">
        <f t="shared" si="3"/>
        <v>0</v>
      </c>
      <c r="U8" s="3">
        <f t="shared" si="4"/>
        <v>0</v>
      </c>
      <c r="V8" s="3">
        <f t="shared" si="5"/>
        <v>0</v>
      </c>
      <c r="W8" s="3">
        <f t="shared" si="6"/>
        <v>0</v>
      </c>
      <c r="Y8" s="1">
        <f t="shared" si="7"/>
        <v>0</v>
      </c>
      <c r="Z8" s="1">
        <f t="shared" si="8"/>
        <v>0</v>
      </c>
      <c r="AA8" s="1">
        <f t="shared" si="15"/>
        <v>0</v>
      </c>
      <c r="AB8" s="1">
        <f t="shared" si="9"/>
        <v>0</v>
      </c>
      <c r="AC8" s="1">
        <f t="shared" si="10"/>
        <v>0</v>
      </c>
      <c r="AD8" s="1">
        <f t="shared" si="11"/>
        <v>0</v>
      </c>
      <c r="AE8" s="1">
        <f t="shared" si="12"/>
        <v>0</v>
      </c>
    </row>
    <row r="9" spans="1:31" x14ac:dyDescent="0.3">
      <c r="A9" s="22"/>
      <c r="B9" s="21"/>
      <c r="C9" s="21"/>
      <c r="D9" s="21"/>
      <c r="E9" s="4">
        <v>5</v>
      </c>
      <c r="F9">
        <v>106.4</v>
      </c>
      <c r="G9">
        <f t="shared" si="1"/>
        <v>0.10640000000000001</v>
      </c>
      <c r="H9" s="1">
        <v>5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Q9" s="3">
        <f t="shared" si="2"/>
        <v>0</v>
      </c>
      <c r="R9" s="3">
        <f t="shared" si="13"/>
        <v>0</v>
      </c>
      <c r="S9" s="3">
        <f t="shared" si="14"/>
        <v>0</v>
      </c>
      <c r="T9" s="3">
        <f t="shared" si="3"/>
        <v>0</v>
      </c>
      <c r="U9" s="3">
        <f t="shared" si="4"/>
        <v>0</v>
      </c>
      <c r="V9" s="3">
        <f t="shared" si="5"/>
        <v>0</v>
      </c>
      <c r="W9" s="3">
        <f t="shared" si="6"/>
        <v>0</v>
      </c>
      <c r="Y9" s="1">
        <f t="shared" si="7"/>
        <v>0</v>
      </c>
      <c r="Z9" s="1">
        <f t="shared" si="8"/>
        <v>0</v>
      </c>
      <c r="AA9" s="1">
        <f t="shared" si="15"/>
        <v>0</v>
      </c>
      <c r="AB9" s="1">
        <f t="shared" si="9"/>
        <v>0</v>
      </c>
      <c r="AC9" s="1">
        <f t="shared" si="10"/>
        <v>0</v>
      </c>
      <c r="AD9" s="1">
        <f t="shared" si="11"/>
        <v>0</v>
      </c>
      <c r="AE9" s="1">
        <f t="shared" si="12"/>
        <v>0</v>
      </c>
    </row>
    <row r="10" spans="1:31" x14ac:dyDescent="0.3">
      <c r="A10" s="22"/>
      <c r="B10" s="21"/>
      <c r="C10" s="21"/>
      <c r="D10" s="21"/>
      <c r="E10" s="4">
        <v>6</v>
      </c>
      <c r="F10">
        <v>100</v>
      </c>
      <c r="G10">
        <f t="shared" si="1"/>
        <v>0.1</v>
      </c>
      <c r="H10" s="1">
        <v>6</v>
      </c>
      <c r="I10" s="1">
        <v>0</v>
      </c>
      <c r="J10" s="1">
        <v>0</v>
      </c>
      <c r="K10" s="3">
        <v>0.2094</v>
      </c>
      <c r="L10" s="1">
        <v>0</v>
      </c>
      <c r="M10" s="1">
        <v>0</v>
      </c>
      <c r="N10" s="1">
        <v>0</v>
      </c>
      <c r="O10" s="1">
        <v>0</v>
      </c>
      <c r="Q10" s="3">
        <f t="shared" si="2"/>
        <v>0</v>
      </c>
      <c r="R10" s="3">
        <f t="shared" si="13"/>
        <v>0</v>
      </c>
      <c r="S10" s="3">
        <f t="shared" si="14"/>
        <v>1.0469999999999999</v>
      </c>
      <c r="T10" s="3">
        <f t="shared" si="3"/>
        <v>0</v>
      </c>
      <c r="U10" s="3">
        <f t="shared" si="4"/>
        <v>0</v>
      </c>
      <c r="V10" s="3">
        <f t="shared" si="5"/>
        <v>0</v>
      </c>
      <c r="W10" s="3">
        <f t="shared" si="6"/>
        <v>0</v>
      </c>
      <c r="Y10" s="1">
        <f t="shared" si="7"/>
        <v>0</v>
      </c>
      <c r="Z10" s="1">
        <f t="shared" si="8"/>
        <v>0</v>
      </c>
      <c r="AA10" s="1">
        <f t="shared" si="15"/>
        <v>1.1747339999999999</v>
      </c>
      <c r="AB10" s="1">
        <f t="shared" si="9"/>
        <v>0</v>
      </c>
      <c r="AC10" s="1">
        <f t="shared" si="10"/>
        <v>0</v>
      </c>
      <c r="AD10" s="1">
        <f t="shared" si="11"/>
        <v>0</v>
      </c>
      <c r="AE10" s="1">
        <f t="shared" si="12"/>
        <v>0</v>
      </c>
    </row>
    <row r="11" spans="1:31" x14ac:dyDescent="0.3">
      <c r="A11" s="22"/>
      <c r="B11" s="21"/>
      <c r="C11" s="21" t="s">
        <v>16</v>
      </c>
      <c r="D11" s="23" t="s">
        <v>14</v>
      </c>
      <c r="E11" s="4">
        <v>7</v>
      </c>
      <c r="F11">
        <v>108.1</v>
      </c>
      <c r="G11">
        <f t="shared" si="1"/>
        <v>0.10809999999999999</v>
      </c>
      <c r="H11" s="1">
        <v>7</v>
      </c>
      <c r="I11" s="1">
        <v>0</v>
      </c>
      <c r="J11" s="1">
        <v>0</v>
      </c>
      <c r="K11" s="1">
        <v>0</v>
      </c>
      <c r="L11" s="3">
        <v>0.55120000000000002</v>
      </c>
      <c r="M11" s="1">
        <v>0</v>
      </c>
      <c r="N11" s="3">
        <v>0.24740000000000001</v>
      </c>
      <c r="O11" s="1">
        <v>0</v>
      </c>
      <c r="Q11" s="3">
        <f t="shared" si="2"/>
        <v>0</v>
      </c>
      <c r="R11" s="3">
        <f t="shared" si="13"/>
        <v>0</v>
      </c>
      <c r="S11" s="3">
        <f t="shared" si="14"/>
        <v>0</v>
      </c>
      <c r="T11" s="3">
        <f t="shared" si="3"/>
        <v>2.5494912118408886</v>
      </c>
      <c r="U11" s="3">
        <f t="shared" si="4"/>
        <v>0</v>
      </c>
      <c r="V11" s="3">
        <f t="shared" si="5"/>
        <v>1.1443108233117485</v>
      </c>
      <c r="W11" s="3">
        <f t="shared" si="6"/>
        <v>0</v>
      </c>
      <c r="Y11" s="1">
        <f t="shared" si="7"/>
        <v>0</v>
      </c>
      <c r="Z11" s="1">
        <f t="shared" si="8"/>
        <v>0</v>
      </c>
      <c r="AA11" s="1">
        <f t="shared" si="15"/>
        <v>0</v>
      </c>
      <c r="AB11" s="1">
        <f t="shared" si="9"/>
        <v>2.5719267345050882</v>
      </c>
      <c r="AC11" s="1">
        <f t="shared" si="10"/>
        <v>0</v>
      </c>
      <c r="AD11" s="1">
        <f t="shared" si="11"/>
        <v>0.94520074005550436</v>
      </c>
      <c r="AE11" s="1">
        <f t="shared" si="12"/>
        <v>0</v>
      </c>
    </row>
    <row r="12" spans="1:31" x14ac:dyDescent="0.3">
      <c r="A12" s="22"/>
      <c r="B12" s="21"/>
      <c r="C12" s="21"/>
      <c r="D12" s="23"/>
      <c r="E12" s="4">
        <v>8</v>
      </c>
      <c r="F12">
        <v>108.2</v>
      </c>
      <c r="G12">
        <f t="shared" si="1"/>
        <v>0.1082</v>
      </c>
      <c r="H12" s="1">
        <v>8</v>
      </c>
      <c r="I12" s="1">
        <v>0</v>
      </c>
      <c r="J12" s="3">
        <v>34.76</v>
      </c>
      <c r="K12" s="3">
        <v>190.3</v>
      </c>
      <c r="L12" s="3">
        <v>37.61</v>
      </c>
      <c r="M12" s="3">
        <v>3.3849999999999998</v>
      </c>
      <c r="N12" s="3">
        <v>20.64</v>
      </c>
      <c r="O12" s="1">
        <v>0</v>
      </c>
      <c r="Q12" s="3">
        <f t="shared" si="2"/>
        <v>0</v>
      </c>
      <c r="R12" s="3">
        <f t="shared" si="13"/>
        <v>160.62846580406654</v>
      </c>
      <c r="S12" s="3">
        <f t="shared" si="14"/>
        <v>879.39001848428836</v>
      </c>
      <c r="T12" s="3">
        <f t="shared" si="3"/>
        <v>173.79852125693159</v>
      </c>
      <c r="U12" s="3">
        <f t="shared" si="4"/>
        <v>15.642329020332715</v>
      </c>
      <c r="V12" s="3">
        <f t="shared" si="5"/>
        <v>95.378927911275412</v>
      </c>
      <c r="W12" s="3">
        <f t="shared" si="6"/>
        <v>0</v>
      </c>
      <c r="Y12" s="1">
        <f t="shared" si="7"/>
        <v>0</v>
      </c>
      <c r="Z12" s="1">
        <f t="shared" si="8"/>
        <v>157.22314232902031</v>
      </c>
      <c r="AA12" s="1">
        <f t="shared" si="15"/>
        <v>986.67560073937159</v>
      </c>
      <c r="AB12" s="1">
        <f t="shared" si="9"/>
        <v>175.32794824399261</v>
      </c>
      <c r="AC12" s="1">
        <f t="shared" si="10"/>
        <v>16.887458410351201</v>
      </c>
      <c r="AD12" s="1">
        <f t="shared" si="11"/>
        <v>78.782994454713503</v>
      </c>
      <c r="AE12" s="1">
        <f t="shared" si="12"/>
        <v>0</v>
      </c>
    </row>
    <row r="13" spans="1:31" x14ac:dyDescent="0.3">
      <c r="A13" s="22"/>
      <c r="B13" s="21"/>
      <c r="C13" s="21"/>
      <c r="D13" s="23"/>
      <c r="E13" s="4">
        <v>9</v>
      </c>
      <c r="F13">
        <v>101.8</v>
      </c>
      <c r="G13">
        <f t="shared" si="1"/>
        <v>0.1018</v>
      </c>
      <c r="H13" s="1">
        <v>9</v>
      </c>
      <c r="I13" s="1">
        <v>0</v>
      </c>
      <c r="J13" s="1">
        <v>0</v>
      </c>
      <c r="K13" s="3">
        <v>7.008</v>
      </c>
      <c r="L13" s="3">
        <v>0.52239999999999998</v>
      </c>
      <c r="M13" s="1">
        <v>0</v>
      </c>
      <c r="N13" s="1">
        <v>0</v>
      </c>
      <c r="O13" s="1">
        <v>0</v>
      </c>
      <c r="Q13" s="3">
        <f t="shared" si="2"/>
        <v>0</v>
      </c>
      <c r="R13" s="3">
        <f t="shared" si="13"/>
        <v>0</v>
      </c>
      <c r="S13" s="3">
        <f t="shared" si="14"/>
        <v>34.420432220039295</v>
      </c>
      <c r="T13" s="3">
        <f t="shared" si="3"/>
        <v>2.5658153241650292</v>
      </c>
      <c r="U13" s="3">
        <f t="shared" si="4"/>
        <v>0</v>
      </c>
      <c r="V13" s="3">
        <f t="shared" si="5"/>
        <v>0</v>
      </c>
      <c r="W13" s="3">
        <f t="shared" si="6"/>
        <v>0</v>
      </c>
      <c r="Y13" s="1">
        <f t="shared" si="7"/>
        <v>0</v>
      </c>
      <c r="Z13" s="1">
        <f t="shared" si="8"/>
        <v>0</v>
      </c>
      <c r="AA13" s="1">
        <f t="shared" si="15"/>
        <v>38.619724950884091</v>
      </c>
      <c r="AB13" s="1">
        <f t="shared" si="9"/>
        <v>2.5883944990176815</v>
      </c>
      <c r="AC13" s="1">
        <f t="shared" si="10"/>
        <v>0</v>
      </c>
      <c r="AD13" s="1">
        <f t="shared" si="11"/>
        <v>0</v>
      </c>
      <c r="AE13" s="1">
        <f t="shared" si="12"/>
        <v>0</v>
      </c>
    </row>
    <row r="14" spans="1:31" x14ac:dyDescent="0.3">
      <c r="A14" s="22"/>
      <c r="B14" s="21"/>
      <c r="C14" s="21"/>
      <c r="D14" s="21" t="s">
        <v>15</v>
      </c>
      <c r="G14"/>
      <c r="Q14" s="3"/>
      <c r="R14" s="3"/>
      <c r="S14" s="3"/>
      <c r="T14" s="3"/>
      <c r="U14" s="3"/>
      <c r="V14" s="3"/>
      <c r="W14" s="3"/>
    </row>
    <row r="15" spans="1:31" x14ac:dyDescent="0.3">
      <c r="A15" s="22"/>
      <c r="B15" s="21"/>
      <c r="C15" s="21"/>
      <c r="D15" s="21"/>
      <c r="G15"/>
      <c r="Q15" s="3"/>
      <c r="R15" s="3"/>
      <c r="S15" s="3"/>
      <c r="T15" s="3"/>
      <c r="U15" s="3"/>
      <c r="V15" s="3"/>
      <c r="W15" s="3"/>
    </row>
    <row r="16" spans="1:31" x14ac:dyDescent="0.3">
      <c r="A16" s="22"/>
      <c r="B16" s="21"/>
      <c r="C16" s="21"/>
      <c r="D16" s="21"/>
      <c r="G16"/>
      <c r="Q16" s="3"/>
      <c r="R16" s="3"/>
      <c r="S16" s="3"/>
      <c r="T16" s="3"/>
      <c r="U16" s="3"/>
      <c r="V16" s="3"/>
      <c r="W16" s="3"/>
    </row>
    <row r="17" spans="1:31" x14ac:dyDescent="0.3">
      <c r="A17" s="22"/>
      <c r="B17" s="21">
        <v>40</v>
      </c>
      <c r="C17" s="21" t="s">
        <v>13</v>
      </c>
      <c r="D17" s="23" t="s">
        <v>14</v>
      </c>
      <c r="E17" s="4">
        <v>13</v>
      </c>
      <c r="F17">
        <v>102.9</v>
      </c>
      <c r="G17">
        <f t="shared" si="1"/>
        <v>0.10290000000000001</v>
      </c>
      <c r="H17" s="1">
        <v>13</v>
      </c>
      <c r="I17" s="1">
        <v>0</v>
      </c>
      <c r="J17" s="1">
        <v>0</v>
      </c>
      <c r="K17" s="3">
        <v>8.0830000000000002</v>
      </c>
      <c r="L17" s="3">
        <v>0.94340000000000002</v>
      </c>
      <c r="M17" s="1">
        <v>0</v>
      </c>
      <c r="N17" s="1">
        <v>0</v>
      </c>
      <c r="O17" s="1">
        <v>0</v>
      </c>
      <c r="Q17" s="3">
        <f>(I17/$G17)*0.5</f>
        <v>0</v>
      </c>
      <c r="R17" s="3">
        <f t="shared" ref="R17:W28" si="16">(J17/$G17)*0.5</f>
        <v>0</v>
      </c>
      <c r="S17" s="3">
        <f t="shared" si="16"/>
        <v>39.275996112730809</v>
      </c>
      <c r="T17" s="3">
        <f t="shared" si="16"/>
        <v>4.5840621963070944</v>
      </c>
      <c r="U17" s="3">
        <f t="shared" si="16"/>
        <v>0</v>
      </c>
      <c r="V17" s="3">
        <f t="shared" si="16"/>
        <v>0</v>
      </c>
      <c r="W17" s="3">
        <f t="shared" si="16"/>
        <v>0</v>
      </c>
      <c r="Y17" s="1">
        <f t="shared" si="7"/>
        <v>0</v>
      </c>
      <c r="Z17" s="1">
        <f t="shared" si="8"/>
        <v>0</v>
      </c>
      <c r="AA17" s="1">
        <f t="shared" si="15"/>
        <v>44.067667638483968</v>
      </c>
      <c r="AB17" s="1">
        <f t="shared" si="9"/>
        <v>4.6244019436345969</v>
      </c>
      <c r="AC17" s="1">
        <f t="shared" si="10"/>
        <v>0</v>
      </c>
      <c r="AD17" s="1">
        <f t="shared" si="11"/>
        <v>0</v>
      </c>
      <c r="AE17" s="1">
        <f t="shared" si="12"/>
        <v>0</v>
      </c>
    </row>
    <row r="18" spans="1:31" x14ac:dyDescent="0.3">
      <c r="A18" s="22"/>
      <c r="B18" s="21"/>
      <c r="C18" s="21"/>
      <c r="D18" s="23"/>
      <c r="E18" s="4">
        <v>14</v>
      </c>
      <c r="F18">
        <v>99.2</v>
      </c>
      <c r="G18">
        <f t="shared" si="1"/>
        <v>9.9199999999999997E-2</v>
      </c>
      <c r="H18" s="1">
        <v>14</v>
      </c>
      <c r="I18" s="1">
        <v>0</v>
      </c>
      <c r="J18" s="1">
        <v>0</v>
      </c>
      <c r="K18" s="1">
        <v>0</v>
      </c>
      <c r="L18" s="3">
        <v>1.5449999999999999</v>
      </c>
      <c r="M18" s="1">
        <v>0</v>
      </c>
      <c r="N18" s="1">
        <v>0</v>
      </c>
      <c r="O18" s="3">
        <v>3.9569999999999999</v>
      </c>
      <c r="Q18" s="3">
        <f t="shared" ref="Q18:Q28" si="17">(I18/$G18)*0.5</f>
        <v>0</v>
      </c>
      <c r="R18" s="3">
        <f t="shared" si="16"/>
        <v>0</v>
      </c>
      <c r="S18" s="3">
        <f t="shared" si="16"/>
        <v>0</v>
      </c>
      <c r="T18" s="3">
        <f t="shared" si="16"/>
        <v>7.787298387096774</v>
      </c>
      <c r="U18" s="3">
        <f t="shared" si="16"/>
        <v>0</v>
      </c>
      <c r="V18" s="3">
        <f t="shared" si="16"/>
        <v>0</v>
      </c>
      <c r="W18" s="3">
        <f t="shared" si="16"/>
        <v>19.944556451612904</v>
      </c>
      <c r="Y18" s="1">
        <f t="shared" si="7"/>
        <v>0</v>
      </c>
      <c r="Z18" s="1">
        <f t="shared" si="8"/>
        <v>0</v>
      </c>
      <c r="AA18" s="1">
        <f t="shared" si="15"/>
        <v>0</v>
      </c>
      <c r="AB18" s="1">
        <f t="shared" si="9"/>
        <v>7.8558266129032255</v>
      </c>
      <c r="AC18" s="1">
        <f t="shared" si="10"/>
        <v>0</v>
      </c>
      <c r="AD18" s="1">
        <f t="shared" si="11"/>
        <v>0</v>
      </c>
      <c r="AE18" s="1">
        <f t="shared" si="12"/>
        <v>19.759072076612902</v>
      </c>
    </row>
    <row r="19" spans="1:31" x14ac:dyDescent="0.3">
      <c r="A19" s="22"/>
      <c r="B19" s="21"/>
      <c r="C19" s="21"/>
      <c r="D19" s="23"/>
      <c r="E19" s="4">
        <v>15</v>
      </c>
      <c r="F19">
        <v>110.1</v>
      </c>
      <c r="G19">
        <f t="shared" si="1"/>
        <v>0.11009999999999999</v>
      </c>
      <c r="H19" s="1">
        <v>15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3">
        <v>1.849</v>
      </c>
      <c r="Q19" s="3">
        <f t="shared" si="17"/>
        <v>0</v>
      </c>
      <c r="R19" s="3">
        <f t="shared" si="16"/>
        <v>0</v>
      </c>
      <c r="S19" s="3">
        <f t="shared" si="16"/>
        <v>0</v>
      </c>
      <c r="T19" s="3">
        <f t="shared" si="16"/>
        <v>0</v>
      </c>
      <c r="U19" s="3">
        <f t="shared" si="16"/>
        <v>0</v>
      </c>
      <c r="V19" s="3">
        <f t="shared" si="16"/>
        <v>0</v>
      </c>
      <c r="W19" s="3">
        <f t="shared" si="16"/>
        <v>8.396911898274297</v>
      </c>
      <c r="Y19" s="1">
        <f t="shared" si="7"/>
        <v>0</v>
      </c>
      <c r="Z19" s="1">
        <f t="shared" si="8"/>
        <v>0</v>
      </c>
      <c r="AA19" s="1">
        <f t="shared" si="15"/>
        <v>0</v>
      </c>
      <c r="AB19" s="1">
        <f t="shared" si="9"/>
        <v>0</v>
      </c>
      <c r="AC19" s="1">
        <f t="shared" si="10"/>
        <v>0</v>
      </c>
      <c r="AD19" s="1">
        <f t="shared" si="11"/>
        <v>0</v>
      </c>
      <c r="AE19" s="1">
        <f t="shared" si="12"/>
        <v>8.3188206176203447</v>
      </c>
    </row>
    <row r="20" spans="1:31" x14ac:dyDescent="0.3">
      <c r="A20" s="22"/>
      <c r="B20" s="21"/>
      <c r="C20" s="21"/>
      <c r="D20" s="21" t="s">
        <v>15</v>
      </c>
      <c r="E20" s="4">
        <v>16</v>
      </c>
      <c r="F20">
        <v>99.3</v>
      </c>
      <c r="G20">
        <f t="shared" si="1"/>
        <v>9.9299999999999999E-2</v>
      </c>
      <c r="H20" s="1">
        <v>16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Q20" s="3">
        <f t="shared" si="17"/>
        <v>0</v>
      </c>
      <c r="R20" s="3">
        <f t="shared" si="16"/>
        <v>0</v>
      </c>
      <c r="S20" s="3">
        <f t="shared" si="16"/>
        <v>0</v>
      </c>
      <c r="T20" s="3">
        <f t="shared" si="16"/>
        <v>0</v>
      </c>
      <c r="U20" s="3">
        <f t="shared" si="16"/>
        <v>0</v>
      </c>
      <c r="V20" s="3">
        <f t="shared" si="16"/>
        <v>0</v>
      </c>
      <c r="W20" s="3">
        <f t="shared" si="16"/>
        <v>0</v>
      </c>
      <c r="Y20" s="1">
        <f t="shared" si="7"/>
        <v>0</v>
      </c>
      <c r="Z20" s="1">
        <f t="shared" si="8"/>
        <v>0</v>
      </c>
      <c r="AA20" s="1">
        <f t="shared" si="15"/>
        <v>0</v>
      </c>
      <c r="AB20" s="1">
        <f t="shared" si="9"/>
        <v>0</v>
      </c>
      <c r="AC20" s="1">
        <f t="shared" si="10"/>
        <v>0</v>
      </c>
      <c r="AD20" s="1">
        <f t="shared" si="11"/>
        <v>0</v>
      </c>
      <c r="AE20" s="1">
        <f t="shared" si="12"/>
        <v>0</v>
      </c>
    </row>
    <row r="21" spans="1:31" x14ac:dyDescent="0.3">
      <c r="A21" s="22"/>
      <c r="B21" s="21"/>
      <c r="C21" s="21"/>
      <c r="D21" s="21"/>
      <c r="E21" s="4">
        <v>17</v>
      </c>
      <c r="F21">
        <v>114.5</v>
      </c>
      <c r="G21">
        <f t="shared" si="1"/>
        <v>0.1145</v>
      </c>
      <c r="H21" s="1">
        <v>17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Q21" s="3">
        <f t="shared" si="17"/>
        <v>0</v>
      </c>
      <c r="R21" s="3">
        <f t="shared" si="16"/>
        <v>0</v>
      </c>
      <c r="S21" s="3">
        <f t="shared" si="16"/>
        <v>0</v>
      </c>
      <c r="T21" s="3">
        <f t="shared" si="16"/>
        <v>0</v>
      </c>
      <c r="U21" s="3">
        <f t="shared" si="16"/>
        <v>0</v>
      </c>
      <c r="V21" s="3">
        <f t="shared" si="16"/>
        <v>0</v>
      </c>
      <c r="W21" s="3">
        <f t="shared" si="16"/>
        <v>0</v>
      </c>
      <c r="Y21" s="1">
        <f t="shared" si="7"/>
        <v>0</v>
      </c>
      <c r="Z21" s="1">
        <f t="shared" si="8"/>
        <v>0</v>
      </c>
      <c r="AA21" s="1">
        <f t="shared" si="15"/>
        <v>0</v>
      </c>
      <c r="AB21" s="1">
        <f t="shared" si="9"/>
        <v>0</v>
      </c>
      <c r="AC21" s="1">
        <f t="shared" si="10"/>
        <v>0</v>
      </c>
      <c r="AD21" s="1">
        <f t="shared" si="11"/>
        <v>0</v>
      </c>
      <c r="AE21" s="1">
        <f t="shared" si="12"/>
        <v>0</v>
      </c>
    </row>
    <row r="22" spans="1:31" x14ac:dyDescent="0.3">
      <c r="A22" s="22"/>
      <c r="B22" s="21"/>
      <c r="C22" s="21"/>
      <c r="D22" s="21"/>
      <c r="E22" s="4">
        <v>18</v>
      </c>
      <c r="F22">
        <v>100.2</v>
      </c>
      <c r="G22">
        <f t="shared" si="1"/>
        <v>0.1002</v>
      </c>
      <c r="H22" s="1">
        <v>18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3">
        <v>2.2669999999999999</v>
      </c>
      <c r="Q22" s="3">
        <f t="shared" si="17"/>
        <v>0</v>
      </c>
      <c r="R22" s="3">
        <f t="shared" si="16"/>
        <v>0</v>
      </c>
      <c r="S22" s="3">
        <f t="shared" si="16"/>
        <v>0</v>
      </c>
      <c r="T22" s="3">
        <f t="shared" si="16"/>
        <v>0</v>
      </c>
      <c r="U22" s="3">
        <f t="shared" si="16"/>
        <v>0</v>
      </c>
      <c r="V22" s="3">
        <f t="shared" si="16"/>
        <v>0</v>
      </c>
      <c r="W22" s="3">
        <f t="shared" si="16"/>
        <v>11.312375249500997</v>
      </c>
      <c r="Y22" s="1">
        <f t="shared" si="7"/>
        <v>0</v>
      </c>
      <c r="Z22" s="1">
        <f t="shared" si="8"/>
        <v>0</v>
      </c>
      <c r="AA22" s="1">
        <f t="shared" si="15"/>
        <v>0</v>
      </c>
      <c r="AB22" s="1">
        <f t="shared" si="9"/>
        <v>0</v>
      </c>
      <c r="AC22" s="1">
        <f t="shared" si="10"/>
        <v>0</v>
      </c>
      <c r="AD22" s="1">
        <f t="shared" si="11"/>
        <v>0</v>
      </c>
      <c r="AE22" s="1">
        <f t="shared" si="12"/>
        <v>11.207170159680636</v>
      </c>
    </row>
    <row r="23" spans="1:31" x14ac:dyDescent="0.3">
      <c r="A23" s="22"/>
      <c r="B23" s="21"/>
      <c r="C23" s="21" t="s">
        <v>16</v>
      </c>
      <c r="D23" s="23" t="s">
        <v>14</v>
      </c>
      <c r="E23" s="4">
        <v>19</v>
      </c>
      <c r="F23">
        <v>99.5</v>
      </c>
      <c r="G23">
        <f t="shared" si="1"/>
        <v>9.9500000000000005E-2</v>
      </c>
      <c r="H23" s="1">
        <v>19</v>
      </c>
      <c r="I23" s="1">
        <v>0</v>
      </c>
      <c r="J23" s="1">
        <v>0</v>
      </c>
      <c r="K23" s="1">
        <v>0</v>
      </c>
      <c r="L23" s="3">
        <v>0.32279999999999998</v>
      </c>
      <c r="M23" s="1">
        <v>0</v>
      </c>
      <c r="N23" s="1">
        <v>0</v>
      </c>
      <c r="O23" s="1">
        <v>0</v>
      </c>
      <c r="Q23" s="3">
        <f t="shared" si="17"/>
        <v>0</v>
      </c>
      <c r="R23" s="3">
        <f t="shared" si="16"/>
        <v>0</v>
      </c>
      <c r="S23" s="3">
        <f t="shared" si="16"/>
        <v>0</v>
      </c>
      <c r="T23" s="3">
        <f t="shared" si="16"/>
        <v>1.6221105527638189</v>
      </c>
      <c r="U23" s="3">
        <f t="shared" si="16"/>
        <v>0</v>
      </c>
      <c r="V23" s="3">
        <f t="shared" si="16"/>
        <v>0</v>
      </c>
      <c r="W23" s="3">
        <f t="shared" si="16"/>
        <v>0</v>
      </c>
      <c r="Y23" s="1">
        <f t="shared" si="7"/>
        <v>0</v>
      </c>
      <c r="Z23" s="1">
        <f t="shared" si="8"/>
        <v>0</v>
      </c>
      <c r="AA23" s="1">
        <f t="shared" si="15"/>
        <v>0</v>
      </c>
      <c r="AB23" s="1">
        <f t="shared" si="9"/>
        <v>1.6363851256281405</v>
      </c>
      <c r="AC23" s="1">
        <f t="shared" si="10"/>
        <v>0</v>
      </c>
      <c r="AD23" s="1">
        <f t="shared" si="11"/>
        <v>0</v>
      </c>
      <c r="AE23" s="1">
        <f t="shared" si="12"/>
        <v>0</v>
      </c>
    </row>
    <row r="24" spans="1:31" x14ac:dyDescent="0.3">
      <c r="A24" s="22"/>
      <c r="B24" s="21"/>
      <c r="C24" s="21"/>
      <c r="D24" s="23"/>
      <c r="E24" s="4">
        <v>20</v>
      </c>
      <c r="F24">
        <v>106.7</v>
      </c>
      <c r="G24">
        <f t="shared" si="1"/>
        <v>0.1067</v>
      </c>
      <c r="H24" s="1">
        <v>20</v>
      </c>
      <c r="I24" s="1">
        <v>0</v>
      </c>
      <c r="J24" s="1">
        <v>0</v>
      </c>
      <c r="K24" s="3">
        <v>2.2679999999999998</v>
      </c>
      <c r="L24" s="3">
        <v>1.722</v>
      </c>
      <c r="M24" s="1">
        <v>0</v>
      </c>
      <c r="N24" s="1">
        <v>0</v>
      </c>
      <c r="O24" s="1">
        <v>0</v>
      </c>
      <c r="Q24" s="3">
        <f t="shared" si="17"/>
        <v>0</v>
      </c>
      <c r="R24" s="3">
        <f t="shared" si="16"/>
        <v>0</v>
      </c>
      <c r="S24" s="3">
        <f t="shared" si="16"/>
        <v>10.627928772258668</v>
      </c>
      <c r="T24" s="3">
        <f t="shared" si="16"/>
        <v>8.0693533270852846</v>
      </c>
      <c r="U24" s="3">
        <f t="shared" si="16"/>
        <v>0</v>
      </c>
      <c r="V24" s="3">
        <f t="shared" si="16"/>
        <v>0</v>
      </c>
      <c r="W24" s="3">
        <f t="shared" si="16"/>
        <v>0</v>
      </c>
      <c r="Y24" s="1">
        <f t="shared" si="7"/>
        <v>0</v>
      </c>
      <c r="Z24" s="1">
        <f t="shared" si="8"/>
        <v>0</v>
      </c>
      <c r="AA24" s="1">
        <f t="shared" si="15"/>
        <v>11.924536082474226</v>
      </c>
      <c r="AB24" s="1">
        <f t="shared" si="9"/>
        <v>8.1403636363636362</v>
      </c>
      <c r="AC24" s="1">
        <f t="shared" si="10"/>
        <v>0</v>
      </c>
      <c r="AD24" s="1">
        <f t="shared" si="11"/>
        <v>0</v>
      </c>
      <c r="AE24" s="1">
        <f t="shared" si="12"/>
        <v>0</v>
      </c>
    </row>
    <row r="25" spans="1:31" x14ac:dyDescent="0.3">
      <c r="A25" s="22"/>
      <c r="B25" s="21"/>
      <c r="C25" s="21"/>
      <c r="D25" s="23"/>
      <c r="E25" s="4">
        <v>21</v>
      </c>
      <c r="F25">
        <v>100.2</v>
      </c>
      <c r="G25">
        <f t="shared" si="1"/>
        <v>0.1002</v>
      </c>
      <c r="H25" s="1">
        <v>21</v>
      </c>
      <c r="I25" s="1">
        <v>0</v>
      </c>
      <c r="J25" s="3">
        <v>1.64</v>
      </c>
      <c r="K25" s="1">
        <v>0</v>
      </c>
      <c r="L25" s="3">
        <v>2.1859999999999999</v>
      </c>
      <c r="M25" s="1">
        <v>0</v>
      </c>
      <c r="N25" s="1">
        <v>0</v>
      </c>
      <c r="O25" s="3">
        <v>6.2039999999999997</v>
      </c>
      <c r="Q25" s="3">
        <f t="shared" si="17"/>
        <v>0</v>
      </c>
      <c r="R25" s="3">
        <f t="shared" si="16"/>
        <v>8.1836327345309385</v>
      </c>
      <c r="S25" s="3">
        <f t="shared" si="16"/>
        <v>0</v>
      </c>
      <c r="T25" s="3">
        <f t="shared" si="16"/>
        <v>10.908183632734531</v>
      </c>
      <c r="U25" s="3">
        <f t="shared" si="16"/>
        <v>0</v>
      </c>
      <c r="V25" s="3">
        <f t="shared" si="16"/>
        <v>0</v>
      </c>
      <c r="W25" s="3">
        <f t="shared" si="16"/>
        <v>30.95808383233533</v>
      </c>
      <c r="Y25" s="1">
        <f t="shared" si="7"/>
        <v>0</v>
      </c>
      <c r="Z25" s="1">
        <f t="shared" si="8"/>
        <v>8.0101397205588825</v>
      </c>
      <c r="AA25" s="1">
        <f t="shared" si="15"/>
        <v>0</v>
      </c>
      <c r="AB25" s="1">
        <f t="shared" si="9"/>
        <v>11.004175648702596</v>
      </c>
      <c r="AC25" s="1">
        <f t="shared" si="10"/>
        <v>0</v>
      </c>
      <c r="AD25" s="1">
        <f t="shared" si="11"/>
        <v>0</v>
      </c>
      <c r="AE25" s="1">
        <f t="shared" si="12"/>
        <v>30.670173652694608</v>
      </c>
    </row>
    <row r="26" spans="1:31" x14ac:dyDescent="0.3">
      <c r="A26" s="22"/>
      <c r="B26" s="21"/>
      <c r="C26" s="21"/>
      <c r="D26" s="21" t="s">
        <v>15</v>
      </c>
      <c r="E26" s="4">
        <v>22</v>
      </c>
      <c r="F26">
        <v>97</v>
      </c>
      <c r="G26">
        <f t="shared" si="1"/>
        <v>9.7000000000000003E-2</v>
      </c>
      <c r="H26" s="1">
        <v>22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Q26" s="3">
        <f t="shared" si="17"/>
        <v>0</v>
      </c>
      <c r="R26" s="3">
        <f t="shared" si="16"/>
        <v>0</v>
      </c>
      <c r="S26" s="3">
        <f t="shared" si="16"/>
        <v>0</v>
      </c>
      <c r="T26" s="3">
        <f t="shared" si="16"/>
        <v>0</v>
      </c>
      <c r="U26" s="3">
        <f t="shared" si="16"/>
        <v>0</v>
      </c>
      <c r="V26" s="3">
        <f t="shared" si="16"/>
        <v>0</v>
      </c>
      <c r="W26" s="3">
        <f t="shared" si="16"/>
        <v>0</v>
      </c>
      <c r="Y26" s="1">
        <f t="shared" si="7"/>
        <v>0</v>
      </c>
      <c r="Z26" s="1">
        <f t="shared" si="8"/>
        <v>0</v>
      </c>
      <c r="AA26" s="1">
        <f t="shared" si="15"/>
        <v>0</v>
      </c>
      <c r="AB26" s="1">
        <f t="shared" si="9"/>
        <v>0</v>
      </c>
      <c r="AC26" s="1">
        <f t="shared" si="10"/>
        <v>0</v>
      </c>
      <c r="AD26" s="1">
        <f t="shared" si="11"/>
        <v>0</v>
      </c>
      <c r="AE26" s="1">
        <f t="shared" si="12"/>
        <v>0</v>
      </c>
    </row>
    <row r="27" spans="1:31" x14ac:dyDescent="0.3">
      <c r="A27" s="22"/>
      <c r="B27" s="21"/>
      <c r="C27" s="21"/>
      <c r="D27" s="21"/>
      <c r="E27" s="4">
        <v>23</v>
      </c>
      <c r="F27">
        <v>102.2</v>
      </c>
      <c r="G27">
        <f t="shared" si="1"/>
        <v>0.1022</v>
      </c>
      <c r="H27" s="1">
        <v>23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Q27" s="3">
        <f t="shared" si="17"/>
        <v>0</v>
      </c>
      <c r="R27" s="3">
        <f t="shared" si="16"/>
        <v>0</v>
      </c>
      <c r="S27" s="3">
        <f t="shared" si="16"/>
        <v>0</v>
      </c>
      <c r="T27" s="3">
        <f t="shared" si="16"/>
        <v>0</v>
      </c>
      <c r="U27" s="3">
        <f t="shared" si="16"/>
        <v>0</v>
      </c>
      <c r="V27" s="3">
        <f t="shared" si="16"/>
        <v>0</v>
      </c>
      <c r="W27" s="3">
        <f t="shared" si="16"/>
        <v>0</v>
      </c>
      <c r="Y27" s="1">
        <f t="shared" si="7"/>
        <v>0</v>
      </c>
      <c r="Z27" s="1">
        <f t="shared" si="8"/>
        <v>0</v>
      </c>
      <c r="AA27" s="1">
        <f t="shared" si="15"/>
        <v>0</v>
      </c>
      <c r="AB27" s="1">
        <f t="shared" si="9"/>
        <v>0</v>
      </c>
      <c r="AC27" s="1">
        <f t="shared" si="10"/>
        <v>0</v>
      </c>
      <c r="AD27" s="1">
        <f t="shared" si="11"/>
        <v>0</v>
      </c>
      <c r="AE27" s="1">
        <f t="shared" si="12"/>
        <v>0</v>
      </c>
    </row>
    <row r="28" spans="1:31" x14ac:dyDescent="0.3">
      <c r="A28" s="22"/>
      <c r="B28" s="21"/>
      <c r="C28" s="21"/>
      <c r="D28" s="21"/>
      <c r="E28" s="4">
        <v>24</v>
      </c>
      <c r="F28">
        <v>101.8</v>
      </c>
      <c r="G28">
        <f t="shared" si="1"/>
        <v>0.1018</v>
      </c>
      <c r="H28" s="1">
        <v>24</v>
      </c>
      <c r="I28" s="1">
        <v>0</v>
      </c>
      <c r="J28" s="1">
        <v>0</v>
      </c>
      <c r="K28" s="1">
        <v>0</v>
      </c>
      <c r="L28" s="3">
        <v>0.3906</v>
      </c>
      <c r="M28" s="1">
        <v>0</v>
      </c>
      <c r="N28" s="1">
        <v>0</v>
      </c>
      <c r="O28" s="1">
        <v>0</v>
      </c>
      <c r="Q28" s="3">
        <f t="shared" si="17"/>
        <v>0</v>
      </c>
      <c r="R28" s="3">
        <f t="shared" si="16"/>
        <v>0</v>
      </c>
      <c r="S28" s="3">
        <f t="shared" si="16"/>
        <v>0</v>
      </c>
      <c r="T28" s="3">
        <f t="shared" si="16"/>
        <v>1.918467583497053</v>
      </c>
      <c r="U28" s="3">
        <f t="shared" si="16"/>
        <v>0</v>
      </c>
      <c r="V28" s="3">
        <f t="shared" si="16"/>
        <v>0</v>
      </c>
      <c r="W28" s="3">
        <f t="shared" si="16"/>
        <v>0</v>
      </c>
      <c r="Y28" s="1">
        <f t="shared" si="7"/>
        <v>0</v>
      </c>
      <c r="Z28" s="1">
        <f t="shared" si="8"/>
        <v>0</v>
      </c>
      <c r="AA28" s="1">
        <f t="shared" si="15"/>
        <v>0</v>
      </c>
      <c r="AB28" s="1">
        <f t="shared" si="9"/>
        <v>1.9353500982318272</v>
      </c>
      <c r="AC28" s="1">
        <f t="shared" si="10"/>
        <v>0</v>
      </c>
      <c r="AD28" s="1">
        <f t="shared" si="11"/>
        <v>0</v>
      </c>
      <c r="AE28" s="1">
        <f t="shared" si="12"/>
        <v>0</v>
      </c>
    </row>
    <row r="29" spans="1:31" x14ac:dyDescent="0.3">
      <c r="A29" s="21"/>
      <c r="B29" s="21">
        <v>10</v>
      </c>
      <c r="C29" s="21" t="s">
        <v>13</v>
      </c>
      <c r="D29" s="23" t="s">
        <v>14</v>
      </c>
      <c r="E29" s="4">
        <v>37</v>
      </c>
      <c r="F29">
        <v>113.6</v>
      </c>
      <c r="G29">
        <f t="shared" si="1"/>
        <v>0.11359999999999999</v>
      </c>
      <c r="H29" s="1">
        <v>37</v>
      </c>
      <c r="I29" s="1">
        <v>0</v>
      </c>
      <c r="J29" s="3">
        <v>17660</v>
      </c>
      <c r="K29" s="3">
        <v>66140</v>
      </c>
      <c r="L29" s="3">
        <v>28840</v>
      </c>
      <c r="M29" s="3">
        <v>3302</v>
      </c>
      <c r="N29" s="3">
        <v>4663</v>
      </c>
      <c r="O29" s="3">
        <v>10400</v>
      </c>
      <c r="Q29" s="3">
        <f>(I29/$G29)*0.5</f>
        <v>0</v>
      </c>
      <c r="R29" s="3">
        <f>(J29/$G29)*0.5</f>
        <v>77728.873239436623</v>
      </c>
      <c r="S29" s="3">
        <f t="shared" ref="S29:S34" si="18">(K29/$G29)*0.5</f>
        <v>291109.15492957749</v>
      </c>
      <c r="T29" s="3">
        <f t="shared" ref="T29:T34" si="19">(L29/$G29)*0.5</f>
        <v>126936.61971830987</v>
      </c>
      <c r="U29" s="3">
        <f t="shared" ref="U29:U34" si="20">(M29/$G29)*0.5</f>
        <v>14533.450704225354</v>
      </c>
      <c r="V29" s="3">
        <f t="shared" ref="V29:V34" si="21">(N29/$G29)*0.5</f>
        <v>20523.767605633806</v>
      </c>
      <c r="W29" s="3">
        <f>(O29/$G29)*0.5</f>
        <v>45774.647887323947</v>
      </c>
      <c r="X29" s="3"/>
      <c r="Y29" s="1">
        <f t="shared" si="7"/>
        <v>0</v>
      </c>
      <c r="Z29" s="1">
        <f t="shared" si="8"/>
        <v>76081.021126760563</v>
      </c>
      <c r="AA29" s="1">
        <f t="shared" si="15"/>
        <v>326624.47183098597</v>
      </c>
      <c r="AB29" s="1">
        <f t="shared" si="9"/>
        <v>128053.661971831</v>
      </c>
      <c r="AC29" s="1">
        <f t="shared" si="10"/>
        <v>15690.313380281692</v>
      </c>
      <c r="AD29" s="1">
        <f t="shared" si="11"/>
        <v>16952.632042253525</v>
      </c>
      <c r="AE29" s="1">
        <f t="shared" si="12"/>
        <v>45348.943661971833</v>
      </c>
    </row>
    <row r="30" spans="1:31" x14ac:dyDescent="0.3">
      <c r="A30" s="21"/>
      <c r="B30" s="21"/>
      <c r="C30" s="21"/>
      <c r="D30" s="23"/>
      <c r="E30" s="4">
        <v>38</v>
      </c>
      <c r="F30">
        <v>102.3</v>
      </c>
      <c r="G30">
        <f t="shared" si="1"/>
        <v>0.1023</v>
      </c>
      <c r="H30" s="1">
        <v>38</v>
      </c>
      <c r="I30" s="1">
        <v>0</v>
      </c>
      <c r="J30" s="3">
        <v>11.15</v>
      </c>
      <c r="K30" s="3">
        <v>35.28</v>
      </c>
      <c r="L30" s="3">
        <v>43.62</v>
      </c>
      <c r="M30" s="1">
        <v>0</v>
      </c>
      <c r="N30" s="1">
        <v>0</v>
      </c>
      <c r="O30" s="3">
        <v>11.93</v>
      </c>
      <c r="Q30" s="3">
        <f t="shared" ref="Q30:Q34" si="22">(I30/$G30)*0.5</f>
        <v>0</v>
      </c>
      <c r="R30" s="3">
        <f t="shared" ref="R30:R34" si="23">(J30/$G30)*0.5</f>
        <v>54.49657869012708</v>
      </c>
      <c r="S30" s="3">
        <f t="shared" si="18"/>
        <v>172.43401759530792</v>
      </c>
      <c r="T30" s="3">
        <f t="shared" si="19"/>
        <v>213.19648093841641</v>
      </c>
      <c r="U30" s="3">
        <f t="shared" si="20"/>
        <v>0</v>
      </c>
      <c r="V30" s="3">
        <f t="shared" si="21"/>
        <v>0</v>
      </c>
      <c r="W30" s="3">
        <f t="shared" ref="W30:W34" si="24">(O30/$G30)*0.5</f>
        <v>58.308895405669595</v>
      </c>
      <c r="X30" s="3"/>
      <c r="Y30" s="1">
        <f t="shared" si="7"/>
        <v>0</v>
      </c>
      <c r="Z30" s="1">
        <f t="shared" si="8"/>
        <v>53.341251221896378</v>
      </c>
      <c r="AA30" s="1">
        <f t="shared" si="15"/>
        <v>193.47096774193548</v>
      </c>
      <c r="AB30" s="1">
        <f t="shared" si="9"/>
        <v>215.07260997067448</v>
      </c>
      <c r="AC30" s="1">
        <f t="shared" si="10"/>
        <v>0</v>
      </c>
      <c r="AD30" s="1">
        <f t="shared" si="11"/>
        <v>0</v>
      </c>
      <c r="AE30" s="1">
        <f t="shared" si="12"/>
        <v>57.766622678396864</v>
      </c>
    </row>
    <row r="31" spans="1:31" x14ac:dyDescent="0.3">
      <c r="A31" s="21"/>
      <c r="B31" s="21"/>
      <c r="C31" s="21"/>
      <c r="D31" s="23"/>
      <c r="E31" s="4">
        <v>39</v>
      </c>
      <c r="F31">
        <v>106.1</v>
      </c>
      <c r="G31">
        <f t="shared" si="1"/>
        <v>0.1061</v>
      </c>
      <c r="H31" s="1">
        <v>39</v>
      </c>
      <c r="I31" s="1">
        <v>0</v>
      </c>
      <c r="J31" s="3">
        <v>11.08</v>
      </c>
      <c r="K31" s="3">
        <v>34.86</v>
      </c>
      <c r="L31" s="3">
        <v>19.16</v>
      </c>
      <c r="M31" s="3">
        <v>1.71</v>
      </c>
      <c r="N31" s="1">
        <v>0</v>
      </c>
      <c r="O31" s="3">
        <v>4.9020000000000001</v>
      </c>
      <c r="Q31" s="3">
        <f t="shared" si="22"/>
        <v>0</v>
      </c>
      <c r="R31" s="3">
        <f t="shared" si="23"/>
        <v>52.214891611687086</v>
      </c>
      <c r="S31" s="3">
        <f t="shared" si="18"/>
        <v>164.27898209236568</v>
      </c>
      <c r="T31" s="3">
        <f t="shared" si="19"/>
        <v>90.292177191328932</v>
      </c>
      <c r="U31" s="3">
        <f t="shared" si="20"/>
        <v>8.0584354382657875</v>
      </c>
      <c r="V31" s="3">
        <f t="shared" si="21"/>
        <v>0</v>
      </c>
      <c r="W31" s="3">
        <f t="shared" si="24"/>
        <v>23.100848256361925</v>
      </c>
      <c r="X31" s="3"/>
      <c r="Y31" s="1">
        <f t="shared" si="7"/>
        <v>0</v>
      </c>
      <c r="Z31" s="1">
        <f t="shared" si="8"/>
        <v>51.107935909519313</v>
      </c>
      <c r="AA31" s="1">
        <f t="shared" si="15"/>
        <v>184.32101790763429</v>
      </c>
      <c r="AB31" s="1">
        <f t="shared" si="9"/>
        <v>91.086748350612623</v>
      </c>
      <c r="AC31" s="1">
        <f t="shared" si="10"/>
        <v>8.6998868991517444</v>
      </c>
      <c r="AD31" s="1">
        <f t="shared" si="11"/>
        <v>0</v>
      </c>
      <c r="AE31" s="1">
        <f t="shared" si="12"/>
        <v>22.886010367577757</v>
      </c>
    </row>
    <row r="32" spans="1:31" x14ac:dyDescent="0.3">
      <c r="A32" s="21"/>
      <c r="B32" s="21"/>
      <c r="C32" s="21"/>
      <c r="D32" s="21" t="s">
        <v>15</v>
      </c>
      <c r="E32" s="4">
        <v>40</v>
      </c>
      <c r="F32">
        <v>100.3</v>
      </c>
      <c r="G32">
        <f t="shared" si="1"/>
        <v>0.1003</v>
      </c>
      <c r="H32" s="1">
        <v>40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Q32" s="3">
        <f t="shared" si="22"/>
        <v>0</v>
      </c>
      <c r="R32" s="3">
        <f t="shared" si="23"/>
        <v>0</v>
      </c>
      <c r="S32" s="3">
        <f t="shared" si="18"/>
        <v>0</v>
      </c>
      <c r="T32" s="3">
        <f t="shared" si="19"/>
        <v>0</v>
      </c>
      <c r="U32" s="3">
        <f t="shared" si="20"/>
        <v>0</v>
      </c>
      <c r="V32" s="3">
        <f t="shared" si="21"/>
        <v>0</v>
      </c>
      <c r="W32" s="3">
        <f t="shared" si="24"/>
        <v>0</v>
      </c>
      <c r="X32" s="3"/>
      <c r="Y32" s="1">
        <f t="shared" si="7"/>
        <v>0</v>
      </c>
      <c r="Z32" s="1">
        <f t="shared" si="8"/>
        <v>0</v>
      </c>
      <c r="AA32" s="1">
        <f t="shared" si="15"/>
        <v>0</v>
      </c>
      <c r="AB32" s="1">
        <f t="shared" si="9"/>
        <v>0</v>
      </c>
      <c r="AC32" s="1">
        <f t="shared" si="10"/>
        <v>0</v>
      </c>
      <c r="AD32" s="1">
        <f t="shared" si="11"/>
        <v>0</v>
      </c>
      <c r="AE32" s="1">
        <f t="shared" si="12"/>
        <v>0</v>
      </c>
    </row>
    <row r="33" spans="1:31" x14ac:dyDescent="0.3">
      <c r="A33" s="21"/>
      <c r="B33" s="21"/>
      <c r="C33" s="21"/>
      <c r="D33" s="21"/>
      <c r="E33" s="4">
        <v>41</v>
      </c>
      <c r="F33">
        <v>99.4</v>
      </c>
      <c r="G33">
        <f t="shared" si="1"/>
        <v>9.9400000000000002E-2</v>
      </c>
      <c r="H33" s="1">
        <v>41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Q33" s="3">
        <f t="shared" si="22"/>
        <v>0</v>
      </c>
      <c r="R33" s="3">
        <f t="shared" si="23"/>
        <v>0</v>
      </c>
      <c r="S33" s="3">
        <f t="shared" si="18"/>
        <v>0</v>
      </c>
      <c r="T33" s="3">
        <f t="shared" si="19"/>
        <v>0</v>
      </c>
      <c r="U33" s="3">
        <f t="shared" si="20"/>
        <v>0</v>
      </c>
      <c r="V33" s="3">
        <f t="shared" si="21"/>
        <v>0</v>
      </c>
      <c r="W33" s="3">
        <f t="shared" si="24"/>
        <v>0</v>
      </c>
      <c r="X33" s="3"/>
      <c r="Y33" s="1">
        <f t="shared" si="7"/>
        <v>0</v>
      </c>
      <c r="Z33" s="1">
        <f t="shared" si="8"/>
        <v>0</v>
      </c>
      <c r="AA33" s="1">
        <f t="shared" si="15"/>
        <v>0</v>
      </c>
      <c r="AB33" s="1">
        <f t="shared" si="9"/>
        <v>0</v>
      </c>
      <c r="AC33" s="1">
        <f t="shared" si="10"/>
        <v>0</v>
      </c>
      <c r="AD33" s="1">
        <f t="shared" si="11"/>
        <v>0</v>
      </c>
      <c r="AE33" s="1">
        <f t="shared" si="12"/>
        <v>0</v>
      </c>
    </row>
    <row r="34" spans="1:31" x14ac:dyDescent="0.3">
      <c r="A34" s="21"/>
      <c r="B34" s="21"/>
      <c r="C34" s="21"/>
      <c r="D34" s="21"/>
      <c r="E34" s="4">
        <v>42</v>
      </c>
      <c r="F34">
        <v>107.9</v>
      </c>
      <c r="G34">
        <f t="shared" si="1"/>
        <v>0.10790000000000001</v>
      </c>
      <c r="H34" s="1">
        <v>42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Q34" s="3">
        <f t="shared" si="22"/>
        <v>0</v>
      </c>
      <c r="R34" s="3">
        <f t="shared" si="23"/>
        <v>0</v>
      </c>
      <c r="S34" s="3">
        <f t="shared" si="18"/>
        <v>0</v>
      </c>
      <c r="T34" s="3">
        <f t="shared" si="19"/>
        <v>0</v>
      </c>
      <c r="U34" s="3">
        <f t="shared" si="20"/>
        <v>0</v>
      </c>
      <c r="V34" s="3">
        <f t="shared" si="21"/>
        <v>0</v>
      </c>
      <c r="W34" s="3">
        <f t="shared" si="24"/>
        <v>0</v>
      </c>
      <c r="X34" s="3"/>
      <c r="Y34" s="1">
        <f t="shared" si="7"/>
        <v>0</v>
      </c>
      <c r="Z34" s="1">
        <f t="shared" si="8"/>
        <v>0</v>
      </c>
      <c r="AA34" s="1">
        <f t="shared" si="15"/>
        <v>0</v>
      </c>
      <c r="AB34" s="1">
        <f t="shared" si="9"/>
        <v>0</v>
      </c>
      <c r="AC34" s="1">
        <f t="shared" si="10"/>
        <v>0</v>
      </c>
      <c r="AD34" s="1">
        <f t="shared" si="11"/>
        <v>0</v>
      </c>
      <c r="AE34" s="1">
        <f t="shared" si="12"/>
        <v>0</v>
      </c>
    </row>
    <row r="35" spans="1:31" x14ac:dyDescent="0.3">
      <c r="A35" s="21"/>
      <c r="B35" s="21"/>
      <c r="C35" s="21" t="s">
        <v>16</v>
      </c>
      <c r="D35" s="23" t="s">
        <v>14</v>
      </c>
      <c r="G35"/>
      <c r="Q35" s="3"/>
      <c r="R35" s="3"/>
      <c r="S35" s="3"/>
      <c r="T35" s="3"/>
      <c r="U35" s="3"/>
      <c r="V35" s="3"/>
      <c r="W35" s="3"/>
    </row>
    <row r="36" spans="1:31" x14ac:dyDescent="0.3">
      <c r="A36" s="21"/>
      <c r="B36" s="21"/>
      <c r="C36" s="21"/>
      <c r="D36" s="23"/>
      <c r="G36"/>
      <c r="Q36" s="3"/>
      <c r="R36" s="3"/>
      <c r="S36" s="3"/>
      <c r="T36" s="3"/>
      <c r="U36" s="3"/>
      <c r="V36" s="3"/>
      <c r="W36" s="3"/>
    </row>
    <row r="37" spans="1:31" x14ac:dyDescent="0.3">
      <c r="A37" s="21"/>
      <c r="B37" s="21"/>
      <c r="C37" s="21"/>
      <c r="D37" s="23"/>
      <c r="G37"/>
      <c r="Q37" s="3"/>
      <c r="R37" s="3"/>
      <c r="S37" s="3"/>
      <c r="T37" s="3"/>
      <c r="U37" s="3"/>
      <c r="V37" s="3"/>
      <c r="W37" s="3"/>
    </row>
    <row r="38" spans="1:31" x14ac:dyDescent="0.3">
      <c r="A38" s="21"/>
      <c r="B38" s="21"/>
      <c r="C38" s="21"/>
      <c r="D38" s="21" t="s">
        <v>15</v>
      </c>
      <c r="G38"/>
      <c r="Q38" s="3"/>
      <c r="R38" s="3"/>
      <c r="S38" s="3"/>
      <c r="T38" s="3"/>
      <c r="U38" s="3"/>
      <c r="V38" s="3"/>
      <c r="W38" s="3"/>
    </row>
    <row r="39" spans="1:31" x14ac:dyDescent="0.3">
      <c r="A39" s="21"/>
      <c r="B39" s="21"/>
      <c r="C39" s="21"/>
      <c r="D39" s="21"/>
      <c r="G39"/>
      <c r="Q39" s="3"/>
      <c r="R39" s="3"/>
      <c r="S39" s="3"/>
      <c r="T39" s="3"/>
      <c r="U39" s="3"/>
      <c r="V39" s="3"/>
      <c r="W39" s="3"/>
    </row>
    <row r="40" spans="1:31" x14ac:dyDescent="0.3">
      <c r="A40" s="21"/>
      <c r="B40" s="21"/>
      <c r="C40" s="21"/>
      <c r="D40" s="21"/>
      <c r="G40"/>
      <c r="Q40" s="3"/>
      <c r="R40" s="3"/>
      <c r="S40" s="3"/>
      <c r="T40" s="3"/>
      <c r="U40" s="3"/>
      <c r="V40" s="3"/>
      <c r="W40" s="3"/>
    </row>
    <row r="41" spans="1:31" x14ac:dyDescent="0.3">
      <c r="A41" s="21"/>
      <c r="B41" s="21">
        <v>40</v>
      </c>
      <c r="C41" s="21" t="s">
        <v>13</v>
      </c>
      <c r="D41" s="23" t="s">
        <v>14</v>
      </c>
      <c r="E41" s="4">
        <v>61</v>
      </c>
      <c r="F41">
        <v>102.7</v>
      </c>
      <c r="G41">
        <f t="shared" si="1"/>
        <v>0.1027</v>
      </c>
      <c r="H41" s="1">
        <v>61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Q41" s="3">
        <f t="shared" ref="Q41:Q52" si="25">(I41/$G41)*0.5</f>
        <v>0</v>
      </c>
      <c r="R41" s="3">
        <f t="shared" ref="R41:R52" si="26">(J41/$G41)*0.5</f>
        <v>0</v>
      </c>
      <c r="S41" s="3">
        <f t="shared" ref="S41:S52" si="27">(K41/$G41)*0.5</f>
        <v>0</v>
      </c>
      <c r="T41" s="3">
        <f t="shared" ref="T41:T52" si="28">(L41/$G41)*0.5</f>
        <v>0</v>
      </c>
      <c r="U41" s="3">
        <f t="shared" ref="U41:U52" si="29">(M41/$G41)*0.5</f>
        <v>0</v>
      </c>
      <c r="V41" s="3">
        <f t="shared" ref="V41:V52" si="30">(N41/$G41)*0.5</f>
        <v>0</v>
      </c>
      <c r="W41" s="3">
        <f t="shared" ref="W41:W52" si="31">(O41/$G41)*0.5</f>
        <v>0</v>
      </c>
      <c r="X41" s="3"/>
      <c r="Y41" s="1">
        <f t="shared" si="7"/>
        <v>0</v>
      </c>
      <c r="Z41" s="1">
        <f t="shared" si="8"/>
        <v>0</v>
      </c>
      <c r="AA41" s="1">
        <f t="shared" si="15"/>
        <v>0</v>
      </c>
      <c r="AB41" s="1">
        <f t="shared" si="9"/>
        <v>0</v>
      </c>
      <c r="AC41" s="1">
        <f t="shared" si="10"/>
        <v>0</v>
      </c>
      <c r="AD41" s="1">
        <f t="shared" si="11"/>
        <v>0</v>
      </c>
      <c r="AE41" s="1">
        <f t="shared" si="12"/>
        <v>0</v>
      </c>
    </row>
    <row r="42" spans="1:31" x14ac:dyDescent="0.3">
      <c r="A42" s="21"/>
      <c r="B42" s="21"/>
      <c r="C42" s="21"/>
      <c r="D42" s="23"/>
      <c r="E42" s="4">
        <v>62</v>
      </c>
      <c r="F42">
        <v>112.2</v>
      </c>
      <c r="G42">
        <f t="shared" si="1"/>
        <v>0.11220000000000001</v>
      </c>
      <c r="H42" s="1">
        <v>62</v>
      </c>
      <c r="I42" s="1">
        <v>0</v>
      </c>
      <c r="J42" s="1">
        <v>0</v>
      </c>
      <c r="K42" s="1">
        <v>0</v>
      </c>
      <c r="L42" s="3">
        <v>0.42870000000000003</v>
      </c>
      <c r="M42" s="1">
        <v>0</v>
      </c>
      <c r="N42" s="1">
        <v>0</v>
      </c>
      <c r="O42" s="1">
        <v>0</v>
      </c>
      <c r="Q42" s="3">
        <f t="shared" si="25"/>
        <v>0</v>
      </c>
      <c r="R42" s="3">
        <f t="shared" si="26"/>
        <v>0</v>
      </c>
      <c r="S42" s="3">
        <f t="shared" si="27"/>
        <v>0</v>
      </c>
      <c r="T42" s="3">
        <f t="shared" si="28"/>
        <v>1.910427807486631</v>
      </c>
      <c r="U42" s="3">
        <f t="shared" si="29"/>
        <v>0</v>
      </c>
      <c r="V42" s="3">
        <f t="shared" si="30"/>
        <v>0</v>
      </c>
      <c r="W42" s="3">
        <f t="shared" si="31"/>
        <v>0</v>
      </c>
      <c r="X42" s="3"/>
      <c r="Y42" s="1">
        <f t="shared" si="7"/>
        <v>0</v>
      </c>
      <c r="Z42" s="1">
        <f t="shared" si="8"/>
        <v>0</v>
      </c>
      <c r="AA42" s="1">
        <f t="shared" si="15"/>
        <v>0</v>
      </c>
      <c r="AB42" s="1">
        <f t="shared" si="9"/>
        <v>1.9272395721925133</v>
      </c>
      <c r="AC42" s="1">
        <f t="shared" si="10"/>
        <v>0</v>
      </c>
      <c r="AD42" s="1">
        <f t="shared" si="11"/>
        <v>0</v>
      </c>
      <c r="AE42" s="1">
        <f t="shared" si="12"/>
        <v>0</v>
      </c>
    </row>
    <row r="43" spans="1:31" x14ac:dyDescent="0.3">
      <c r="A43" s="21"/>
      <c r="B43" s="21"/>
      <c r="C43" s="21"/>
      <c r="D43" s="23"/>
      <c r="E43" s="4">
        <v>63</v>
      </c>
      <c r="F43">
        <v>112.5</v>
      </c>
      <c r="G43">
        <f t="shared" si="1"/>
        <v>0.1125</v>
      </c>
      <c r="H43" s="1">
        <v>63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Q43" s="3">
        <f t="shared" si="25"/>
        <v>0</v>
      </c>
      <c r="R43" s="3">
        <f t="shared" si="26"/>
        <v>0</v>
      </c>
      <c r="S43" s="3">
        <f t="shared" si="27"/>
        <v>0</v>
      </c>
      <c r="T43" s="3">
        <f t="shared" si="28"/>
        <v>0</v>
      </c>
      <c r="U43" s="3">
        <f t="shared" si="29"/>
        <v>0</v>
      </c>
      <c r="V43" s="3">
        <f t="shared" si="30"/>
        <v>0</v>
      </c>
      <c r="W43" s="3">
        <f t="shared" si="31"/>
        <v>0</v>
      </c>
      <c r="X43" s="3"/>
      <c r="Y43" s="1">
        <f t="shared" si="7"/>
        <v>0</v>
      </c>
      <c r="Z43" s="1">
        <f t="shared" si="8"/>
        <v>0</v>
      </c>
      <c r="AA43" s="1">
        <f t="shared" si="15"/>
        <v>0</v>
      </c>
      <c r="AB43" s="1">
        <f t="shared" si="9"/>
        <v>0</v>
      </c>
      <c r="AC43" s="1">
        <f t="shared" si="10"/>
        <v>0</v>
      </c>
      <c r="AD43" s="1">
        <f t="shared" si="11"/>
        <v>0</v>
      </c>
      <c r="AE43" s="1">
        <f t="shared" si="12"/>
        <v>0</v>
      </c>
    </row>
    <row r="44" spans="1:31" x14ac:dyDescent="0.3">
      <c r="A44" s="21"/>
      <c r="B44" s="21"/>
      <c r="C44" s="21"/>
      <c r="D44" s="21" t="s">
        <v>15</v>
      </c>
      <c r="E44" s="4">
        <v>64</v>
      </c>
      <c r="F44">
        <v>104.9</v>
      </c>
      <c r="G44">
        <f t="shared" si="1"/>
        <v>0.10490000000000001</v>
      </c>
      <c r="H44" s="1">
        <v>64</v>
      </c>
      <c r="I44" s="1">
        <v>0</v>
      </c>
      <c r="J44" s="1">
        <v>0</v>
      </c>
      <c r="K44" s="1">
        <v>0</v>
      </c>
      <c r="L44" s="3">
        <v>0.28870000000000001</v>
      </c>
      <c r="M44" s="1">
        <v>0</v>
      </c>
      <c r="N44" s="1">
        <v>0</v>
      </c>
      <c r="O44" s="1">
        <v>0</v>
      </c>
      <c r="Q44" s="3">
        <f t="shared" si="25"/>
        <v>0</v>
      </c>
      <c r="R44" s="3">
        <f t="shared" si="26"/>
        <v>0</v>
      </c>
      <c r="S44" s="3">
        <f t="shared" si="27"/>
        <v>0</v>
      </c>
      <c r="T44" s="3">
        <f t="shared" si="28"/>
        <v>1.3760724499523356</v>
      </c>
      <c r="U44" s="3">
        <f t="shared" si="29"/>
        <v>0</v>
      </c>
      <c r="V44" s="3">
        <f t="shared" si="30"/>
        <v>0</v>
      </c>
      <c r="W44" s="3">
        <f t="shared" si="31"/>
        <v>0</v>
      </c>
      <c r="X44" s="3"/>
      <c r="Y44" s="1">
        <f t="shared" si="7"/>
        <v>0</v>
      </c>
      <c r="Z44" s="1">
        <f t="shared" si="8"/>
        <v>0</v>
      </c>
      <c r="AA44" s="1">
        <f t="shared" si="15"/>
        <v>0</v>
      </c>
      <c r="AB44" s="1">
        <f t="shared" si="9"/>
        <v>1.3881818875119161</v>
      </c>
      <c r="AC44" s="1">
        <f t="shared" si="10"/>
        <v>0</v>
      </c>
      <c r="AD44" s="1">
        <f t="shared" si="11"/>
        <v>0</v>
      </c>
      <c r="AE44" s="1">
        <f t="shared" si="12"/>
        <v>0</v>
      </c>
    </row>
    <row r="45" spans="1:31" x14ac:dyDescent="0.3">
      <c r="A45" s="21"/>
      <c r="B45" s="21"/>
      <c r="C45" s="21"/>
      <c r="D45" s="21"/>
      <c r="E45" s="4">
        <v>65</v>
      </c>
      <c r="F45">
        <v>100.5</v>
      </c>
      <c r="G45">
        <f t="shared" si="1"/>
        <v>0.10050000000000001</v>
      </c>
      <c r="H45" s="1">
        <v>65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0</v>
      </c>
      <c r="O45" s="1">
        <v>0</v>
      </c>
      <c r="Q45" s="3">
        <f t="shared" si="25"/>
        <v>0</v>
      </c>
      <c r="R45" s="3">
        <f t="shared" si="26"/>
        <v>0</v>
      </c>
      <c r="S45" s="3">
        <f t="shared" si="27"/>
        <v>0</v>
      </c>
      <c r="T45" s="3">
        <f t="shared" si="28"/>
        <v>0</v>
      </c>
      <c r="U45" s="3">
        <f t="shared" si="29"/>
        <v>0</v>
      </c>
      <c r="V45" s="3">
        <f t="shared" si="30"/>
        <v>0</v>
      </c>
      <c r="W45" s="3">
        <f t="shared" si="31"/>
        <v>0</v>
      </c>
      <c r="X45" s="3"/>
      <c r="Y45" s="1">
        <f t="shared" si="7"/>
        <v>0</v>
      </c>
      <c r="Z45" s="1">
        <f t="shared" si="8"/>
        <v>0</v>
      </c>
      <c r="AA45" s="1">
        <f t="shared" si="15"/>
        <v>0</v>
      </c>
      <c r="AB45" s="1">
        <f t="shared" si="9"/>
        <v>0</v>
      </c>
      <c r="AC45" s="1">
        <f t="shared" si="10"/>
        <v>0</v>
      </c>
      <c r="AD45" s="1">
        <f t="shared" si="11"/>
        <v>0</v>
      </c>
      <c r="AE45" s="1">
        <f t="shared" si="12"/>
        <v>0</v>
      </c>
    </row>
    <row r="46" spans="1:31" x14ac:dyDescent="0.3">
      <c r="A46" s="21"/>
      <c r="B46" s="21"/>
      <c r="C46" s="21"/>
      <c r="D46" s="21"/>
      <c r="E46" s="4">
        <v>66</v>
      </c>
      <c r="F46">
        <v>113.8</v>
      </c>
      <c r="G46">
        <f t="shared" ref="G46:G52" si="32">F46/1000</f>
        <v>0.1138</v>
      </c>
      <c r="H46" s="1">
        <v>66</v>
      </c>
      <c r="I46" s="1">
        <v>0</v>
      </c>
      <c r="J46" s="1">
        <v>0</v>
      </c>
      <c r="K46" s="3">
        <v>2.665</v>
      </c>
      <c r="L46" s="1">
        <v>0</v>
      </c>
      <c r="M46" s="1">
        <v>0</v>
      </c>
      <c r="N46" s="1">
        <v>0</v>
      </c>
      <c r="O46" s="1">
        <v>0</v>
      </c>
      <c r="Q46" s="3">
        <f t="shared" si="25"/>
        <v>0</v>
      </c>
      <c r="R46" s="3">
        <f t="shared" si="26"/>
        <v>0</v>
      </c>
      <c r="S46" s="3">
        <f t="shared" si="27"/>
        <v>11.709138840070299</v>
      </c>
      <c r="T46" s="3">
        <f t="shared" si="28"/>
        <v>0</v>
      </c>
      <c r="U46" s="3">
        <f t="shared" si="29"/>
        <v>0</v>
      </c>
      <c r="V46" s="3">
        <f t="shared" si="30"/>
        <v>0</v>
      </c>
      <c r="W46" s="3">
        <f t="shared" si="31"/>
        <v>0</v>
      </c>
      <c r="X46" s="3"/>
      <c r="Y46" s="1">
        <f t="shared" ref="Y46:Y52" si="33">Q46*(1-0.9735)+Q46</f>
        <v>0</v>
      </c>
      <c r="Z46" s="1">
        <f t="shared" ref="Z46:Z52" si="34">R46*(1-1.0212)+R46</f>
        <v>0</v>
      </c>
      <c r="AA46" s="1">
        <f t="shared" ref="AA46:AA52" si="35">S46*(1-0.878)+S46</f>
        <v>13.137653778558875</v>
      </c>
      <c r="AB46" s="1">
        <f t="shared" ref="AB46:AB52" si="36">T46*(1-0.9912)+T46</f>
        <v>0</v>
      </c>
      <c r="AC46" s="1">
        <f t="shared" ref="AC46:AC52" si="37">U46*(1-0.9204)+U46</f>
        <v>0</v>
      </c>
      <c r="AD46" s="1">
        <f t="shared" ref="AD46:AD52" si="38">V46*(1-1.174)+V46</f>
        <v>0</v>
      </c>
      <c r="AE46" s="1">
        <f t="shared" ref="AE46:AE52" si="39">W46*(1-1.0093)+W46</f>
        <v>0</v>
      </c>
    </row>
    <row r="47" spans="1:31" x14ac:dyDescent="0.3">
      <c r="A47" s="21"/>
      <c r="B47" s="21"/>
      <c r="C47" s="21" t="s">
        <v>16</v>
      </c>
      <c r="D47" s="23" t="s">
        <v>14</v>
      </c>
      <c r="E47" s="4">
        <v>67</v>
      </c>
      <c r="F47">
        <v>101</v>
      </c>
      <c r="G47">
        <f t="shared" si="32"/>
        <v>0.10100000000000001</v>
      </c>
      <c r="H47" s="1">
        <v>67</v>
      </c>
      <c r="I47" s="1">
        <v>0</v>
      </c>
      <c r="J47" s="1">
        <v>0</v>
      </c>
      <c r="K47" s="3">
        <v>3.3250000000000002</v>
      </c>
      <c r="L47" s="1">
        <v>0</v>
      </c>
      <c r="M47" s="1">
        <v>0</v>
      </c>
      <c r="N47" s="1">
        <v>0</v>
      </c>
      <c r="O47" s="1">
        <v>0</v>
      </c>
      <c r="Q47" s="3">
        <f t="shared" si="25"/>
        <v>0</v>
      </c>
      <c r="R47" s="3">
        <f t="shared" si="26"/>
        <v>0</v>
      </c>
      <c r="S47" s="3">
        <f t="shared" si="27"/>
        <v>16.46039603960396</v>
      </c>
      <c r="T47" s="3">
        <f t="shared" si="28"/>
        <v>0</v>
      </c>
      <c r="U47" s="3">
        <f t="shared" si="29"/>
        <v>0</v>
      </c>
      <c r="V47" s="3">
        <f t="shared" si="30"/>
        <v>0</v>
      </c>
      <c r="W47" s="3">
        <f t="shared" si="31"/>
        <v>0</v>
      </c>
      <c r="X47" s="3"/>
      <c r="Y47" s="1">
        <f t="shared" si="33"/>
        <v>0</v>
      </c>
      <c r="Z47" s="1">
        <f t="shared" si="34"/>
        <v>0</v>
      </c>
      <c r="AA47" s="1">
        <f t="shared" si="35"/>
        <v>18.468564356435643</v>
      </c>
      <c r="AB47" s="1">
        <f t="shared" si="36"/>
        <v>0</v>
      </c>
      <c r="AC47" s="1">
        <f t="shared" si="37"/>
        <v>0</v>
      </c>
      <c r="AD47" s="1">
        <f t="shared" si="38"/>
        <v>0</v>
      </c>
      <c r="AE47" s="1">
        <f t="shared" si="39"/>
        <v>0</v>
      </c>
    </row>
    <row r="48" spans="1:31" x14ac:dyDescent="0.3">
      <c r="A48" s="21"/>
      <c r="B48" s="21"/>
      <c r="C48" s="21"/>
      <c r="D48" s="23"/>
      <c r="E48" s="4">
        <v>68</v>
      </c>
      <c r="F48">
        <v>110.5</v>
      </c>
      <c r="G48">
        <f t="shared" si="32"/>
        <v>0.1105</v>
      </c>
      <c r="H48" s="1">
        <v>68</v>
      </c>
      <c r="I48" s="1">
        <v>0</v>
      </c>
      <c r="J48" s="3">
        <v>0.16189999999999999</v>
      </c>
      <c r="K48" s="1">
        <v>0</v>
      </c>
      <c r="L48" s="3">
        <v>5.108E-2</v>
      </c>
      <c r="M48" s="1">
        <v>0</v>
      </c>
      <c r="N48" s="1">
        <v>0</v>
      </c>
      <c r="O48" s="1">
        <v>0</v>
      </c>
      <c r="Q48" s="3">
        <f t="shared" si="25"/>
        <v>0</v>
      </c>
      <c r="R48" s="3">
        <f t="shared" si="26"/>
        <v>0.73257918552036194</v>
      </c>
      <c r="S48" s="3">
        <f t="shared" si="27"/>
        <v>0</v>
      </c>
      <c r="T48" s="3">
        <f t="shared" si="28"/>
        <v>0.23113122171945702</v>
      </c>
      <c r="U48" s="3">
        <f t="shared" si="29"/>
        <v>0</v>
      </c>
      <c r="V48" s="3">
        <f t="shared" si="30"/>
        <v>0</v>
      </c>
      <c r="W48" s="3">
        <f t="shared" si="31"/>
        <v>0</v>
      </c>
      <c r="X48" s="3"/>
      <c r="Y48" s="1">
        <f t="shared" si="33"/>
        <v>0</v>
      </c>
      <c r="Z48" s="1">
        <f t="shared" si="34"/>
        <v>0.71704850678733023</v>
      </c>
      <c r="AA48" s="1">
        <f t="shared" si="35"/>
        <v>0</v>
      </c>
      <c r="AB48" s="1">
        <f t="shared" si="36"/>
        <v>0.23316517647058824</v>
      </c>
      <c r="AC48" s="1">
        <f t="shared" si="37"/>
        <v>0</v>
      </c>
      <c r="AD48" s="1">
        <f t="shared" si="38"/>
        <v>0</v>
      </c>
      <c r="AE48" s="1">
        <f t="shared" si="39"/>
        <v>0</v>
      </c>
    </row>
    <row r="49" spans="1:31" x14ac:dyDescent="0.3">
      <c r="A49" s="21"/>
      <c r="B49" s="21"/>
      <c r="C49" s="21"/>
      <c r="D49" s="23"/>
      <c r="E49" s="4">
        <v>69</v>
      </c>
      <c r="F49">
        <v>101.7</v>
      </c>
      <c r="G49">
        <f t="shared" si="32"/>
        <v>0.1017</v>
      </c>
      <c r="H49" s="1">
        <v>69</v>
      </c>
      <c r="I49" s="1">
        <v>0</v>
      </c>
      <c r="J49" s="3">
        <v>3.742</v>
      </c>
      <c r="K49" s="3">
        <v>3.359</v>
      </c>
      <c r="L49" s="3">
        <v>5.3310000000000004</v>
      </c>
      <c r="M49" s="1">
        <v>0</v>
      </c>
      <c r="N49" s="1">
        <v>0</v>
      </c>
      <c r="O49" s="3">
        <v>13.5</v>
      </c>
      <c r="Q49" s="3">
        <f t="shared" si="25"/>
        <v>0</v>
      </c>
      <c r="R49" s="3">
        <f t="shared" si="26"/>
        <v>18.39724680432645</v>
      </c>
      <c r="S49" s="3">
        <f t="shared" si="27"/>
        <v>16.514257620452312</v>
      </c>
      <c r="T49" s="3">
        <f t="shared" si="28"/>
        <v>26.209439528023601</v>
      </c>
      <c r="U49" s="3">
        <f t="shared" si="29"/>
        <v>0</v>
      </c>
      <c r="V49" s="3">
        <f t="shared" si="30"/>
        <v>0</v>
      </c>
      <c r="W49" s="3">
        <f t="shared" si="31"/>
        <v>66.371681415929203</v>
      </c>
      <c r="X49" s="3"/>
      <c r="Y49" s="1">
        <f t="shared" si="33"/>
        <v>0</v>
      </c>
      <c r="Z49" s="1">
        <f t="shared" si="34"/>
        <v>18.007225172074726</v>
      </c>
      <c r="AA49" s="1">
        <f t="shared" si="35"/>
        <v>18.528997050147495</v>
      </c>
      <c r="AB49" s="1">
        <f t="shared" si="36"/>
        <v>26.440082595870209</v>
      </c>
      <c r="AC49" s="1">
        <f t="shared" si="37"/>
        <v>0</v>
      </c>
      <c r="AD49" s="1">
        <f t="shared" si="38"/>
        <v>0</v>
      </c>
      <c r="AE49" s="1">
        <f t="shared" si="39"/>
        <v>65.754424778761049</v>
      </c>
    </row>
    <row r="50" spans="1:31" x14ac:dyDescent="0.3">
      <c r="A50" s="21"/>
      <c r="B50" s="21"/>
      <c r="C50" s="21"/>
      <c r="D50" s="21" t="s">
        <v>15</v>
      </c>
      <c r="E50" s="4">
        <v>70</v>
      </c>
      <c r="F50">
        <v>103.2</v>
      </c>
      <c r="G50">
        <f t="shared" si="32"/>
        <v>0.1032</v>
      </c>
      <c r="H50" s="1">
        <v>70</v>
      </c>
      <c r="I50" s="1">
        <v>0</v>
      </c>
      <c r="J50" s="1">
        <v>0</v>
      </c>
      <c r="K50" s="3">
        <v>0.68869999999999998</v>
      </c>
      <c r="L50" s="1">
        <v>0</v>
      </c>
      <c r="M50" s="1">
        <v>0</v>
      </c>
      <c r="N50" s="1">
        <v>0</v>
      </c>
      <c r="O50" s="3">
        <v>1.7889999999999999</v>
      </c>
      <c r="Q50" s="3">
        <f t="shared" si="25"/>
        <v>0</v>
      </c>
      <c r="R50" s="3">
        <f t="shared" si="26"/>
        <v>0</v>
      </c>
      <c r="S50" s="3">
        <f t="shared" si="27"/>
        <v>3.3367248062015502</v>
      </c>
      <c r="T50" s="3">
        <f t="shared" si="28"/>
        <v>0</v>
      </c>
      <c r="U50" s="3">
        <f t="shared" si="29"/>
        <v>0</v>
      </c>
      <c r="V50" s="3">
        <f t="shared" si="30"/>
        <v>0</v>
      </c>
      <c r="W50" s="3">
        <f t="shared" si="31"/>
        <v>8.6676356589147279</v>
      </c>
      <c r="X50" s="3"/>
      <c r="Y50" s="1">
        <f t="shared" si="33"/>
        <v>0</v>
      </c>
      <c r="Z50" s="1">
        <f t="shared" si="34"/>
        <v>0</v>
      </c>
      <c r="AA50" s="1">
        <f t="shared" si="35"/>
        <v>3.7438052325581395</v>
      </c>
      <c r="AB50" s="1">
        <f t="shared" si="36"/>
        <v>0</v>
      </c>
      <c r="AC50" s="1">
        <f t="shared" si="37"/>
        <v>0</v>
      </c>
      <c r="AD50" s="1">
        <f t="shared" si="38"/>
        <v>0</v>
      </c>
      <c r="AE50" s="1">
        <f t="shared" si="39"/>
        <v>8.5870266472868195</v>
      </c>
    </row>
    <row r="51" spans="1:31" x14ac:dyDescent="0.3">
      <c r="A51" s="21"/>
      <c r="B51" s="21"/>
      <c r="C51" s="21"/>
      <c r="D51" s="21"/>
      <c r="E51" s="4">
        <v>71</v>
      </c>
      <c r="F51">
        <v>113</v>
      </c>
      <c r="G51">
        <f t="shared" si="32"/>
        <v>0.113</v>
      </c>
      <c r="H51" s="1">
        <v>71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0</v>
      </c>
      <c r="O51" s="1">
        <v>0</v>
      </c>
      <c r="Q51" s="3">
        <f t="shared" si="25"/>
        <v>0</v>
      </c>
      <c r="R51" s="3">
        <f t="shared" si="26"/>
        <v>0</v>
      </c>
      <c r="S51" s="3">
        <f t="shared" si="27"/>
        <v>0</v>
      </c>
      <c r="T51" s="3">
        <f t="shared" si="28"/>
        <v>0</v>
      </c>
      <c r="U51" s="3">
        <f t="shared" si="29"/>
        <v>0</v>
      </c>
      <c r="V51" s="3">
        <f t="shared" si="30"/>
        <v>0</v>
      </c>
      <c r="W51" s="3">
        <f t="shared" si="31"/>
        <v>0</v>
      </c>
      <c r="X51" s="3"/>
      <c r="Y51" s="1">
        <f t="shared" si="33"/>
        <v>0</v>
      </c>
      <c r="Z51" s="1">
        <f t="shared" si="34"/>
        <v>0</v>
      </c>
      <c r="AA51" s="1">
        <f t="shared" si="35"/>
        <v>0</v>
      </c>
      <c r="AB51" s="1">
        <f t="shared" si="36"/>
        <v>0</v>
      </c>
      <c r="AC51" s="1">
        <f t="shared" si="37"/>
        <v>0</v>
      </c>
      <c r="AD51" s="1">
        <f t="shared" si="38"/>
        <v>0</v>
      </c>
      <c r="AE51" s="1">
        <f t="shared" si="39"/>
        <v>0</v>
      </c>
    </row>
    <row r="52" spans="1:31" x14ac:dyDescent="0.3">
      <c r="A52" s="21"/>
      <c r="B52" s="21"/>
      <c r="C52" s="21"/>
      <c r="D52" s="21"/>
      <c r="E52" s="4">
        <v>72</v>
      </c>
      <c r="F52">
        <v>112.4</v>
      </c>
      <c r="G52">
        <f t="shared" si="32"/>
        <v>0.1124</v>
      </c>
      <c r="H52" s="1">
        <v>72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0</v>
      </c>
      <c r="O52" s="1">
        <v>0</v>
      </c>
      <c r="Q52" s="3">
        <f t="shared" si="25"/>
        <v>0</v>
      </c>
      <c r="R52" s="3">
        <f t="shared" si="26"/>
        <v>0</v>
      </c>
      <c r="S52" s="3">
        <f t="shared" si="27"/>
        <v>0</v>
      </c>
      <c r="T52" s="3">
        <f t="shared" si="28"/>
        <v>0</v>
      </c>
      <c r="U52" s="3">
        <f t="shared" si="29"/>
        <v>0</v>
      </c>
      <c r="V52" s="3">
        <f t="shared" si="30"/>
        <v>0</v>
      </c>
      <c r="W52" s="3">
        <f t="shared" si="31"/>
        <v>0</v>
      </c>
      <c r="X52" s="3"/>
      <c r="Y52" s="1">
        <f t="shared" si="33"/>
        <v>0</v>
      </c>
      <c r="Z52" s="1">
        <f t="shared" si="34"/>
        <v>0</v>
      </c>
      <c r="AA52" s="1">
        <f t="shared" si="35"/>
        <v>0</v>
      </c>
      <c r="AB52" s="1">
        <f t="shared" si="36"/>
        <v>0</v>
      </c>
      <c r="AC52" s="1">
        <f t="shared" si="37"/>
        <v>0</v>
      </c>
      <c r="AD52" s="1">
        <f t="shared" si="38"/>
        <v>0</v>
      </c>
      <c r="AE52" s="1">
        <f t="shared" si="39"/>
        <v>0</v>
      </c>
    </row>
  </sheetData>
  <mergeCells count="34">
    <mergeCell ref="I3:O3"/>
    <mergeCell ref="Q3:W3"/>
    <mergeCell ref="D5:D7"/>
    <mergeCell ref="Y3:AE3"/>
    <mergeCell ref="Y1:AE1"/>
    <mergeCell ref="D26:D28"/>
    <mergeCell ref="D8:D10"/>
    <mergeCell ref="D11:D13"/>
    <mergeCell ref="D14:D16"/>
    <mergeCell ref="D17:D19"/>
    <mergeCell ref="D20:D22"/>
    <mergeCell ref="D23:D25"/>
    <mergeCell ref="D41:D43"/>
    <mergeCell ref="D44:D46"/>
    <mergeCell ref="D47:D49"/>
    <mergeCell ref="B41:B52"/>
    <mergeCell ref="D29:D31"/>
    <mergeCell ref="D32:D34"/>
    <mergeCell ref="D35:D37"/>
    <mergeCell ref="D38:D40"/>
    <mergeCell ref="C41:C46"/>
    <mergeCell ref="C47:C52"/>
    <mergeCell ref="D50:D52"/>
    <mergeCell ref="A29:A52"/>
    <mergeCell ref="B29:B40"/>
    <mergeCell ref="C29:C34"/>
    <mergeCell ref="C35:C40"/>
    <mergeCell ref="A5:A28"/>
    <mergeCell ref="B5:B16"/>
    <mergeCell ref="C5:C10"/>
    <mergeCell ref="C11:C16"/>
    <mergeCell ref="B17:B28"/>
    <mergeCell ref="C17:C22"/>
    <mergeCell ref="C23:C28"/>
  </mergeCells>
  <conditionalFormatting sqref="Q5:Q52">
    <cfRule type="cellIs" dxfId="18" priority="7" operator="lessThan">
      <formula>11.61</formula>
    </cfRule>
  </conditionalFormatting>
  <conditionalFormatting sqref="R5:R52">
    <cfRule type="cellIs" dxfId="17" priority="6" operator="lessThan">
      <formula>1.35</formula>
    </cfRule>
  </conditionalFormatting>
  <conditionalFormatting sqref="S5:S52">
    <cfRule type="cellIs" dxfId="16" priority="5" operator="lessThan">
      <formula>1.47</formula>
    </cfRule>
  </conditionalFormatting>
  <conditionalFormatting sqref="T5:T52">
    <cfRule type="cellIs" dxfId="15" priority="4" operator="lessThan">
      <formula>3.02</formula>
    </cfRule>
  </conditionalFormatting>
  <conditionalFormatting sqref="U5:U52">
    <cfRule type="cellIs" dxfId="14" priority="3" operator="lessThan">
      <formula>4.85</formula>
    </cfRule>
  </conditionalFormatting>
  <conditionalFormatting sqref="V5:V52">
    <cfRule type="cellIs" dxfId="13" priority="2" operator="lessThan">
      <formula>1.95</formula>
    </cfRule>
  </conditionalFormatting>
  <conditionalFormatting sqref="W5:W52">
    <cfRule type="cellIs" dxfId="12" priority="1" operator="lessThan">
      <formula>7.02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B1365-A8EA-4AEA-B86B-B312662467D4}">
  <dimension ref="B2:W51"/>
  <sheetViews>
    <sheetView topLeftCell="A32" zoomScaleNormal="100" workbookViewId="0">
      <selection activeCell="A52" activeCellId="1" sqref="A28:XFD39 A52:XFD63"/>
    </sheetView>
  </sheetViews>
  <sheetFormatPr defaultRowHeight="13.8" x14ac:dyDescent="0.25"/>
  <cols>
    <col min="7" max="8" width="8.796875" customWidth="1"/>
    <col min="9" max="9" width="15.19921875" customWidth="1"/>
    <col min="10" max="10" width="10.796875" customWidth="1"/>
    <col min="11" max="11" width="10.796875" bestFit="1" customWidth="1"/>
    <col min="12" max="12" width="20.796875" bestFit="1" customWidth="1"/>
    <col min="14" max="14" width="11.19921875" bestFit="1" customWidth="1"/>
    <col min="16" max="16" width="9.3984375" bestFit="1" customWidth="1"/>
    <col min="17" max="17" width="17.8984375" bestFit="1" customWidth="1"/>
    <col min="18" max="18" width="6.69921875" bestFit="1" customWidth="1"/>
    <col min="19" max="19" width="5.09765625" bestFit="1" customWidth="1"/>
    <col min="20" max="20" width="21.5" bestFit="1" customWidth="1"/>
    <col min="21" max="21" width="14.296875" bestFit="1" customWidth="1"/>
    <col min="22" max="22" width="12.5" bestFit="1" customWidth="1"/>
    <col min="23" max="23" width="28.5" bestFit="1" customWidth="1"/>
  </cols>
  <sheetData>
    <row r="2" spans="2:23" ht="14.4" x14ac:dyDescent="0.3">
      <c r="C2" s="6" t="s">
        <v>20</v>
      </c>
      <c r="G2" s="25"/>
      <c r="H2" s="25"/>
      <c r="I2" s="25"/>
      <c r="J2" s="25"/>
      <c r="K2" s="25"/>
      <c r="L2" s="25"/>
      <c r="R2" s="28"/>
      <c r="S2" s="28"/>
      <c r="T2" s="28"/>
      <c r="U2" s="28"/>
      <c r="V2" s="28"/>
      <c r="W2" s="28"/>
    </row>
    <row r="3" spans="2:23" ht="14.4" x14ac:dyDescent="0.3">
      <c r="G3" s="2" t="s">
        <v>4</v>
      </c>
      <c r="H3" s="2" t="s">
        <v>5</v>
      </c>
      <c r="I3" s="2" t="s">
        <v>6</v>
      </c>
      <c r="J3" s="2" t="s">
        <v>7</v>
      </c>
      <c r="K3" s="2" t="s">
        <v>8</v>
      </c>
      <c r="L3" s="2" t="s">
        <v>9</v>
      </c>
      <c r="N3" s="2" t="s">
        <v>28</v>
      </c>
      <c r="O3" s="2" t="s">
        <v>21</v>
      </c>
      <c r="P3" s="2" t="s">
        <v>22</v>
      </c>
      <c r="Q3" s="2" t="s">
        <v>29</v>
      </c>
      <c r="R3" s="2" t="s">
        <v>4</v>
      </c>
      <c r="S3" s="2" t="s">
        <v>5</v>
      </c>
      <c r="T3" s="2" t="s">
        <v>6</v>
      </c>
      <c r="U3" s="2" t="s">
        <v>7</v>
      </c>
      <c r="V3" s="2" t="s">
        <v>8</v>
      </c>
      <c r="W3" s="2" t="s">
        <v>9</v>
      </c>
    </row>
    <row r="4" spans="2:23" ht="14.4" x14ac:dyDescent="0.3">
      <c r="B4" s="21" t="s">
        <v>12</v>
      </c>
      <c r="C4" s="21">
        <v>10</v>
      </c>
      <c r="D4" s="21" t="s">
        <v>13</v>
      </c>
      <c r="E4" s="23" t="s">
        <v>14</v>
      </c>
      <c r="F4" s="4">
        <v>1</v>
      </c>
      <c r="G4" s="3">
        <v>0</v>
      </c>
      <c r="H4" s="3">
        <v>0</v>
      </c>
      <c r="I4" s="3">
        <v>0</v>
      </c>
      <c r="J4" s="3">
        <v>0</v>
      </c>
      <c r="K4" s="3">
        <v>0</v>
      </c>
      <c r="L4" s="3">
        <v>0</v>
      </c>
      <c r="N4" s="1" t="s">
        <v>27</v>
      </c>
      <c r="O4" s="27">
        <v>10</v>
      </c>
      <c r="P4" s="27" t="s">
        <v>13</v>
      </c>
      <c r="Q4" s="4" t="s">
        <v>14</v>
      </c>
      <c r="R4" s="1"/>
      <c r="S4" s="1"/>
    </row>
    <row r="5" spans="2:23" ht="14.4" x14ac:dyDescent="0.3">
      <c r="B5" s="21"/>
      <c r="C5" s="21"/>
      <c r="D5" s="21"/>
      <c r="E5" s="23"/>
      <c r="F5" s="4">
        <v>2</v>
      </c>
      <c r="G5" s="3">
        <v>293.59234664070107</v>
      </c>
      <c r="H5" s="3">
        <v>1056.4498539435249</v>
      </c>
      <c r="I5" s="3">
        <v>383.67797468354433</v>
      </c>
      <c r="J5" s="3">
        <v>48.424317429406031</v>
      </c>
      <c r="K5" s="3">
        <v>0</v>
      </c>
      <c r="L5" s="3">
        <v>213.67093476144106</v>
      </c>
      <c r="N5" s="1"/>
      <c r="O5" s="27"/>
      <c r="P5" s="27"/>
      <c r="Q5" s="1" t="s">
        <v>15</v>
      </c>
      <c r="R5" s="1"/>
      <c r="S5" s="1"/>
    </row>
    <row r="6" spans="2:23" ht="14.4" x14ac:dyDescent="0.3">
      <c r="B6" s="21"/>
      <c r="C6" s="21"/>
      <c r="D6" s="21"/>
      <c r="E6" s="23"/>
      <c r="F6" s="4">
        <v>3</v>
      </c>
      <c r="G6" s="3">
        <v>0</v>
      </c>
      <c r="H6" s="3">
        <v>70.333498513379581</v>
      </c>
      <c r="I6" s="3">
        <v>14.137197224975223</v>
      </c>
      <c r="J6" s="3">
        <v>0</v>
      </c>
      <c r="K6" s="3">
        <v>0</v>
      </c>
      <c r="L6" s="3">
        <v>0</v>
      </c>
      <c r="N6" s="1"/>
      <c r="O6" s="27"/>
      <c r="P6" s="27" t="s">
        <v>16</v>
      </c>
      <c r="Q6" s="4" t="s">
        <v>14</v>
      </c>
      <c r="R6" s="1"/>
      <c r="S6" s="1"/>
    </row>
    <row r="7" spans="2:23" ht="14.4" x14ac:dyDescent="0.3">
      <c r="B7" s="21"/>
      <c r="C7" s="21"/>
      <c r="D7" s="21"/>
      <c r="E7" s="21" t="s">
        <v>15</v>
      </c>
      <c r="F7" s="4">
        <v>4</v>
      </c>
      <c r="G7" s="3">
        <v>0</v>
      </c>
      <c r="H7" s="3">
        <v>0</v>
      </c>
      <c r="I7" s="3">
        <v>0</v>
      </c>
      <c r="J7" s="3">
        <v>0</v>
      </c>
      <c r="K7" s="3">
        <v>0</v>
      </c>
      <c r="L7" s="3">
        <v>0</v>
      </c>
      <c r="N7" s="1"/>
      <c r="O7" s="27"/>
      <c r="P7" s="27"/>
      <c r="Q7" s="1" t="s">
        <v>15</v>
      </c>
      <c r="R7" s="1"/>
      <c r="S7" s="1"/>
    </row>
    <row r="8" spans="2:23" ht="14.4" x14ac:dyDescent="0.3">
      <c r="B8" s="21"/>
      <c r="C8" s="21"/>
      <c r="D8" s="21"/>
      <c r="E8" s="21"/>
      <c r="F8" s="4">
        <v>5</v>
      </c>
      <c r="G8" s="3">
        <v>0</v>
      </c>
      <c r="H8" s="3">
        <v>0</v>
      </c>
      <c r="I8" s="3">
        <v>0</v>
      </c>
      <c r="J8" s="3">
        <v>0</v>
      </c>
      <c r="K8" s="3">
        <v>0</v>
      </c>
      <c r="L8" s="3">
        <v>0</v>
      </c>
      <c r="N8" s="1"/>
      <c r="R8" s="1"/>
      <c r="S8" s="1"/>
    </row>
    <row r="9" spans="2:23" ht="14.4" x14ac:dyDescent="0.3">
      <c r="B9" s="21"/>
      <c r="C9" s="21"/>
      <c r="D9" s="21"/>
      <c r="E9" s="21"/>
      <c r="F9" s="4">
        <v>6</v>
      </c>
      <c r="G9" s="3">
        <v>0</v>
      </c>
      <c r="H9" s="3">
        <v>1.1747339999999999</v>
      </c>
      <c r="I9" s="3">
        <v>0</v>
      </c>
      <c r="J9" s="3">
        <v>0</v>
      </c>
      <c r="K9" s="3">
        <v>0</v>
      </c>
      <c r="L9" s="3">
        <v>0</v>
      </c>
      <c r="R9" s="1"/>
      <c r="S9" s="1"/>
    </row>
    <row r="10" spans="2:23" ht="14.4" x14ac:dyDescent="0.3">
      <c r="B10" s="21"/>
      <c r="C10" s="21"/>
      <c r="D10" s="21" t="s">
        <v>16</v>
      </c>
      <c r="E10" s="23" t="s">
        <v>14</v>
      </c>
      <c r="F10" s="4">
        <v>7</v>
      </c>
      <c r="G10" s="3">
        <v>0</v>
      </c>
      <c r="H10" s="3">
        <v>0</v>
      </c>
      <c r="I10" s="3">
        <v>2.5719267345050882</v>
      </c>
      <c r="J10" s="3">
        <v>0</v>
      </c>
      <c r="K10" s="3">
        <v>0.94520074005550436</v>
      </c>
      <c r="L10" s="3">
        <v>0</v>
      </c>
      <c r="R10" s="1"/>
      <c r="S10" s="1"/>
    </row>
    <row r="11" spans="2:23" ht="14.4" x14ac:dyDescent="0.3">
      <c r="B11" s="21"/>
      <c r="C11" s="21"/>
      <c r="D11" s="21"/>
      <c r="E11" s="23"/>
      <c r="F11" s="4">
        <v>8</v>
      </c>
      <c r="G11" s="3">
        <v>157.22314232902031</v>
      </c>
      <c r="H11" s="3">
        <v>986.67560073937159</v>
      </c>
      <c r="I11" s="3">
        <v>175.32794824399261</v>
      </c>
      <c r="J11" s="3">
        <v>16.887458410351201</v>
      </c>
      <c r="K11" s="3">
        <v>78.782994454713503</v>
      </c>
      <c r="L11" s="3">
        <v>0</v>
      </c>
    </row>
    <row r="12" spans="2:23" ht="14.4" x14ac:dyDescent="0.3">
      <c r="B12" s="21"/>
      <c r="C12" s="21"/>
      <c r="D12" s="21"/>
      <c r="E12" s="23"/>
      <c r="F12" s="4">
        <v>9</v>
      </c>
      <c r="G12" s="3">
        <v>0</v>
      </c>
      <c r="H12" s="3">
        <v>38.619724950884091</v>
      </c>
      <c r="I12" s="3">
        <v>2.5883944990176815</v>
      </c>
      <c r="J12" s="3">
        <v>0</v>
      </c>
      <c r="K12" s="3">
        <v>0</v>
      </c>
      <c r="L12" s="3">
        <v>0</v>
      </c>
    </row>
    <row r="13" spans="2:23" ht="14.4" x14ac:dyDescent="0.3">
      <c r="B13" s="21"/>
      <c r="C13" s="21"/>
      <c r="D13" s="21"/>
      <c r="E13" s="21" t="s">
        <v>15</v>
      </c>
      <c r="F13" s="1"/>
      <c r="G13" s="3"/>
      <c r="H13" s="3"/>
      <c r="I13" s="3"/>
      <c r="J13" s="3"/>
      <c r="K13" s="3"/>
      <c r="L13" s="3"/>
    </row>
    <row r="14" spans="2:23" ht="14.4" x14ac:dyDescent="0.3">
      <c r="B14" s="21"/>
      <c r="C14" s="21"/>
      <c r="D14" s="21"/>
      <c r="E14" s="21"/>
      <c r="F14" s="1"/>
      <c r="G14" s="3"/>
      <c r="H14" s="3"/>
      <c r="I14" s="3"/>
      <c r="J14" s="3"/>
      <c r="K14" s="3"/>
      <c r="L14" s="3"/>
    </row>
    <row r="15" spans="2:23" ht="14.4" x14ac:dyDescent="0.3">
      <c r="B15" s="21"/>
      <c r="C15" s="21"/>
      <c r="D15" s="21"/>
      <c r="E15" s="21"/>
      <c r="F15" s="1"/>
      <c r="G15" s="3"/>
      <c r="H15" s="3"/>
      <c r="I15" s="3"/>
      <c r="J15" s="3"/>
      <c r="K15" s="3"/>
      <c r="L15" s="3"/>
    </row>
    <row r="16" spans="2:23" ht="14.4" x14ac:dyDescent="0.3">
      <c r="B16" s="21"/>
      <c r="C16" s="21">
        <v>40</v>
      </c>
      <c r="D16" s="21" t="s">
        <v>13</v>
      </c>
      <c r="E16" s="23" t="s">
        <v>14</v>
      </c>
      <c r="F16" s="4">
        <v>13</v>
      </c>
      <c r="G16" s="3">
        <v>0</v>
      </c>
      <c r="H16" s="3">
        <v>44.067667638483968</v>
      </c>
      <c r="I16" s="3">
        <v>4.6244019436345969</v>
      </c>
      <c r="J16" s="3">
        <v>0</v>
      </c>
      <c r="K16" s="3">
        <v>0</v>
      </c>
      <c r="L16" s="3">
        <v>0</v>
      </c>
      <c r="O16" s="27">
        <v>40</v>
      </c>
      <c r="P16" s="27" t="s">
        <v>13</v>
      </c>
      <c r="Q16" s="4" t="s">
        <v>14</v>
      </c>
    </row>
    <row r="17" spans="2:17" ht="14.4" x14ac:dyDescent="0.3">
      <c r="B17" s="21"/>
      <c r="C17" s="21"/>
      <c r="D17" s="21"/>
      <c r="E17" s="23"/>
      <c r="F17" s="4">
        <v>14</v>
      </c>
      <c r="G17" s="3">
        <v>0</v>
      </c>
      <c r="H17" s="3">
        <v>0</v>
      </c>
      <c r="I17" s="3">
        <v>7.8558266129032255</v>
      </c>
      <c r="J17" s="3">
        <v>0</v>
      </c>
      <c r="K17" s="3">
        <v>0</v>
      </c>
      <c r="L17" s="3">
        <v>19.759072076612902</v>
      </c>
      <c r="O17" s="27"/>
      <c r="P17" s="27"/>
      <c r="Q17" s="1" t="s">
        <v>15</v>
      </c>
    </row>
    <row r="18" spans="2:17" ht="14.4" x14ac:dyDescent="0.3">
      <c r="B18" s="21"/>
      <c r="C18" s="21"/>
      <c r="D18" s="21"/>
      <c r="E18" s="23"/>
      <c r="F18" s="4">
        <v>15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8.3188206176203447</v>
      </c>
      <c r="O18" s="27"/>
      <c r="P18" s="27" t="s">
        <v>16</v>
      </c>
      <c r="Q18" s="4" t="s">
        <v>14</v>
      </c>
    </row>
    <row r="19" spans="2:17" ht="14.4" x14ac:dyDescent="0.3">
      <c r="B19" s="21"/>
      <c r="C19" s="21"/>
      <c r="D19" s="21"/>
      <c r="E19" s="21" t="s">
        <v>15</v>
      </c>
      <c r="F19" s="4">
        <v>16</v>
      </c>
      <c r="G19" s="3">
        <v>0</v>
      </c>
      <c r="H19" s="3">
        <v>0</v>
      </c>
      <c r="I19" s="3">
        <v>0</v>
      </c>
      <c r="J19" s="3">
        <v>0</v>
      </c>
      <c r="K19" s="3">
        <v>0</v>
      </c>
      <c r="L19" s="3">
        <v>0</v>
      </c>
      <c r="O19" s="27"/>
      <c r="P19" s="27"/>
      <c r="Q19" s="1" t="s">
        <v>15</v>
      </c>
    </row>
    <row r="20" spans="2:17" ht="14.4" x14ac:dyDescent="0.3">
      <c r="B20" s="21"/>
      <c r="C20" s="21"/>
      <c r="D20" s="21"/>
      <c r="E20" s="21"/>
      <c r="F20" s="4">
        <v>17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</row>
    <row r="21" spans="2:17" ht="14.4" x14ac:dyDescent="0.3">
      <c r="B21" s="21"/>
      <c r="C21" s="21"/>
      <c r="D21" s="21"/>
      <c r="E21" s="21"/>
      <c r="F21" s="4">
        <v>18</v>
      </c>
      <c r="G21" s="3">
        <v>0</v>
      </c>
      <c r="H21" s="3">
        <v>0</v>
      </c>
      <c r="I21" s="3">
        <v>0</v>
      </c>
      <c r="J21" s="3">
        <v>0</v>
      </c>
      <c r="K21" s="3">
        <v>0</v>
      </c>
      <c r="L21" s="3">
        <v>11.207170159680636</v>
      </c>
    </row>
    <row r="22" spans="2:17" ht="14.4" x14ac:dyDescent="0.3">
      <c r="B22" s="21"/>
      <c r="C22" s="21"/>
      <c r="D22" s="21" t="s">
        <v>16</v>
      </c>
      <c r="E22" s="23" t="s">
        <v>14</v>
      </c>
      <c r="F22" s="4">
        <v>19</v>
      </c>
      <c r="G22" s="3">
        <v>0</v>
      </c>
      <c r="H22" s="3">
        <v>0</v>
      </c>
      <c r="I22" s="3">
        <v>1.6363851256281405</v>
      </c>
      <c r="J22" s="3">
        <v>0</v>
      </c>
      <c r="K22" s="3">
        <v>0</v>
      </c>
      <c r="L22" s="3">
        <v>0</v>
      </c>
    </row>
    <row r="23" spans="2:17" ht="14.4" x14ac:dyDescent="0.3">
      <c r="B23" s="21"/>
      <c r="C23" s="21"/>
      <c r="D23" s="21"/>
      <c r="E23" s="23"/>
      <c r="F23" s="4">
        <v>20</v>
      </c>
      <c r="G23" s="3">
        <v>0</v>
      </c>
      <c r="H23" s="3">
        <v>11.924536082474226</v>
      </c>
      <c r="I23" s="3">
        <v>8.1403636363636362</v>
      </c>
      <c r="J23" s="3">
        <v>0</v>
      </c>
      <c r="K23" s="3">
        <v>0</v>
      </c>
      <c r="L23" s="3">
        <v>0</v>
      </c>
    </row>
    <row r="24" spans="2:17" ht="14.4" x14ac:dyDescent="0.3">
      <c r="B24" s="21"/>
      <c r="C24" s="21"/>
      <c r="D24" s="21"/>
      <c r="E24" s="23"/>
      <c r="F24" s="4">
        <v>21</v>
      </c>
      <c r="G24" s="3">
        <v>8.0101397205588825</v>
      </c>
      <c r="H24" s="3">
        <v>0</v>
      </c>
      <c r="I24" s="3">
        <v>11.004175648702596</v>
      </c>
      <c r="J24" s="3">
        <v>0</v>
      </c>
      <c r="K24" s="3">
        <v>0</v>
      </c>
      <c r="L24" s="3">
        <v>30.670173652694608</v>
      </c>
    </row>
    <row r="25" spans="2:17" ht="14.4" x14ac:dyDescent="0.3">
      <c r="B25" s="21"/>
      <c r="C25" s="21"/>
      <c r="D25" s="21"/>
      <c r="E25" s="21" t="s">
        <v>15</v>
      </c>
      <c r="F25" s="4">
        <v>22</v>
      </c>
      <c r="G25" s="3">
        <v>0</v>
      </c>
      <c r="H25" s="3">
        <v>0</v>
      </c>
      <c r="I25" s="3">
        <v>0</v>
      </c>
      <c r="J25" s="3">
        <v>0</v>
      </c>
      <c r="K25" s="3">
        <v>0</v>
      </c>
      <c r="L25" s="3">
        <v>0</v>
      </c>
    </row>
    <row r="26" spans="2:17" ht="14.4" x14ac:dyDescent="0.3">
      <c r="B26" s="21"/>
      <c r="C26" s="21"/>
      <c r="D26" s="21"/>
      <c r="E26" s="21"/>
      <c r="F26" s="4">
        <v>23</v>
      </c>
      <c r="G26" s="3">
        <v>0</v>
      </c>
      <c r="H26" s="3">
        <v>0</v>
      </c>
      <c r="I26" s="3">
        <v>0</v>
      </c>
      <c r="J26" s="3">
        <v>0</v>
      </c>
      <c r="K26" s="3">
        <v>0</v>
      </c>
      <c r="L26" s="3">
        <v>0</v>
      </c>
    </row>
    <row r="27" spans="2:17" ht="14.4" x14ac:dyDescent="0.3">
      <c r="B27" s="21"/>
      <c r="C27" s="21"/>
      <c r="D27" s="21"/>
      <c r="E27" s="21"/>
      <c r="F27" s="4">
        <v>24</v>
      </c>
      <c r="G27" s="3">
        <v>0</v>
      </c>
      <c r="H27" s="3">
        <v>0</v>
      </c>
      <c r="I27" s="3">
        <v>1.9353500982318272</v>
      </c>
      <c r="J27" s="3">
        <v>0</v>
      </c>
      <c r="K27" s="3">
        <v>0</v>
      </c>
      <c r="L27" s="3">
        <v>0</v>
      </c>
    </row>
    <row r="28" spans="2:17" ht="14.4" x14ac:dyDescent="0.3">
      <c r="B28" s="21"/>
      <c r="C28" s="21">
        <v>10</v>
      </c>
      <c r="D28" s="21" t="s">
        <v>13</v>
      </c>
      <c r="E28" s="23" t="s">
        <v>14</v>
      </c>
      <c r="F28" s="4">
        <v>37</v>
      </c>
      <c r="G28" s="3">
        <v>76081.021126760563</v>
      </c>
      <c r="H28" s="3">
        <v>326624.47183098597</v>
      </c>
      <c r="I28" s="3">
        <v>128053.661971831</v>
      </c>
      <c r="J28" s="3">
        <v>15690.313380281692</v>
      </c>
      <c r="K28" s="3">
        <v>16952.632042253525</v>
      </c>
      <c r="L28" s="3">
        <v>45348.943661971833</v>
      </c>
    </row>
    <row r="29" spans="2:17" ht="14.4" x14ac:dyDescent="0.3">
      <c r="B29" s="21"/>
      <c r="C29" s="21"/>
      <c r="D29" s="21"/>
      <c r="E29" s="23"/>
      <c r="F29" s="4">
        <v>38</v>
      </c>
      <c r="G29" s="3">
        <v>53.341251221896378</v>
      </c>
      <c r="H29" s="3">
        <v>193.47096774193548</v>
      </c>
      <c r="I29" s="3">
        <v>215.07260997067448</v>
      </c>
      <c r="J29" s="3">
        <v>0</v>
      </c>
      <c r="K29" s="3">
        <v>0</v>
      </c>
      <c r="L29" s="3">
        <v>57.766622678396864</v>
      </c>
    </row>
    <row r="30" spans="2:17" ht="14.4" x14ac:dyDescent="0.3">
      <c r="B30" s="21"/>
      <c r="C30" s="21"/>
      <c r="D30" s="21"/>
      <c r="E30" s="23"/>
      <c r="F30" s="4">
        <v>39</v>
      </c>
      <c r="G30" s="3">
        <v>51.107935909519313</v>
      </c>
      <c r="H30" s="3">
        <v>184.32101790763429</v>
      </c>
      <c r="I30" s="3">
        <v>91.086748350612623</v>
      </c>
      <c r="J30" s="3">
        <v>8.6998868991517444</v>
      </c>
      <c r="K30" s="3">
        <v>0</v>
      </c>
      <c r="L30" s="3">
        <v>22.886010367577757</v>
      </c>
    </row>
    <row r="31" spans="2:17" ht="14.4" x14ac:dyDescent="0.3">
      <c r="B31" s="21"/>
      <c r="C31" s="21"/>
      <c r="D31" s="21"/>
      <c r="E31" s="21" t="s">
        <v>15</v>
      </c>
      <c r="F31" s="4">
        <v>40</v>
      </c>
      <c r="G31" s="3">
        <v>0</v>
      </c>
      <c r="H31" s="3">
        <v>0</v>
      </c>
      <c r="I31" s="3">
        <v>0</v>
      </c>
      <c r="J31" s="3">
        <v>0</v>
      </c>
      <c r="K31" s="3">
        <v>0</v>
      </c>
      <c r="L31" s="3">
        <v>0</v>
      </c>
    </row>
    <row r="32" spans="2:17" ht="14.4" x14ac:dyDescent="0.3">
      <c r="B32" s="21"/>
      <c r="C32" s="21"/>
      <c r="D32" s="21"/>
      <c r="E32" s="21"/>
      <c r="F32" s="4">
        <v>41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</row>
    <row r="33" spans="2:12" ht="14.4" x14ac:dyDescent="0.3">
      <c r="B33" s="21"/>
      <c r="C33" s="21"/>
      <c r="D33" s="21"/>
      <c r="E33" s="21"/>
      <c r="F33" s="4">
        <v>42</v>
      </c>
      <c r="G33" s="3">
        <v>0</v>
      </c>
      <c r="H33" s="3">
        <v>0</v>
      </c>
      <c r="I33" s="3">
        <v>0</v>
      </c>
      <c r="J33" s="3">
        <v>0</v>
      </c>
      <c r="K33" s="3">
        <v>0</v>
      </c>
      <c r="L33" s="3">
        <v>0</v>
      </c>
    </row>
    <row r="34" spans="2:12" ht="14.4" x14ac:dyDescent="0.3">
      <c r="B34" s="21"/>
      <c r="C34" s="21"/>
      <c r="D34" s="21" t="s">
        <v>16</v>
      </c>
      <c r="E34" s="23" t="s">
        <v>14</v>
      </c>
      <c r="F34" s="1"/>
      <c r="G34" s="3"/>
      <c r="H34" s="3"/>
      <c r="I34" s="3"/>
      <c r="J34" s="3"/>
      <c r="K34" s="3"/>
      <c r="L34" s="3"/>
    </row>
    <row r="35" spans="2:12" ht="14.4" x14ac:dyDescent="0.3">
      <c r="B35" s="21"/>
      <c r="C35" s="21"/>
      <c r="D35" s="21"/>
      <c r="E35" s="23"/>
      <c r="F35" s="1"/>
      <c r="G35" s="3"/>
      <c r="H35" s="3"/>
      <c r="I35" s="3"/>
      <c r="J35" s="3"/>
      <c r="K35" s="3"/>
      <c r="L35" s="3"/>
    </row>
    <row r="36" spans="2:12" ht="14.4" x14ac:dyDescent="0.3">
      <c r="B36" s="21"/>
      <c r="C36" s="21"/>
      <c r="D36" s="21"/>
      <c r="E36" s="23"/>
      <c r="F36" s="1"/>
      <c r="G36" s="3"/>
      <c r="H36" s="3"/>
      <c r="I36" s="3"/>
      <c r="J36" s="3"/>
      <c r="K36" s="3"/>
      <c r="L36" s="3"/>
    </row>
    <row r="37" spans="2:12" ht="14.4" x14ac:dyDescent="0.3">
      <c r="B37" s="21"/>
      <c r="C37" s="21"/>
      <c r="D37" s="21"/>
      <c r="E37" s="21" t="s">
        <v>15</v>
      </c>
      <c r="F37" s="1"/>
      <c r="G37" s="3"/>
      <c r="H37" s="3"/>
      <c r="I37" s="3"/>
      <c r="J37" s="3"/>
      <c r="K37" s="3"/>
      <c r="L37" s="3"/>
    </row>
    <row r="38" spans="2:12" ht="14.4" x14ac:dyDescent="0.3">
      <c r="B38" s="21"/>
      <c r="C38" s="21"/>
      <c r="D38" s="21"/>
      <c r="E38" s="21"/>
      <c r="F38" s="1"/>
      <c r="G38" s="3"/>
      <c r="H38" s="3"/>
      <c r="I38" s="3"/>
      <c r="J38" s="3"/>
      <c r="K38" s="3"/>
      <c r="L38" s="3"/>
    </row>
    <row r="39" spans="2:12" ht="14.4" x14ac:dyDescent="0.3">
      <c r="B39" s="21"/>
      <c r="C39" s="21"/>
      <c r="D39" s="21"/>
      <c r="E39" s="21"/>
      <c r="F39" s="1"/>
      <c r="G39" s="3"/>
      <c r="H39" s="3"/>
      <c r="I39" s="3"/>
      <c r="J39" s="3"/>
      <c r="K39" s="3"/>
      <c r="L39" s="3"/>
    </row>
    <row r="40" spans="2:12" ht="14.4" x14ac:dyDescent="0.3">
      <c r="B40" s="21"/>
      <c r="C40" s="21">
        <v>40</v>
      </c>
      <c r="D40" s="21" t="s">
        <v>13</v>
      </c>
      <c r="E40" s="23" t="s">
        <v>14</v>
      </c>
      <c r="F40" s="4">
        <v>61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</row>
    <row r="41" spans="2:12" ht="14.4" x14ac:dyDescent="0.3">
      <c r="B41" s="21"/>
      <c r="C41" s="21"/>
      <c r="D41" s="21"/>
      <c r="E41" s="23"/>
      <c r="F41" s="4">
        <v>62</v>
      </c>
      <c r="G41" s="3">
        <v>0</v>
      </c>
      <c r="H41" s="3">
        <v>0</v>
      </c>
      <c r="I41" s="3">
        <v>1.9272395721925133</v>
      </c>
      <c r="J41" s="3">
        <v>0</v>
      </c>
      <c r="K41" s="3">
        <v>0</v>
      </c>
      <c r="L41" s="3">
        <v>0</v>
      </c>
    </row>
    <row r="42" spans="2:12" ht="14.4" x14ac:dyDescent="0.3">
      <c r="B42" s="21"/>
      <c r="C42" s="21"/>
      <c r="D42" s="21"/>
      <c r="E42" s="23"/>
      <c r="F42" s="4">
        <v>63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</row>
    <row r="43" spans="2:12" ht="14.4" x14ac:dyDescent="0.3">
      <c r="B43" s="21"/>
      <c r="C43" s="21"/>
      <c r="D43" s="21"/>
      <c r="E43" s="21" t="s">
        <v>15</v>
      </c>
      <c r="F43" s="4">
        <v>64</v>
      </c>
      <c r="G43" s="3">
        <v>0</v>
      </c>
      <c r="H43" s="3">
        <v>0</v>
      </c>
      <c r="I43" s="3">
        <v>1.3881818875119161</v>
      </c>
      <c r="J43" s="3">
        <v>0</v>
      </c>
      <c r="K43" s="3">
        <v>0</v>
      </c>
      <c r="L43" s="3">
        <v>0</v>
      </c>
    </row>
    <row r="44" spans="2:12" ht="14.4" x14ac:dyDescent="0.3">
      <c r="B44" s="21"/>
      <c r="C44" s="21"/>
      <c r="D44" s="21"/>
      <c r="E44" s="21"/>
      <c r="F44" s="4">
        <v>65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</row>
    <row r="45" spans="2:12" ht="14.4" x14ac:dyDescent="0.3">
      <c r="B45" s="21"/>
      <c r="C45" s="21"/>
      <c r="D45" s="21"/>
      <c r="E45" s="21"/>
      <c r="F45" s="4">
        <v>66</v>
      </c>
      <c r="G45" s="3">
        <v>0</v>
      </c>
      <c r="H45" s="3">
        <v>13.137653778558875</v>
      </c>
      <c r="I45" s="3">
        <v>0</v>
      </c>
      <c r="J45" s="3">
        <v>0</v>
      </c>
      <c r="K45" s="3">
        <v>0</v>
      </c>
      <c r="L45" s="3">
        <v>0</v>
      </c>
    </row>
    <row r="46" spans="2:12" ht="14.4" x14ac:dyDescent="0.3">
      <c r="B46" s="21"/>
      <c r="C46" s="21"/>
      <c r="D46" s="21" t="s">
        <v>16</v>
      </c>
      <c r="E46" s="23" t="s">
        <v>14</v>
      </c>
      <c r="F46" s="4">
        <v>67</v>
      </c>
      <c r="G46" s="3">
        <v>0</v>
      </c>
      <c r="H46" s="3">
        <v>18.468564356435643</v>
      </c>
      <c r="I46" s="3">
        <v>0</v>
      </c>
      <c r="J46" s="3">
        <v>0</v>
      </c>
      <c r="K46" s="3">
        <v>0</v>
      </c>
      <c r="L46" s="3">
        <v>0</v>
      </c>
    </row>
    <row r="47" spans="2:12" ht="14.4" x14ac:dyDescent="0.3">
      <c r="B47" s="21"/>
      <c r="C47" s="21"/>
      <c r="D47" s="21"/>
      <c r="E47" s="23"/>
      <c r="F47" s="4">
        <v>68</v>
      </c>
      <c r="G47" s="3">
        <v>0.71704850678733023</v>
      </c>
      <c r="H47" s="3">
        <v>0</v>
      </c>
      <c r="I47" s="3">
        <v>0.23316517647058824</v>
      </c>
      <c r="J47" s="3">
        <v>0</v>
      </c>
      <c r="K47" s="3">
        <v>0</v>
      </c>
      <c r="L47" s="3">
        <v>0</v>
      </c>
    </row>
    <row r="48" spans="2:12" ht="14.4" x14ac:dyDescent="0.3">
      <c r="B48" s="21"/>
      <c r="C48" s="21"/>
      <c r="D48" s="21"/>
      <c r="E48" s="23"/>
      <c r="F48" s="4">
        <v>69</v>
      </c>
      <c r="G48" s="3">
        <v>18.007225172074726</v>
      </c>
      <c r="H48" s="3">
        <v>18.528997050147495</v>
      </c>
      <c r="I48" s="3">
        <v>26.440082595870209</v>
      </c>
      <c r="J48" s="3">
        <v>0</v>
      </c>
      <c r="K48" s="3">
        <v>0</v>
      </c>
      <c r="L48" s="3">
        <v>65.754424778761049</v>
      </c>
    </row>
    <row r="49" spans="2:12" ht="14.4" x14ac:dyDescent="0.3">
      <c r="B49" s="21"/>
      <c r="C49" s="21"/>
      <c r="D49" s="21"/>
      <c r="E49" s="21" t="s">
        <v>15</v>
      </c>
      <c r="F49" s="4">
        <v>70</v>
      </c>
      <c r="G49" s="3">
        <v>0</v>
      </c>
      <c r="H49" s="3">
        <v>3.7438052325581395</v>
      </c>
      <c r="I49" s="3">
        <v>0</v>
      </c>
      <c r="J49" s="3">
        <v>0</v>
      </c>
      <c r="K49" s="3">
        <v>0</v>
      </c>
      <c r="L49" s="3">
        <v>8.5870266472868195</v>
      </c>
    </row>
    <row r="50" spans="2:12" ht="14.4" x14ac:dyDescent="0.3">
      <c r="B50" s="21"/>
      <c r="C50" s="21"/>
      <c r="D50" s="21"/>
      <c r="E50" s="21"/>
      <c r="F50" s="4">
        <v>71</v>
      </c>
      <c r="G50" s="3">
        <v>0</v>
      </c>
      <c r="H50" s="3">
        <v>0</v>
      </c>
      <c r="I50" s="3">
        <v>0</v>
      </c>
      <c r="J50" s="3">
        <v>0</v>
      </c>
      <c r="K50" s="3">
        <v>0</v>
      </c>
      <c r="L50" s="3">
        <v>0</v>
      </c>
    </row>
    <row r="51" spans="2:12" ht="14.4" x14ac:dyDescent="0.3">
      <c r="B51" s="21"/>
      <c r="C51" s="21"/>
      <c r="D51" s="21"/>
      <c r="E51" s="21"/>
      <c r="F51" s="4">
        <v>72</v>
      </c>
      <c r="G51" s="3">
        <v>0</v>
      </c>
      <c r="H51" s="3">
        <v>0</v>
      </c>
      <c r="I51" s="3">
        <v>0</v>
      </c>
      <c r="J51" s="3">
        <v>0</v>
      </c>
      <c r="K51" s="3">
        <v>0</v>
      </c>
      <c r="L51" s="3">
        <v>0</v>
      </c>
    </row>
  </sheetData>
  <mergeCells count="38">
    <mergeCell ref="G2:L2"/>
    <mergeCell ref="C40:C51"/>
    <mergeCell ref="D40:D45"/>
    <mergeCell ref="E40:E42"/>
    <mergeCell ref="E43:E45"/>
    <mergeCell ref="D46:D51"/>
    <mergeCell ref="E46:E48"/>
    <mergeCell ref="E49:E51"/>
    <mergeCell ref="B28:B51"/>
    <mergeCell ref="C28:C39"/>
    <mergeCell ref="D28:D33"/>
    <mergeCell ref="E28:E30"/>
    <mergeCell ref="E31:E33"/>
    <mergeCell ref="D34:D39"/>
    <mergeCell ref="E34:E36"/>
    <mergeCell ref="E37:E39"/>
    <mergeCell ref="B4:B27"/>
    <mergeCell ref="C4:C15"/>
    <mergeCell ref="D4:D9"/>
    <mergeCell ref="E4:E6"/>
    <mergeCell ref="E7:E9"/>
    <mergeCell ref="D10:D15"/>
    <mergeCell ref="E10:E12"/>
    <mergeCell ref="E13:E15"/>
    <mergeCell ref="C16:C27"/>
    <mergeCell ref="D16:D21"/>
    <mergeCell ref="E16:E18"/>
    <mergeCell ref="E19:E21"/>
    <mergeCell ref="D22:D27"/>
    <mergeCell ref="E22:E24"/>
    <mergeCell ref="E25:E27"/>
    <mergeCell ref="O16:O19"/>
    <mergeCell ref="P16:P17"/>
    <mergeCell ref="P18:P19"/>
    <mergeCell ref="R2:W2"/>
    <mergeCell ref="P4:P5"/>
    <mergeCell ref="P6:P7"/>
    <mergeCell ref="O4:O7"/>
  </mergeCells>
  <conditionalFormatting sqref="G4:G51">
    <cfRule type="cellIs" dxfId="11" priority="6" operator="lessThan">
      <formula>1.35</formula>
    </cfRule>
  </conditionalFormatting>
  <conditionalFormatting sqref="H4:H51">
    <cfRule type="cellIs" dxfId="10" priority="5" operator="lessThan">
      <formula>1.47</formula>
    </cfRule>
  </conditionalFormatting>
  <conditionalFormatting sqref="I4:I51">
    <cfRule type="cellIs" dxfId="9" priority="4" operator="lessThan">
      <formula>3.02</formula>
    </cfRule>
  </conditionalFormatting>
  <conditionalFormatting sqref="J4:J51">
    <cfRule type="cellIs" dxfId="8" priority="3" operator="lessThan">
      <formula>4.85</formula>
    </cfRule>
  </conditionalFormatting>
  <conditionalFormatting sqref="K4:K51">
    <cfRule type="cellIs" dxfId="7" priority="2" operator="lessThan">
      <formula>1.95</formula>
    </cfRule>
  </conditionalFormatting>
  <conditionalFormatting sqref="L4:L51">
    <cfRule type="cellIs" dxfId="6" priority="1" operator="lessThan">
      <formula>7.02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321BC-054C-461F-A4A8-017E299714CF}">
  <dimension ref="B2:AH75"/>
  <sheetViews>
    <sheetView topLeftCell="A14" zoomScale="70" zoomScaleNormal="70" workbookViewId="0">
      <selection activeCell="A52" activeCellId="1" sqref="A4:XFD75 A4:XFD75"/>
    </sheetView>
  </sheetViews>
  <sheetFormatPr defaultRowHeight="13.8" x14ac:dyDescent="0.25"/>
  <cols>
    <col min="11" max="11" width="11.09765625" bestFit="1" customWidth="1"/>
    <col min="13" max="13" width="10.19921875" bestFit="1" customWidth="1"/>
    <col min="22" max="22" width="11.09765625" bestFit="1" customWidth="1"/>
    <col min="24" max="24" width="10.19921875" bestFit="1" customWidth="1"/>
  </cols>
  <sheetData>
    <row r="2" spans="2:29" ht="14.4" x14ac:dyDescent="0.3">
      <c r="O2" s="30" t="s">
        <v>4</v>
      </c>
      <c r="P2" s="30"/>
      <c r="Q2" s="29" t="s">
        <v>5</v>
      </c>
      <c r="R2" s="29"/>
    </row>
    <row r="3" spans="2:29" ht="15" thickBot="1" x14ac:dyDescent="0.35">
      <c r="G3" s="2" t="s">
        <v>4</v>
      </c>
      <c r="H3" s="2" t="s">
        <v>5</v>
      </c>
      <c r="K3" s="5" t="s">
        <v>28</v>
      </c>
      <c r="L3" s="5" t="s">
        <v>21</v>
      </c>
      <c r="M3" s="5" t="s">
        <v>22</v>
      </c>
      <c r="N3" s="5" t="s">
        <v>29</v>
      </c>
      <c r="O3" s="5" t="s">
        <v>30</v>
      </c>
      <c r="P3" s="5" t="s">
        <v>31</v>
      </c>
      <c r="Q3" s="5" t="s">
        <v>30</v>
      </c>
      <c r="R3" s="5" t="s">
        <v>31</v>
      </c>
    </row>
    <row r="4" spans="2:29" ht="14.4" x14ac:dyDescent="0.3">
      <c r="B4" s="21" t="s">
        <v>12</v>
      </c>
      <c r="C4" s="21">
        <v>10</v>
      </c>
      <c r="D4" s="21" t="s">
        <v>13</v>
      </c>
      <c r="E4" s="32" t="s">
        <v>14</v>
      </c>
      <c r="F4" s="9">
        <v>1</v>
      </c>
      <c r="G4" s="10">
        <v>0</v>
      </c>
      <c r="H4" s="11">
        <v>0</v>
      </c>
      <c r="K4" s="1" t="s">
        <v>27</v>
      </c>
      <c r="L4" s="26">
        <v>10</v>
      </c>
      <c r="M4" s="27" t="s">
        <v>13</v>
      </c>
      <c r="N4" s="4" t="s">
        <v>14</v>
      </c>
      <c r="O4" s="3">
        <f>G5</f>
        <v>293.59234664070107</v>
      </c>
      <c r="P4" s="1">
        <v>0</v>
      </c>
      <c r="Q4" s="3">
        <f>SUM(H5:H6)/2</f>
        <v>563.39167622845218</v>
      </c>
      <c r="R4" s="3">
        <f>_xlfn.STDEV.P(H5:H6)/SQRT(2)</f>
        <v>348.64478098180984</v>
      </c>
      <c r="S4" s="1"/>
    </row>
    <row r="5" spans="2:29" ht="14.4" x14ac:dyDescent="0.3">
      <c r="B5" s="21"/>
      <c r="C5" s="21"/>
      <c r="D5" s="21"/>
      <c r="E5" s="33"/>
      <c r="F5" s="4">
        <v>2</v>
      </c>
      <c r="G5" s="3">
        <v>293.59234664070107</v>
      </c>
      <c r="H5" s="12">
        <v>1056.4498539435249</v>
      </c>
      <c r="K5" s="1"/>
      <c r="L5" s="26"/>
      <c r="M5" s="27"/>
      <c r="N5" s="1" t="s">
        <v>15</v>
      </c>
      <c r="O5" s="1">
        <v>0</v>
      </c>
      <c r="P5" s="1">
        <v>0</v>
      </c>
      <c r="Q5" s="1">
        <v>0</v>
      </c>
      <c r="R5" s="1">
        <v>0</v>
      </c>
      <c r="S5" s="1"/>
    </row>
    <row r="6" spans="2:29" ht="15" thickBot="1" x14ac:dyDescent="0.35">
      <c r="B6" s="21"/>
      <c r="C6" s="21"/>
      <c r="D6" s="21"/>
      <c r="E6" s="34"/>
      <c r="F6" s="13">
        <v>3</v>
      </c>
      <c r="G6" s="14">
        <v>0</v>
      </c>
      <c r="H6" s="15">
        <v>70.333498513379581</v>
      </c>
      <c r="K6" s="1"/>
      <c r="L6" s="26"/>
      <c r="M6" s="27" t="s">
        <v>16</v>
      </c>
      <c r="N6" s="4" t="s">
        <v>14</v>
      </c>
      <c r="O6" s="3">
        <f>G11</f>
        <v>157.22314232902031</v>
      </c>
      <c r="P6" s="1">
        <v>0</v>
      </c>
      <c r="Q6" s="3">
        <f>SUM(H11:H12)/2</f>
        <v>512.6476628451278</v>
      </c>
      <c r="R6" s="3">
        <f>_xlfn.STDEV.P(H11:H12)/SQRT(2)</f>
        <v>335.18836935689541</v>
      </c>
      <c r="S6" s="1"/>
    </row>
    <row r="7" spans="2:29" ht="14.4" x14ac:dyDescent="0.3">
      <c r="B7" s="21"/>
      <c r="C7" s="21"/>
      <c r="D7" s="21"/>
      <c r="E7" s="35" t="s">
        <v>15</v>
      </c>
      <c r="F7" s="9">
        <v>4</v>
      </c>
      <c r="G7" s="10">
        <v>0</v>
      </c>
      <c r="H7" s="11">
        <v>0</v>
      </c>
      <c r="K7" s="1"/>
      <c r="L7" s="26"/>
      <c r="M7" s="27"/>
      <c r="N7" s="1" t="s">
        <v>15</v>
      </c>
      <c r="O7" s="1">
        <v>0</v>
      </c>
      <c r="P7" s="1">
        <v>0</v>
      </c>
      <c r="Q7" s="1">
        <v>0</v>
      </c>
      <c r="R7" s="1">
        <v>0</v>
      </c>
      <c r="S7" s="1"/>
      <c r="Z7" s="30" t="s">
        <v>4</v>
      </c>
      <c r="AA7" s="30"/>
      <c r="AB7" s="29" t="s">
        <v>5</v>
      </c>
      <c r="AC7" s="29"/>
    </row>
    <row r="8" spans="2:29" ht="14.4" x14ac:dyDescent="0.3">
      <c r="B8" s="21"/>
      <c r="C8" s="21"/>
      <c r="D8" s="21"/>
      <c r="E8" s="36"/>
      <c r="F8" s="4">
        <v>5</v>
      </c>
      <c r="G8" s="3">
        <v>0</v>
      </c>
      <c r="H8" s="12">
        <v>0</v>
      </c>
      <c r="K8" s="1"/>
      <c r="O8" s="1"/>
      <c r="P8" s="1"/>
      <c r="V8" s="5" t="s">
        <v>28</v>
      </c>
      <c r="W8" s="5" t="s">
        <v>21</v>
      </c>
      <c r="X8" s="5" t="s">
        <v>22</v>
      </c>
      <c r="Y8" s="5" t="s">
        <v>29</v>
      </c>
      <c r="Z8" s="5" t="s">
        <v>30</v>
      </c>
      <c r="AA8" s="5" t="s">
        <v>31</v>
      </c>
      <c r="AB8" s="5" t="s">
        <v>30</v>
      </c>
      <c r="AC8" s="5" t="s">
        <v>31</v>
      </c>
    </row>
    <row r="9" spans="2:29" ht="15" thickBot="1" x14ac:dyDescent="0.35">
      <c r="B9" s="21"/>
      <c r="C9" s="21"/>
      <c r="D9" s="21"/>
      <c r="E9" s="37"/>
      <c r="F9" s="13">
        <v>6</v>
      </c>
      <c r="G9" s="14">
        <v>0</v>
      </c>
      <c r="H9" s="15">
        <v>1.1747339999999999</v>
      </c>
      <c r="O9" s="1"/>
      <c r="P9" s="1"/>
      <c r="V9" s="27" t="s">
        <v>27</v>
      </c>
      <c r="W9" s="26">
        <v>10</v>
      </c>
      <c r="X9" s="27" t="s">
        <v>13</v>
      </c>
      <c r="Y9" s="4" t="s">
        <v>14</v>
      </c>
      <c r="Z9" s="3">
        <v>293.59234664070107</v>
      </c>
      <c r="AA9" s="1">
        <v>0</v>
      </c>
      <c r="AB9" s="3">
        <v>563.39167622845218</v>
      </c>
      <c r="AC9" s="3">
        <v>348.64478098180984</v>
      </c>
    </row>
    <row r="10" spans="2:29" ht="14.4" x14ac:dyDescent="0.3">
      <c r="B10" s="21"/>
      <c r="C10" s="21"/>
      <c r="D10" s="21" t="s">
        <v>16</v>
      </c>
      <c r="E10" s="32" t="s">
        <v>14</v>
      </c>
      <c r="F10" s="9">
        <v>7</v>
      </c>
      <c r="G10" s="10">
        <v>0</v>
      </c>
      <c r="H10" s="11">
        <v>0</v>
      </c>
      <c r="O10" s="1"/>
      <c r="P10" s="1"/>
      <c r="V10" s="27"/>
      <c r="W10" s="26"/>
      <c r="X10" s="27"/>
      <c r="Y10" s="1" t="s">
        <v>15</v>
      </c>
      <c r="Z10" s="1">
        <v>0</v>
      </c>
      <c r="AA10" s="1">
        <v>0</v>
      </c>
      <c r="AB10" s="1">
        <v>0</v>
      </c>
      <c r="AC10" s="1">
        <v>0</v>
      </c>
    </row>
    <row r="11" spans="2:29" ht="14.4" x14ac:dyDescent="0.3">
      <c r="B11" s="21"/>
      <c r="C11" s="21"/>
      <c r="D11" s="21"/>
      <c r="E11" s="33"/>
      <c r="F11" s="4">
        <v>8</v>
      </c>
      <c r="G11" s="3">
        <v>157.22314232902031</v>
      </c>
      <c r="H11" s="12">
        <v>986.67560073937159</v>
      </c>
      <c r="V11" s="27"/>
      <c r="W11" s="26"/>
      <c r="X11" s="27" t="s">
        <v>16</v>
      </c>
      <c r="Y11" s="4" t="s">
        <v>14</v>
      </c>
      <c r="Z11" s="3">
        <v>157.22314232902031</v>
      </c>
      <c r="AA11" s="1">
        <v>0</v>
      </c>
      <c r="AB11" s="3">
        <v>512.6476628451278</v>
      </c>
      <c r="AC11" s="3">
        <v>335.18836935689541</v>
      </c>
    </row>
    <row r="12" spans="2:29" ht="15" thickBot="1" x14ac:dyDescent="0.35">
      <c r="B12" s="21"/>
      <c r="C12" s="21"/>
      <c r="D12" s="21"/>
      <c r="E12" s="34"/>
      <c r="F12" s="13">
        <v>9</v>
      </c>
      <c r="G12" s="14">
        <v>0</v>
      </c>
      <c r="H12" s="15">
        <v>38.619724950884091</v>
      </c>
      <c r="V12" s="27"/>
      <c r="W12" s="26"/>
      <c r="X12" s="27"/>
      <c r="Y12" s="1" t="s">
        <v>15</v>
      </c>
      <c r="Z12" s="1">
        <v>0</v>
      </c>
      <c r="AA12" s="1">
        <v>0</v>
      </c>
      <c r="AB12" s="1">
        <v>0</v>
      </c>
      <c r="AC12" s="1">
        <v>0</v>
      </c>
    </row>
    <row r="13" spans="2:29" ht="14.4" x14ac:dyDescent="0.3">
      <c r="B13" s="21"/>
      <c r="C13" s="21"/>
      <c r="D13" s="21"/>
      <c r="E13" s="35" t="s">
        <v>15</v>
      </c>
      <c r="F13" s="16"/>
      <c r="G13" s="10"/>
      <c r="H13" s="11"/>
      <c r="V13" s="27"/>
      <c r="W13" s="26">
        <v>40</v>
      </c>
      <c r="X13" s="27" t="s">
        <v>13</v>
      </c>
      <c r="Y13" s="4" t="s">
        <v>14</v>
      </c>
      <c r="Z13" s="1">
        <v>0</v>
      </c>
      <c r="AA13" s="1">
        <v>0</v>
      </c>
      <c r="AB13" s="3">
        <v>44.067667638483968</v>
      </c>
      <c r="AC13" s="1"/>
    </row>
    <row r="14" spans="2:29" ht="14.4" x14ac:dyDescent="0.3">
      <c r="B14" s="21"/>
      <c r="C14" s="21"/>
      <c r="D14" s="21"/>
      <c r="E14" s="36"/>
      <c r="F14" s="1"/>
      <c r="G14" s="3"/>
      <c r="H14" s="12"/>
      <c r="O14" s="1"/>
      <c r="P14" s="1"/>
      <c r="Q14" s="1"/>
      <c r="R14" s="1"/>
      <c r="V14" s="27"/>
      <c r="W14" s="26"/>
      <c r="X14" s="27"/>
      <c r="Y14" s="1" t="s">
        <v>15</v>
      </c>
      <c r="Z14" s="1">
        <v>0</v>
      </c>
      <c r="AA14" s="1">
        <v>0</v>
      </c>
      <c r="AB14" s="1">
        <v>0</v>
      </c>
      <c r="AC14" s="1">
        <v>0</v>
      </c>
    </row>
    <row r="15" spans="2:29" ht="15" thickBot="1" x14ac:dyDescent="0.35">
      <c r="B15" s="21"/>
      <c r="C15" s="21"/>
      <c r="D15" s="21"/>
      <c r="E15" s="37"/>
      <c r="F15" s="17"/>
      <c r="G15" s="14"/>
      <c r="H15" s="15"/>
      <c r="O15" s="1"/>
      <c r="P15" s="1"/>
      <c r="Q15" s="1"/>
      <c r="R15" s="1"/>
      <c r="V15" s="27"/>
      <c r="W15" s="26"/>
      <c r="X15" s="27" t="s">
        <v>16</v>
      </c>
      <c r="Y15" s="4" t="s">
        <v>14</v>
      </c>
      <c r="Z15" s="3">
        <v>8.0101397205588825</v>
      </c>
      <c r="AA15" s="1">
        <v>0</v>
      </c>
      <c r="AB15" s="3">
        <v>11.924536082474226</v>
      </c>
      <c r="AC15" s="1">
        <v>0</v>
      </c>
    </row>
    <row r="16" spans="2:29" ht="14.4" x14ac:dyDescent="0.3">
      <c r="B16" s="21"/>
      <c r="C16" s="21">
        <v>40</v>
      </c>
      <c r="D16" s="21" t="s">
        <v>13</v>
      </c>
      <c r="E16" s="32" t="s">
        <v>14</v>
      </c>
      <c r="F16" s="9">
        <v>13</v>
      </c>
      <c r="G16" s="10">
        <v>0</v>
      </c>
      <c r="H16" s="11">
        <v>44.067667638483968</v>
      </c>
      <c r="L16" s="26">
        <v>40</v>
      </c>
      <c r="M16" s="27" t="s">
        <v>13</v>
      </c>
      <c r="N16" s="4" t="s">
        <v>14</v>
      </c>
      <c r="O16" s="1">
        <v>0</v>
      </c>
      <c r="P16" s="1">
        <v>0</v>
      </c>
      <c r="Q16" s="3">
        <f>H16</f>
        <v>44.067667638483968</v>
      </c>
      <c r="R16" s="1"/>
      <c r="V16" s="27"/>
      <c r="W16" s="26"/>
      <c r="X16" s="27"/>
      <c r="Y16" s="1" t="s">
        <v>15</v>
      </c>
      <c r="Z16" s="1">
        <v>0</v>
      </c>
      <c r="AA16" s="1">
        <v>0</v>
      </c>
      <c r="AB16" s="1">
        <v>0</v>
      </c>
      <c r="AC16" s="1">
        <v>0</v>
      </c>
    </row>
    <row r="17" spans="2:29" ht="14.4" x14ac:dyDescent="0.3">
      <c r="B17" s="21"/>
      <c r="C17" s="21"/>
      <c r="D17" s="21"/>
      <c r="E17" s="33"/>
      <c r="F17" s="4">
        <v>14</v>
      </c>
      <c r="G17" s="3">
        <v>0</v>
      </c>
      <c r="H17" s="12">
        <v>0</v>
      </c>
      <c r="L17" s="26"/>
      <c r="M17" s="27"/>
      <c r="N17" s="1" t="s">
        <v>15</v>
      </c>
      <c r="O17" s="1">
        <v>0</v>
      </c>
      <c r="P17" s="1">
        <v>0</v>
      </c>
      <c r="Q17" s="1">
        <v>0</v>
      </c>
      <c r="R17" s="1">
        <v>0</v>
      </c>
      <c r="V17" s="27" t="s">
        <v>32</v>
      </c>
      <c r="W17" s="26">
        <v>0</v>
      </c>
      <c r="X17" s="27" t="s">
        <v>13</v>
      </c>
      <c r="Y17" s="4" t="s">
        <v>14</v>
      </c>
      <c r="Z17" s="1">
        <v>0</v>
      </c>
      <c r="AA17" s="1">
        <v>0</v>
      </c>
      <c r="AB17" s="3">
        <v>342.7383195463546</v>
      </c>
      <c r="AC17" s="3">
        <v>184.39717103019834</v>
      </c>
    </row>
    <row r="18" spans="2:29" ht="15" thickBot="1" x14ac:dyDescent="0.35">
      <c r="B18" s="21"/>
      <c r="C18" s="21"/>
      <c r="D18" s="21"/>
      <c r="E18" s="34"/>
      <c r="F18" s="13">
        <v>15</v>
      </c>
      <c r="G18" s="14">
        <v>0</v>
      </c>
      <c r="H18" s="15">
        <v>0</v>
      </c>
      <c r="L18" s="26"/>
      <c r="M18" s="27" t="s">
        <v>16</v>
      </c>
      <c r="N18" s="4" t="s">
        <v>14</v>
      </c>
      <c r="O18" s="3">
        <f>G24</f>
        <v>8.0101397205588825</v>
      </c>
      <c r="P18" s="1">
        <v>0</v>
      </c>
      <c r="Q18" s="3">
        <f>H23</f>
        <v>11.924536082474226</v>
      </c>
      <c r="R18" s="1">
        <v>0</v>
      </c>
      <c r="V18" s="27"/>
      <c r="W18" s="26"/>
      <c r="X18" s="27"/>
      <c r="Y18" s="1" t="s">
        <v>15</v>
      </c>
      <c r="Z18" s="1">
        <v>0</v>
      </c>
      <c r="AA18" s="1">
        <v>0</v>
      </c>
      <c r="AB18" s="3">
        <v>2.8329951076320943</v>
      </c>
      <c r="AC18" s="1">
        <v>0</v>
      </c>
    </row>
    <row r="19" spans="2:29" ht="14.4" x14ac:dyDescent="0.3">
      <c r="B19" s="21"/>
      <c r="C19" s="21"/>
      <c r="D19" s="21"/>
      <c r="E19" s="35" t="s">
        <v>15</v>
      </c>
      <c r="F19" s="9">
        <v>16</v>
      </c>
      <c r="G19" s="10">
        <v>0</v>
      </c>
      <c r="H19" s="11">
        <v>0</v>
      </c>
      <c r="L19" s="26"/>
      <c r="M19" s="27"/>
      <c r="N19" s="1" t="s">
        <v>15</v>
      </c>
      <c r="O19" s="1">
        <v>0</v>
      </c>
      <c r="P19" s="1">
        <v>0</v>
      </c>
      <c r="Q19" s="1">
        <v>0</v>
      </c>
      <c r="R19" s="1">
        <v>0</v>
      </c>
      <c r="V19" s="27"/>
      <c r="W19" s="26"/>
      <c r="X19" s="27" t="s">
        <v>16</v>
      </c>
      <c r="Y19" s="4" t="s">
        <v>14</v>
      </c>
      <c r="Z19" s="1">
        <v>0</v>
      </c>
      <c r="AA19" s="1">
        <v>0</v>
      </c>
      <c r="AB19" s="1">
        <v>0</v>
      </c>
      <c r="AC19" s="1">
        <v>0</v>
      </c>
    </row>
    <row r="20" spans="2:29" ht="14.4" x14ac:dyDescent="0.3">
      <c r="B20" s="21"/>
      <c r="C20" s="21"/>
      <c r="D20" s="21"/>
      <c r="E20" s="36"/>
      <c r="F20" s="4">
        <v>17</v>
      </c>
      <c r="G20" s="3">
        <v>0</v>
      </c>
      <c r="H20" s="12">
        <v>0</v>
      </c>
      <c r="O20" s="1"/>
      <c r="P20" s="1"/>
      <c r="Q20" s="1"/>
      <c r="R20" s="1"/>
      <c r="V20" s="27"/>
      <c r="W20" s="26"/>
      <c r="X20" s="27"/>
      <c r="Y20" s="1" t="s">
        <v>15</v>
      </c>
      <c r="Z20" s="1">
        <v>0</v>
      </c>
      <c r="AA20" s="1">
        <v>0</v>
      </c>
      <c r="AB20" s="1">
        <v>0</v>
      </c>
      <c r="AC20" s="1">
        <v>0</v>
      </c>
    </row>
    <row r="21" spans="2:29" ht="15" thickBot="1" x14ac:dyDescent="0.35">
      <c r="B21" s="21"/>
      <c r="C21" s="21"/>
      <c r="D21" s="21"/>
      <c r="E21" s="37"/>
      <c r="F21" s="13">
        <v>18</v>
      </c>
      <c r="G21" s="14">
        <v>0</v>
      </c>
      <c r="H21" s="15">
        <v>0</v>
      </c>
      <c r="O21" s="1"/>
      <c r="P21" s="1"/>
      <c r="Q21" s="1"/>
      <c r="R21" s="1"/>
      <c r="V21" s="27"/>
      <c r="W21" s="26">
        <v>10</v>
      </c>
      <c r="X21" s="27" t="s">
        <v>13</v>
      </c>
      <c r="Y21" s="4" t="s">
        <v>14</v>
      </c>
      <c r="Z21" s="3">
        <v>25395.156771297323</v>
      </c>
      <c r="AA21" s="3">
        <v>20692.417480496671</v>
      </c>
      <c r="AB21" s="3">
        <v>109000.75460554518</v>
      </c>
      <c r="AC21" s="3">
        <v>88844.51054785341</v>
      </c>
    </row>
    <row r="22" spans="2:29" ht="14.4" x14ac:dyDescent="0.3">
      <c r="B22" s="21"/>
      <c r="C22" s="21"/>
      <c r="D22" s="21" t="s">
        <v>16</v>
      </c>
      <c r="E22" s="32" t="s">
        <v>14</v>
      </c>
      <c r="F22" s="9">
        <v>19</v>
      </c>
      <c r="G22" s="10">
        <v>0</v>
      </c>
      <c r="H22" s="11">
        <v>0</v>
      </c>
      <c r="V22" s="27"/>
      <c r="W22" s="26"/>
      <c r="X22" s="27"/>
      <c r="Y22" s="1" t="s">
        <v>15</v>
      </c>
      <c r="Z22" s="1">
        <v>0</v>
      </c>
      <c r="AA22" s="1">
        <v>0</v>
      </c>
      <c r="AB22" s="1">
        <v>0</v>
      </c>
      <c r="AC22" s="1">
        <v>0</v>
      </c>
    </row>
    <row r="23" spans="2:29" ht="14.4" x14ac:dyDescent="0.3">
      <c r="B23" s="21"/>
      <c r="C23" s="21"/>
      <c r="D23" s="21"/>
      <c r="E23" s="33"/>
      <c r="F23" s="4">
        <v>20</v>
      </c>
      <c r="G23" s="3">
        <v>0</v>
      </c>
      <c r="H23" s="12">
        <v>11.924536082474226</v>
      </c>
      <c r="V23" s="27"/>
      <c r="W23" s="26"/>
      <c r="X23" s="27" t="s">
        <v>16</v>
      </c>
      <c r="Y23" s="4" t="s">
        <v>14</v>
      </c>
      <c r="Z23" s="1">
        <v>0</v>
      </c>
      <c r="AA23" s="1">
        <v>0</v>
      </c>
      <c r="AB23" s="1">
        <v>0</v>
      </c>
      <c r="AC23" s="1">
        <v>0</v>
      </c>
    </row>
    <row r="24" spans="2:29" ht="15" thickBot="1" x14ac:dyDescent="0.35">
      <c r="B24" s="21"/>
      <c r="C24" s="21"/>
      <c r="D24" s="21"/>
      <c r="E24" s="34"/>
      <c r="F24" s="13">
        <v>21</v>
      </c>
      <c r="G24" s="14">
        <v>8.0101397205588825</v>
      </c>
      <c r="H24" s="15">
        <v>0</v>
      </c>
      <c r="V24" s="27"/>
      <c r="W24" s="26"/>
      <c r="X24" s="27"/>
      <c r="Y24" s="1" t="s">
        <v>15</v>
      </c>
      <c r="Z24" s="1">
        <v>0</v>
      </c>
      <c r="AA24" s="1">
        <v>0</v>
      </c>
      <c r="AB24" s="1">
        <v>0</v>
      </c>
      <c r="AC24" s="1">
        <v>0</v>
      </c>
    </row>
    <row r="25" spans="2:29" ht="14.4" x14ac:dyDescent="0.3">
      <c r="B25" s="21"/>
      <c r="C25" s="21"/>
      <c r="D25" s="21"/>
      <c r="E25" s="35" t="s">
        <v>15</v>
      </c>
      <c r="F25" s="9">
        <v>22</v>
      </c>
      <c r="G25" s="10">
        <v>0</v>
      </c>
      <c r="H25" s="11">
        <v>0</v>
      </c>
      <c r="V25" s="27"/>
      <c r="W25" s="26">
        <v>20</v>
      </c>
      <c r="X25" s="27" t="s">
        <v>13</v>
      </c>
      <c r="Y25" s="4" t="s">
        <v>14</v>
      </c>
      <c r="Z25" s="3">
        <v>3035.8641151460688</v>
      </c>
      <c r="AA25" s="3">
        <v>1094.9080155588042</v>
      </c>
      <c r="AB25" s="3">
        <v>1334.6272880143179</v>
      </c>
      <c r="AC25" s="3">
        <v>315.20042059699557</v>
      </c>
    </row>
    <row r="26" spans="2:29" ht="14.4" x14ac:dyDescent="0.3">
      <c r="B26" s="21"/>
      <c r="C26" s="21"/>
      <c r="D26" s="21"/>
      <c r="E26" s="36"/>
      <c r="F26" s="4">
        <v>23</v>
      </c>
      <c r="G26" s="3">
        <v>0</v>
      </c>
      <c r="H26" s="12">
        <v>0</v>
      </c>
      <c r="V26" s="27"/>
      <c r="W26" s="26"/>
      <c r="X26" s="27"/>
      <c r="Y26" s="1" t="s">
        <v>15</v>
      </c>
      <c r="Z26" s="3">
        <v>14.58308373435996</v>
      </c>
      <c r="AA26" s="1">
        <v>0</v>
      </c>
      <c r="AB26" s="3">
        <v>20.069653512993263</v>
      </c>
      <c r="AC26" s="1">
        <v>0</v>
      </c>
    </row>
    <row r="27" spans="2:29" ht="15" thickBot="1" x14ac:dyDescent="0.35">
      <c r="B27" s="21"/>
      <c r="C27" s="21"/>
      <c r="D27" s="21"/>
      <c r="E27" s="37"/>
      <c r="F27" s="13">
        <v>24</v>
      </c>
      <c r="G27" s="14">
        <v>0</v>
      </c>
      <c r="H27" s="15">
        <v>0</v>
      </c>
      <c r="V27" s="27"/>
      <c r="W27" s="26"/>
      <c r="X27" s="27" t="s">
        <v>16</v>
      </c>
      <c r="Y27" s="4" t="s">
        <v>14</v>
      </c>
      <c r="Z27" s="3">
        <v>21810.639138587689</v>
      </c>
      <c r="AA27" s="3">
        <v>11849.080022472892</v>
      </c>
      <c r="AB27" s="3">
        <v>74129.041781540509</v>
      </c>
      <c r="AC27" s="3">
        <v>51427.756322214918</v>
      </c>
    </row>
    <row r="28" spans="2:29" ht="14.4" x14ac:dyDescent="0.3">
      <c r="B28" s="21" t="s">
        <v>17</v>
      </c>
      <c r="C28" s="21">
        <v>0</v>
      </c>
      <c r="D28" s="31" t="s">
        <v>13</v>
      </c>
      <c r="E28" s="32" t="s">
        <v>14</v>
      </c>
      <c r="F28" s="9">
        <v>25</v>
      </c>
      <c r="G28" s="10">
        <v>0</v>
      </c>
      <c r="H28" s="11">
        <v>794.41709053916577</v>
      </c>
      <c r="K28" s="1" t="s">
        <v>32</v>
      </c>
      <c r="L28" s="26">
        <v>0</v>
      </c>
      <c r="M28" s="27" t="s">
        <v>13</v>
      </c>
      <c r="N28" s="4" t="s">
        <v>14</v>
      </c>
      <c r="O28">
        <v>0</v>
      </c>
      <c r="P28">
        <v>0</v>
      </c>
      <c r="Q28" s="7">
        <f>SUM(H28:H30)/3</f>
        <v>342.7383195463546</v>
      </c>
      <c r="R28" s="7">
        <f>_xlfn.STDEV.P(H28:H30)/SQRT(3)</f>
        <v>184.39717103019834</v>
      </c>
      <c r="V28" s="27"/>
      <c r="W28" s="26"/>
      <c r="X28" s="27"/>
      <c r="Y28" s="1" t="s">
        <v>15</v>
      </c>
      <c r="Z28" s="3">
        <v>4.1435550822846077</v>
      </c>
      <c r="AA28" s="1">
        <v>0</v>
      </c>
      <c r="AB28" s="3">
        <v>21.369884393063582</v>
      </c>
      <c r="AC28" s="1">
        <v>0</v>
      </c>
    </row>
    <row r="29" spans="2:29" ht="14.4" x14ac:dyDescent="0.3">
      <c r="B29" s="21"/>
      <c r="C29" s="21"/>
      <c r="D29" s="31"/>
      <c r="E29" s="33"/>
      <c r="F29" s="4">
        <v>26</v>
      </c>
      <c r="G29" s="3">
        <v>0</v>
      </c>
      <c r="H29" s="12">
        <v>117.27437185929648</v>
      </c>
      <c r="L29" s="26"/>
      <c r="M29" s="27"/>
      <c r="N29" s="1" t="s">
        <v>15</v>
      </c>
      <c r="O29">
        <v>0</v>
      </c>
      <c r="P29">
        <v>0</v>
      </c>
      <c r="Q29" s="7">
        <f>H33</f>
        <v>2.8329951076320943</v>
      </c>
      <c r="R29">
        <v>0</v>
      </c>
      <c r="V29" s="27"/>
      <c r="W29" s="26">
        <v>40</v>
      </c>
      <c r="X29" s="27" t="s">
        <v>13</v>
      </c>
      <c r="Y29" s="4" t="s">
        <v>14</v>
      </c>
      <c r="Z29" s="1">
        <v>0</v>
      </c>
      <c r="AA29" s="1">
        <v>0</v>
      </c>
      <c r="AB29" s="1">
        <v>0</v>
      </c>
      <c r="AC29" s="1">
        <v>0</v>
      </c>
    </row>
    <row r="30" spans="2:29" ht="15" thickBot="1" x14ac:dyDescent="0.35">
      <c r="B30" s="21"/>
      <c r="C30" s="21"/>
      <c r="D30" s="31"/>
      <c r="E30" s="34"/>
      <c r="F30" s="13">
        <v>27</v>
      </c>
      <c r="G30" s="14">
        <v>0</v>
      </c>
      <c r="H30" s="15">
        <v>116.5234962406015</v>
      </c>
      <c r="L30" s="26"/>
      <c r="M30" s="27" t="s">
        <v>16</v>
      </c>
      <c r="N30" s="4" t="s">
        <v>14</v>
      </c>
      <c r="O30">
        <v>0</v>
      </c>
      <c r="P30">
        <v>0</v>
      </c>
      <c r="Q30">
        <v>0</v>
      </c>
      <c r="R30">
        <v>0</v>
      </c>
      <c r="V30" s="27"/>
      <c r="W30" s="26"/>
      <c r="X30" s="27"/>
      <c r="Y30" s="1" t="s">
        <v>15</v>
      </c>
      <c r="Z30" s="1">
        <v>0</v>
      </c>
      <c r="AA30" s="1">
        <v>0</v>
      </c>
      <c r="AB30" s="1">
        <v>0</v>
      </c>
      <c r="AC30" s="1">
        <v>0</v>
      </c>
    </row>
    <row r="31" spans="2:29" ht="14.4" x14ac:dyDescent="0.3">
      <c r="B31" s="21"/>
      <c r="C31" s="21"/>
      <c r="D31" s="31"/>
      <c r="E31" s="35" t="s">
        <v>15</v>
      </c>
      <c r="F31" s="9">
        <v>28</v>
      </c>
      <c r="G31" s="10">
        <v>0</v>
      </c>
      <c r="H31" s="11">
        <v>0</v>
      </c>
      <c r="L31" s="26"/>
      <c r="M31" s="27"/>
      <c r="N31" s="1" t="s">
        <v>15</v>
      </c>
      <c r="O31">
        <v>0</v>
      </c>
      <c r="P31">
        <v>0</v>
      </c>
      <c r="Q31">
        <v>0</v>
      </c>
      <c r="R31">
        <v>0</v>
      </c>
      <c r="V31" s="27"/>
      <c r="W31" s="26"/>
      <c r="X31" s="27" t="s">
        <v>16</v>
      </c>
      <c r="Y31" s="4" t="s">
        <v>14</v>
      </c>
      <c r="Z31" s="3">
        <v>18.007225172074726</v>
      </c>
      <c r="AA31" s="1">
        <v>0</v>
      </c>
      <c r="AB31" s="3">
        <v>18.498780703291569</v>
      </c>
      <c r="AC31" s="3">
        <v>2.1366183764510403E-2</v>
      </c>
    </row>
    <row r="32" spans="2:29" ht="14.4" x14ac:dyDescent="0.3">
      <c r="B32" s="21"/>
      <c r="C32" s="21"/>
      <c r="D32" s="31"/>
      <c r="E32" s="36"/>
      <c r="F32" s="4">
        <v>29</v>
      </c>
      <c r="G32" s="3">
        <v>0</v>
      </c>
      <c r="H32" s="12">
        <v>0</v>
      </c>
      <c r="V32" s="27"/>
      <c r="W32" s="26"/>
      <c r="X32" s="27"/>
      <c r="Y32" s="1" t="s">
        <v>15</v>
      </c>
      <c r="Z32" s="1">
        <v>0</v>
      </c>
      <c r="AA32" s="1">
        <v>0</v>
      </c>
      <c r="AB32" s="3">
        <v>3.7438052325581395</v>
      </c>
      <c r="AC32" s="1">
        <v>0</v>
      </c>
    </row>
    <row r="33" spans="2:34" ht="15" thickBot="1" x14ac:dyDescent="0.35">
      <c r="B33" s="21"/>
      <c r="C33" s="21"/>
      <c r="D33" s="31"/>
      <c r="E33" s="37"/>
      <c r="F33" s="13">
        <v>30</v>
      </c>
      <c r="G33" s="14">
        <v>0</v>
      </c>
      <c r="H33" s="15">
        <v>2.8329951076320943</v>
      </c>
    </row>
    <row r="34" spans="2:34" ht="14.4" x14ac:dyDescent="0.3">
      <c r="B34" s="21"/>
      <c r="C34" s="21"/>
      <c r="D34" s="31" t="s">
        <v>16</v>
      </c>
      <c r="E34" s="32" t="s">
        <v>14</v>
      </c>
      <c r="F34" s="16"/>
      <c r="G34" s="10"/>
      <c r="H34" s="11"/>
    </row>
    <row r="35" spans="2:34" ht="14.4" x14ac:dyDescent="0.3">
      <c r="B35" s="21"/>
      <c r="C35" s="21"/>
      <c r="D35" s="31"/>
      <c r="E35" s="33"/>
      <c r="F35" s="1"/>
      <c r="G35" s="3"/>
      <c r="H35" s="12"/>
    </row>
    <row r="36" spans="2:34" ht="15" thickBot="1" x14ac:dyDescent="0.35">
      <c r="B36" s="21"/>
      <c r="C36" s="21"/>
      <c r="D36" s="31"/>
      <c r="E36" s="34"/>
      <c r="F36" s="17"/>
      <c r="G36" s="14"/>
      <c r="H36" s="15"/>
    </row>
    <row r="37" spans="2:34" ht="14.4" x14ac:dyDescent="0.3">
      <c r="B37" s="21"/>
      <c r="C37" s="21"/>
      <c r="D37" s="31"/>
      <c r="E37" s="35" t="s">
        <v>15</v>
      </c>
      <c r="F37" s="16"/>
      <c r="G37" s="10"/>
      <c r="H37" s="11"/>
    </row>
    <row r="38" spans="2:34" ht="14.4" x14ac:dyDescent="0.3">
      <c r="B38" s="21"/>
      <c r="C38" s="21"/>
      <c r="D38" s="31"/>
      <c r="E38" s="36"/>
      <c r="F38" s="1"/>
      <c r="G38" s="3"/>
      <c r="H38" s="12"/>
      <c r="Z38" s="30" t="s">
        <v>4</v>
      </c>
      <c r="AA38" s="30"/>
      <c r="AB38" s="30"/>
      <c r="AC38" s="30"/>
      <c r="AD38" s="2"/>
      <c r="AE38" s="29" t="s">
        <v>5</v>
      </c>
      <c r="AF38" s="29"/>
      <c r="AG38" s="29"/>
      <c r="AH38" s="29"/>
    </row>
    <row r="39" spans="2:34" ht="15" thickBot="1" x14ac:dyDescent="0.35">
      <c r="B39" s="21"/>
      <c r="C39" s="21"/>
      <c r="D39" s="31"/>
      <c r="E39" s="37"/>
      <c r="F39" s="17"/>
      <c r="G39" s="14"/>
      <c r="H39" s="15"/>
      <c r="Z39" s="26" t="s">
        <v>14</v>
      </c>
      <c r="AA39" s="26"/>
      <c r="AB39" s="26" t="s">
        <v>15</v>
      </c>
      <c r="AC39" s="26"/>
      <c r="AD39" s="2"/>
      <c r="AE39" s="26" t="s">
        <v>14</v>
      </c>
      <c r="AF39" s="26"/>
      <c r="AG39" s="26" t="s">
        <v>15</v>
      </c>
      <c r="AH39" s="26"/>
    </row>
    <row r="40" spans="2:34" ht="14.4" x14ac:dyDescent="0.3">
      <c r="B40" s="21"/>
      <c r="C40" s="21">
        <v>10</v>
      </c>
      <c r="D40" s="21" t="s">
        <v>13</v>
      </c>
      <c r="E40" s="32" t="s">
        <v>14</v>
      </c>
      <c r="F40" s="9">
        <v>37</v>
      </c>
      <c r="G40" s="10">
        <v>76081.021126760563</v>
      </c>
      <c r="H40" s="11">
        <v>326624.47183098597</v>
      </c>
      <c r="L40" s="26">
        <v>10</v>
      </c>
      <c r="M40" s="27" t="s">
        <v>13</v>
      </c>
      <c r="N40" s="4" t="s">
        <v>14</v>
      </c>
      <c r="O40" s="7">
        <f>SUM(G40:G42)/3</f>
        <v>25395.156771297323</v>
      </c>
      <c r="P40" s="7">
        <f>_xlfn.STDEV.P(G40:G42)/SQRT(3)</f>
        <v>20692.417480496671</v>
      </c>
      <c r="Q40" s="7">
        <f>SUM(H40:H42)/3</f>
        <v>109000.75460554518</v>
      </c>
      <c r="R40" s="7">
        <f>_xlfn.STDEV.P(H40:H42)/SQRT(3)</f>
        <v>88844.51054785341</v>
      </c>
      <c r="V40" s="5" t="s">
        <v>28</v>
      </c>
      <c r="W40" s="5" t="s">
        <v>21</v>
      </c>
      <c r="X40" s="5" t="s">
        <v>22</v>
      </c>
      <c r="Y40" s="5"/>
      <c r="Z40" s="5" t="s">
        <v>30</v>
      </c>
      <c r="AA40" s="5" t="s">
        <v>31</v>
      </c>
      <c r="AB40" s="5" t="s">
        <v>30</v>
      </c>
      <c r="AC40" s="5" t="s">
        <v>31</v>
      </c>
      <c r="AE40" s="5" t="s">
        <v>30</v>
      </c>
      <c r="AF40" s="5" t="s">
        <v>31</v>
      </c>
      <c r="AG40" s="5" t="s">
        <v>30</v>
      </c>
      <c r="AH40" s="5" t="s">
        <v>31</v>
      </c>
    </row>
    <row r="41" spans="2:34" ht="14.4" x14ac:dyDescent="0.3">
      <c r="B41" s="21"/>
      <c r="C41" s="21"/>
      <c r="D41" s="21"/>
      <c r="E41" s="33"/>
      <c r="F41" s="4">
        <v>38</v>
      </c>
      <c r="G41" s="3">
        <v>53.341251221896378</v>
      </c>
      <c r="H41" s="12">
        <v>193.47096774193548</v>
      </c>
      <c r="L41" s="26"/>
      <c r="M41" s="27"/>
      <c r="N41" s="1" t="s">
        <v>15</v>
      </c>
      <c r="O41">
        <v>0</v>
      </c>
      <c r="P41">
        <v>0</v>
      </c>
      <c r="Q41">
        <v>0</v>
      </c>
      <c r="R41">
        <v>0</v>
      </c>
      <c r="V41" s="38" t="s">
        <v>27</v>
      </c>
      <c r="W41" s="26">
        <v>10</v>
      </c>
      <c r="X41" s="1" t="s">
        <v>13</v>
      </c>
      <c r="Y41" s="4"/>
      <c r="Z41" s="3">
        <v>293.59234664070107</v>
      </c>
      <c r="AA41" s="1">
        <v>0</v>
      </c>
      <c r="AB41" s="1">
        <v>0</v>
      </c>
      <c r="AC41" s="1">
        <v>0</v>
      </c>
      <c r="AE41" s="3">
        <v>563.39167622845218</v>
      </c>
      <c r="AF41" s="3">
        <v>348.64478098180984</v>
      </c>
      <c r="AG41" s="1">
        <v>0</v>
      </c>
      <c r="AH41" s="1">
        <v>0</v>
      </c>
    </row>
    <row r="42" spans="2:34" ht="15" thickBot="1" x14ac:dyDescent="0.35">
      <c r="B42" s="21"/>
      <c r="C42" s="21"/>
      <c r="D42" s="21"/>
      <c r="E42" s="34"/>
      <c r="F42" s="13">
        <v>39</v>
      </c>
      <c r="G42" s="14">
        <v>51.107935909519313</v>
      </c>
      <c r="H42" s="15">
        <v>184.32101790763429</v>
      </c>
      <c r="L42" s="26"/>
      <c r="M42" s="27" t="s">
        <v>16</v>
      </c>
      <c r="N42" s="4" t="s">
        <v>14</v>
      </c>
      <c r="O42">
        <v>0</v>
      </c>
      <c r="P42">
        <v>0</v>
      </c>
      <c r="Q42">
        <v>0</v>
      </c>
      <c r="R42">
        <v>0</v>
      </c>
      <c r="V42" s="38"/>
      <c r="W42" s="26"/>
      <c r="X42" s="1" t="s">
        <v>16</v>
      </c>
      <c r="Y42" s="1"/>
      <c r="Z42" s="3">
        <v>157.22314232902031</v>
      </c>
      <c r="AA42" s="1">
        <v>0</v>
      </c>
      <c r="AB42" s="1">
        <v>0</v>
      </c>
      <c r="AC42" s="1">
        <v>0</v>
      </c>
      <c r="AE42" s="3">
        <v>512.6476628451278</v>
      </c>
      <c r="AF42" s="3">
        <v>335.18836935689541</v>
      </c>
      <c r="AG42" s="1">
        <v>0</v>
      </c>
      <c r="AH42" s="1">
        <v>0</v>
      </c>
    </row>
    <row r="43" spans="2:34" ht="14.4" x14ac:dyDescent="0.3">
      <c r="B43" s="21"/>
      <c r="C43" s="21"/>
      <c r="D43" s="21"/>
      <c r="E43" s="35" t="s">
        <v>15</v>
      </c>
      <c r="F43" s="9">
        <v>40</v>
      </c>
      <c r="G43" s="10">
        <v>0</v>
      </c>
      <c r="H43" s="11">
        <v>0</v>
      </c>
      <c r="L43" s="26"/>
      <c r="M43" s="27"/>
      <c r="N43" s="1" t="s">
        <v>15</v>
      </c>
      <c r="O43">
        <v>0</v>
      </c>
      <c r="P43">
        <v>0</v>
      </c>
      <c r="Q43">
        <v>0</v>
      </c>
      <c r="R43">
        <v>0</v>
      </c>
      <c r="V43" s="38"/>
      <c r="W43" s="26">
        <v>40</v>
      </c>
      <c r="X43" s="1" t="s">
        <v>13</v>
      </c>
      <c r="Y43" s="4"/>
      <c r="Z43" s="1">
        <v>0</v>
      </c>
      <c r="AA43" s="1">
        <v>0</v>
      </c>
      <c r="AB43" s="1">
        <v>0</v>
      </c>
      <c r="AC43" s="1">
        <v>0</v>
      </c>
      <c r="AE43" s="3">
        <v>44.067667638483968</v>
      </c>
      <c r="AF43" s="1"/>
      <c r="AG43" s="1">
        <v>0</v>
      </c>
      <c r="AH43" s="1">
        <v>0</v>
      </c>
    </row>
    <row r="44" spans="2:34" ht="14.4" x14ac:dyDescent="0.3">
      <c r="B44" s="21"/>
      <c r="C44" s="21"/>
      <c r="D44" s="21"/>
      <c r="E44" s="36"/>
      <c r="F44" s="4">
        <v>41</v>
      </c>
      <c r="G44" s="3">
        <v>0</v>
      </c>
      <c r="H44" s="12">
        <v>0</v>
      </c>
      <c r="V44" s="38"/>
      <c r="W44" s="26"/>
      <c r="X44" s="1" t="s">
        <v>16</v>
      </c>
      <c r="Y44" s="1"/>
      <c r="Z44" s="3">
        <v>8.0101397205588825</v>
      </c>
      <c r="AA44" s="1">
        <v>0</v>
      </c>
      <c r="AB44" s="1">
        <v>0</v>
      </c>
      <c r="AC44" s="1">
        <v>0</v>
      </c>
      <c r="AE44" s="3">
        <v>11.924536082474226</v>
      </c>
      <c r="AF44" s="1">
        <v>0</v>
      </c>
      <c r="AG44" s="1">
        <v>0</v>
      </c>
      <c r="AH44" s="1">
        <v>0</v>
      </c>
    </row>
    <row r="45" spans="2:34" ht="15" thickBot="1" x14ac:dyDescent="0.35">
      <c r="B45" s="21"/>
      <c r="C45" s="21"/>
      <c r="D45" s="21"/>
      <c r="E45" s="37"/>
      <c r="F45" s="13">
        <v>42</v>
      </c>
      <c r="G45" s="14">
        <v>0</v>
      </c>
      <c r="H45" s="15">
        <v>0</v>
      </c>
      <c r="V45" s="38" t="s">
        <v>32</v>
      </c>
      <c r="W45" s="26">
        <v>0</v>
      </c>
      <c r="X45" s="1" t="s">
        <v>13</v>
      </c>
      <c r="Y45" s="4"/>
      <c r="Z45" s="1">
        <v>0</v>
      </c>
      <c r="AA45" s="1">
        <v>0</v>
      </c>
      <c r="AB45" s="1">
        <v>0</v>
      </c>
      <c r="AC45" s="1">
        <v>0</v>
      </c>
      <c r="AE45" s="3">
        <v>342.7383195463546</v>
      </c>
      <c r="AF45" s="3">
        <v>184.39717103019834</v>
      </c>
      <c r="AG45" s="3">
        <v>2.8329951076320943</v>
      </c>
      <c r="AH45" s="1">
        <v>0</v>
      </c>
    </row>
    <row r="46" spans="2:34" ht="14.4" x14ac:dyDescent="0.3">
      <c r="B46" s="21"/>
      <c r="C46" s="21"/>
      <c r="D46" s="21" t="s">
        <v>16</v>
      </c>
      <c r="E46" s="32" t="s">
        <v>14</v>
      </c>
      <c r="F46" s="16"/>
      <c r="G46" s="10"/>
      <c r="H46" s="11"/>
      <c r="V46" s="38"/>
      <c r="W46" s="26"/>
      <c r="X46" s="1" t="s">
        <v>16</v>
      </c>
      <c r="Y46" s="1"/>
      <c r="Z46" s="1">
        <v>0</v>
      </c>
      <c r="AA46" s="1">
        <v>0</v>
      </c>
      <c r="AB46" s="1">
        <v>0</v>
      </c>
      <c r="AC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2:34" ht="14.4" x14ac:dyDescent="0.3">
      <c r="B47" s="21"/>
      <c r="C47" s="21"/>
      <c r="D47" s="21"/>
      <c r="E47" s="33"/>
      <c r="F47" s="1"/>
      <c r="G47" s="3"/>
      <c r="H47" s="12"/>
      <c r="V47" s="38"/>
      <c r="W47" s="26">
        <v>10</v>
      </c>
      <c r="X47" s="1" t="s">
        <v>13</v>
      </c>
      <c r="Y47" s="4"/>
      <c r="Z47" s="3">
        <v>25395.156771297323</v>
      </c>
      <c r="AA47" s="3">
        <v>20692.417480496671</v>
      </c>
      <c r="AB47" s="1">
        <v>0</v>
      </c>
      <c r="AC47" s="1">
        <v>0</v>
      </c>
      <c r="AE47" s="3">
        <v>109000.75460554518</v>
      </c>
      <c r="AF47" s="3">
        <v>88844.51054785341</v>
      </c>
      <c r="AG47" s="1">
        <v>0</v>
      </c>
      <c r="AH47" s="1">
        <v>0</v>
      </c>
    </row>
    <row r="48" spans="2:34" ht="15" thickBot="1" x14ac:dyDescent="0.35">
      <c r="B48" s="21"/>
      <c r="C48" s="21"/>
      <c r="D48" s="21"/>
      <c r="E48" s="34"/>
      <c r="F48" s="17"/>
      <c r="G48" s="14"/>
      <c r="H48" s="15"/>
      <c r="V48" s="38"/>
      <c r="W48" s="26"/>
      <c r="X48" s="1" t="s">
        <v>16</v>
      </c>
      <c r="Y48" s="1"/>
      <c r="Z48" s="1">
        <v>0</v>
      </c>
      <c r="AA48" s="1">
        <v>0</v>
      </c>
      <c r="AB48" s="1">
        <v>0</v>
      </c>
      <c r="AC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2:34" ht="14.4" x14ac:dyDescent="0.3">
      <c r="B49" s="21"/>
      <c r="C49" s="21"/>
      <c r="D49" s="21"/>
      <c r="E49" s="35" t="s">
        <v>15</v>
      </c>
      <c r="F49" s="16"/>
      <c r="G49" s="10"/>
      <c r="H49" s="11"/>
      <c r="V49" s="38"/>
      <c r="W49" s="26">
        <v>20</v>
      </c>
      <c r="X49" s="1" t="s">
        <v>13</v>
      </c>
      <c r="Y49" s="4"/>
      <c r="Z49" s="3">
        <v>3035.8641151460688</v>
      </c>
      <c r="AA49" s="3">
        <v>1094.9080155588042</v>
      </c>
      <c r="AB49" s="3">
        <v>14.58308373435996</v>
      </c>
      <c r="AC49" s="1">
        <v>0</v>
      </c>
      <c r="AE49" s="3">
        <v>1334.6272880143179</v>
      </c>
      <c r="AF49" s="3">
        <v>315.20042059699557</v>
      </c>
      <c r="AG49" s="3">
        <v>20.069653512993263</v>
      </c>
      <c r="AH49" s="1">
        <v>0</v>
      </c>
    </row>
    <row r="50" spans="2:34" ht="14.4" x14ac:dyDescent="0.3">
      <c r="B50" s="21"/>
      <c r="C50" s="21"/>
      <c r="D50" s="21"/>
      <c r="E50" s="36"/>
      <c r="F50" s="1"/>
      <c r="G50" s="3"/>
      <c r="H50" s="12"/>
      <c r="V50" s="38"/>
      <c r="W50" s="26"/>
      <c r="X50" s="1" t="s">
        <v>16</v>
      </c>
      <c r="Y50" s="1"/>
      <c r="Z50" s="3">
        <v>21810.639138587689</v>
      </c>
      <c r="AA50" s="3">
        <v>11849.080022472892</v>
      </c>
      <c r="AB50" s="3">
        <v>4.1435550822846077</v>
      </c>
      <c r="AC50" s="1">
        <v>0</v>
      </c>
      <c r="AE50" s="3">
        <v>74129.041781540509</v>
      </c>
      <c r="AF50" s="3">
        <v>51427.756322214918</v>
      </c>
      <c r="AG50" s="3">
        <v>21.369884393063582</v>
      </c>
      <c r="AH50" s="1">
        <v>0</v>
      </c>
    </row>
    <row r="51" spans="2:34" ht="15" thickBot="1" x14ac:dyDescent="0.35">
      <c r="B51" s="21"/>
      <c r="C51" s="21"/>
      <c r="D51" s="21"/>
      <c r="E51" s="37"/>
      <c r="F51" s="17"/>
      <c r="G51" s="14"/>
      <c r="H51" s="15"/>
      <c r="V51" s="38"/>
      <c r="W51" s="26">
        <v>40</v>
      </c>
      <c r="X51" s="1" t="s">
        <v>13</v>
      </c>
      <c r="Y51" s="4"/>
      <c r="Z51" s="1">
        <v>0</v>
      </c>
      <c r="AA51" s="1">
        <v>0</v>
      </c>
      <c r="AB51" s="1">
        <v>0</v>
      </c>
      <c r="AC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2:34" ht="14.4" x14ac:dyDescent="0.3">
      <c r="B52" s="21"/>
      <c r="C52" s="21">
        <v>20</v>
      </c>
      <c r="D52" s="31" t="s">
        <v>13</v>
      </c>
      <c r="E52" s="32" t="s">
        <v>14</v>
      </c>
      <c r="F52" s="9">
        <v>49</v>
      </c>
      <c r="G52" s="10">
        <v>1288.5901999999999</v>
      </c>
      <c r="H52" s="11">
        <v>563.80499999999995</v>
      </c>
      <c r="L52" s="26">
        <v>20</v>
      </c>
      <c r="M52" s="27" t="s">
        <v>13</v>
      </c>
      <c r="N52" s="4" t="s">
        <v>14</v>
      </c>
      <c r="O52" s="7">
        <f>SUM(G52:G54)/3</f>
        <v>3035.8641151460688</v>
      </c>
      <c r="P52" s="7">
        <f>_xlfn.STDEV.P(G52:G54)/SQRT(3)</f>
        <v>1094.9080155588042</v>
      </c>
      <c r="Q52" s="7">
        <f>SUM(H52:H54)/3</f>
        <v>1334.6272880143179</v>
      </c>
      <c r="R52" s="7">
        <f>_xlfn.STDEV.P(H52:H54)/SQRT(3)</f>
        <v>315.20042059699557</v>
      </c>
      <c r="V52" s="38"/>
      <c r="W52" s="26"/>
      <c r="X52" s="1" t="s">
        <v>16</v>
      </c>
      <c r="Y52" s="1"/>
      <c r="Z52" s="3">
        <v>18.007225172074726</v>
      </c>
      <c r="AA52" s="1">
        <v>0</v>
      </c>
      <c r="AB52" s="1">
        <v>0</v>
      </c>
      <c r="AC52" s="1">
        <v>0</v>
      </c>
      <c r="AE52" s="3">
        <v>18.498780703291569</v>
      </c>
      <c r="AF52" s="3">
        <v>2.1366183764510403E-2</v>
      </c>
      <c r="AG52" s="3">
        <v>3.7438052325581395</v>
      </c>
      <c r="AH52" s="1">
        <v>0</v>
      </c>
    </row>
    <row r="53" spans="2:34" ht="14.4" x14ac:dyDescent="0.3">
      <c r="B53" s="21"/>
      <c r="C53" s="21"/>
      <c r="D53" s="31"/>
      <c r="E53" s="33"/>
      <c r="F53" s="4">
        <v>50</v>
      </c>
      <c r="G53" s="3">
        <v>2147.405323193916</v>
      </c>
      <c r="H53" s="12">
        <v>1758.1910646387832</v>
      </c>
      <c r="L53" s="26"/>
      <c r="M53" s="27"/>
      <c r="N53" s="1" t="s">
        <v>15</v>
      </c>
      <c r="O53" s="7">
        <f>G55</f>
        <v>14.58308373435996</v>
      </c>
      <c r="P53">
        <v>0</v>
      </c>
      <c r="Q53" s="7">
        <f>H55</f>
        <v>20.069653512993263</v>
      </c>
      <c r="R53">
        <v>0</v>
      </c>
      <c r="V53" s="1"/>
      <c r="X53" s="1"/>
      <c r="Y53" s="4"/>
    </row>
    <row r="54" spans="2:34" ht="15" thickBot="1" x14ac:dyDescent="0.35">
      <c r="B54" s="21"/>
      <c r="C54" s="21"/>
      <c r="D54" s="31"/>
      <c r="E54" s="34"/>
      <c r="F54" s="13">
        <v>51</v>
      </c>
      <c r="G54" s="14">
        <v>5671.5968222442898</v>
      </c>
      <c r="H54" s="15">
        <v>1681.8857994041707</v>
      </c>
      <c r="L54" s="26"/>
      <c r="M54" s="27" t="s">
        <v>16</v>
      </c>
      <c r="N54" s="4" t="s">
        <v>14</v>
      </c>
      <c r="O54" s="7">
        <f>SUM(G58:G60)/3</f>
        <v>21810.639138587689</v>
      </c>
      <c r="P54" s="7">
        <f>_xlfn.STDEV.P(G58:G60)/SQRT(3)</f>
        <v>11849.080022472892</v>
      </c>
      <c r="Q54" s="7">
        <f>SUM(H58:H60)/3</f>
        <v>74129.041781540509</v>
      </c>
      <c r="R54" s="7">
        <f>_xlfn.STDEV.P(H58:H60)/SQRT(3)</f>
        <v>51427.756322214918</v>
      </c>
      <c r="V54" s="1"/>
      <c r="W54" s="2"/>
      <c r="X54" s="1"/>
      <c r="Y54" s="1"/>
    </row>
    <row r="55" spans="2:34" ht="14.4" x14ac:dyDescent="0.3">
      <c r="B55" s="21"/>
      <c r="C55" s="21"/>
      <c r="D55" s="31"/>
      <c r="E55" s="35" t="s">
        <v>15</v>
      </c>
      <c r="F55" s="9">
        <v>52</v>
      </c>
      <c r="G55" s="10">
        <v>14.58308373435996</v>
      </c>
      <c r="H55" s="11">
        <v>20.069653512993263</v>
      </c>
      <c r="L55" s="26"/>
      <c r="M55" s="27"/>
      <c r="N55" s="1" t="s">
        <v>15</v>
      </c>
      <c r="O55" s="7">
        <f>G62</f>
        <v>4.1435550822846077</v>
      </c>
      <c r="P55">
        <v>0</v>
      </c>
      <c r="Q55" s="7">
        <f>H61</f>
        <v>21.369884393063582</v>
      </c>
      <c r="R55">
        <v>0</v>
      </c>
      <c r="V55" s="1"/>
      <c r="W55" s="2"/>
      <c r="X55" s="1"/>
      <c r="Y55" s="4"/>
    </row>
    <row r="56" spans="2:34" ht="14.4" x14ac:dyDescent="0.3">
      <c r="B56" s="21"/>
      <c r="C56" s="21"/>
      <c r="D56" s="31"/>
      <c r="E56" s="36"/>
      <c r="F56" s="4">
        <v>53</v>
      </c>
      <c r="G56" s="3">
        <v>0</v>
      </c>
      <c r="H56" s="12">
        <v>0</v>
      </c>
      <c r="V56" s="1"/>
      <c r="W56" s="2"/>
      <c r="X56" s="1"/>
      <c r="Y56" s="1"/>
    </row>
    <row r="57" spans="2:34" ht="15" thickBot="1" x14ac:dyDescent="0.35">
      <c r="B57" s="21"/>
      <c r="C57" s="21"/>
      <c r="D57" s="31"/>
      <c r="E57" s="37"/>
      <c r="F57" s="13">
        <v>54</v>
      </c>
      <c r="G57" s="14">
        <v>0</v>
      </c>
      <c r="H57" s="15">
        <v>0</v>
      </c>
      <c r="V57" s="1"/>
      <c r="X57" s="1"/>
      <c r="Y57" s="4"/>
    </row>
    <row r="58" spans="2:34" ht="14.4" x14ac:dyDescent="0.3">
      <c r="B58" s="21"/>
      <c r="C58" s="21"/>
      <c r="D58" s="31" t="s">
        <v>16</v>
      </c>
      <c r="E58" s="32" t="s">
        <v>14</v>
      </c>
      <c r="F58" s="9">
        <v>55</v>
      </c>
      <c r="G58" s="10">
        <v>15743.636186770425</v>
      </c>
      <c r="H58" s="11">
        <v>22494.571984435799</v>
      </c>
      <c r="V58" s="1"/>
      <c r="W58" s="2"/>
      <c r="X58" s="1"/>
      <c r="Y58" s="1"/>
    </row>
    <row r="59" spans="2:34" ht="14.4" x14ac:dyDescent="0.3">
      <c r="B59" s="21"/>
      <c r="C59" s="21"/>
      <c r="D59" s="31"/>
      <c r="E59" s="33"/>
      <c r="F59" s="4">
        <v>56</v>
      </c>
      <c r="G59" s="3">
        <v>49424.554455445541</v>
      </c>
      <c r="H59" s="12">
        <v>199455.44554455447</v>
      </c>
      <c r="V59" s="1"/>
      <c r="W59" s="2"/>
      <c r="X59" s="1"/>
      <c r="Y59" s="4"/>
    </row>
    <row r="60" spans="2:34" ht="15" thickBot="1" x14ac:dyDescent="0.35">
      <c r="B60" s="21"/>
      <c r="C60" s="21"/>
      <c r="D60" s="31"/>
      <c r="E60" s="34"/>
      <c r="F60" s="13">
        <v>57</v>
      </c>
      <c r="G60" s="14">
        <v>263.72677354709418</v>
      </c>
      <c r="H60" s="15">
        <v>437.10781563126255</v>
      </c>
      <c r="V60" s="1"/>
      <c r="W60" s="2"/>
      <c r="X60" s="1"/>
      <c r="Y60" s="1"/>
    </row>
    <row r="61" spans="2:34" ht="14.4" x14ac:dyDescent="0.3">
      <c r="B61" s="21"/>
      <c r="C61" s="21"/>
      <c r="D61" s="31"/>
      <c r="E61" s="35" t="s">
        <v>15</v>
      </c>
      <c r="F61" s="9">
        <v>58</v>
      </c>
      <c r="G61" s="10">
        <v>0</v>
      </c>
      <c r="H61" s="11">
        <v>21.369884393063582</v>
      </c>
      <c r="V61" s="1"/>
      <c r="X61" s="1"/>
      <c r="Y61" s="4"/>
    </row>
    <row r="62" spans="2:34" ht="14.4" x14ac:dyDescent="0.3">
      <c r="B62" s="21"/>
      <c r="C62" s="21"/>
      <c r="D62" s="31"/>
      <c r="E62" s="36"/>
      <c r="F62" s="4">
        <v>59</v>
      </c>
      <c r="G62" s="3">
        <v>4.1435550822846077</v>
      </c>
      <c r="H62" s="12">
        <v>0</v>
      </c>
      <c r="V62" s="1"/>
      <c r="W62" s="2"/>
      <c r="X62" s="1"/>
      <c r="Y62" s="1"/>
    </row>
    <row r="63" spans="2:34" ht="15" thickBot="1" x14ac:dyDescent="0.35">
      <c r="B63" s="21"/>
      <c r="C63" s="21"/>
      <c r="D63" s="31"/>
      <c r="E63" s="37"/>
      <c r="F63" s="13">
        <v>60</v>
      </c>
      <c r="G63" s="14">
        <v>0</v>
      </c>
      <c r="H63" s="15">
        <v>0</v>
      </c>
      <c r="V63" s="1"/>
      <c r="W63" s="2"/>
      <c r="X63" s="1"/>
      <c r="Y63" s="4"/>
    </row>
    <row r="64" spans="2:34" ht="14.4" x14ac:dyDescent="0.3">
      <c r="B64" s="21"/>
      <c r="C64" s="21">
        <v>40</v>
      </c>
      <c r="D64" s="21" t="s">
        <v>13</v>
      </c>
      <c r="E64" s="32" t="s">
        <v>14</v>
      </c>
      <c r="F64" s="9">
        <v>61</v>
      </c>
      <c r="G64" s="10">
        <v>0</v>
      </c>
      <c r="H64" s="11">
        <v>0</v>
      </c>
      <c r="L64" s="26">
        <v>40</v>
      </c>
      <c r="M64" s="27" t="s">
        <v>13</v>
      </c>
      <c r="N64" s="4" t="s">
        <v>14</v>
      </c>
      <c r="O64" s="1">
        <v>0</v>
      </c>
      <c r="P64" s="1">
        <v>0</v>
      </c>
      <c r="Q64" s="1">
        <v>0</v>
      </c>
      <c r="R64" s="1">
        <v>0</v>
      </c>
      <c r="V64" s="1"/>
      <c r="W64" s="2"/>
      <c r="X64" s="1"/>
      <c r="Y64" s="1"/>
    </row>
    <row r="65" spans="2:18" ht="14.4" x14ac:dyDescent="0.3">
      <c r="B65" s="21"/>
      <c r="C65" s="21"/>
      <c r="D65" s="21"/>
      <c r="E65" s="33"/>
      <c r="F65" s="4">
        <v>62</v>
      </c>
      <c r="G65" s="3">
        <v>0</v>
      </c>
      <c r="H65" s="12">
        <v>0</v>
      </c>
      <c r="L65" s="26"/>
      <c r="M65" s="27"/>
      <c r="N65" s="1" t="s">
        <v>15</v>
      </c>
      <c r="O65" s="1">
        <v>0</v>
      </c>
      <c r="P65" s="1">
        <v>0</v>
      </c>
      <c r="Q65" s="1">
        <v>0</v>
      </c>
      <c r="R65" s="1">
        <v>0</v>
      </c>
    </row>
    <row r="66" spans="2:18" ht="15" thickBot="1" x14ac:dyDescent="0.35">
      <c r="B66" s="21"/>
      <c r="C66" s="21"/>
      <c r="D66" s="21"/>
      <c r="E66" s="34"/>
      <c r="F66" s="13">
        <v>63</v>
      </c>
      <c r="G66" s="14">
        <v>0</v>
      </c>
      <c r="H66" s="15">
        <v>0</v>
      </c>
      <c r="L66" s="26"/>
      <c r="M66" s="27" t="s">
        <v>16</v>
      </c>
      <c r="N66" s="4" t="s">
        <v>14</v>
      </c>
      <c r="O66" s="3">
        <f>G72</f>
        <v>18.007225172074726</v>
      </c>
      <c r="P66" s="1">
        <v>0</v>
      </c>
      <c r="Q66" s="3">
        <f>SUM(H70,H72)/2</f>
        <v>18.498780703291569</v>
      </c>
      <c r="R66" s="3">
        <f>_xlfn.STDEV.P(H70,H72)/SQRT(2)</f>
        <v>2.1366183764510403E-2</v>
      </c>
    </row>
    <row r="67" spans="2:18" ht="14.4" x14ac:dyDescent="0.3">
      <c r="B67" s="21"/>
      <c r="C67" s="21"/>
      <c r="D67" s="21"/>
      <c r="E67" s="35" t="s">
        <v>15</v>
      </c>
      <c r="F67" s="9">
        <v>64</v>
      </c>
      <c r="G67" s="10">
        <v>0</v>
      </c>
      <c r="H67" s="11">
        <v>0</v>
      </c>
      <c r="L67" s="26"/>
      <c r="M67" s="27"/>
      <c r="N67" s="1" t="s">
        <v>15</v>
      </c>
      <c r="O67" s="1">
        <v>0</v>
      </c>
      <c r="P67" s="1">
        <v>0</v>
      </c>
      <c r="Q67" s="3">
        <f>H73</f>
        <v>3.7438052325581395</v>
      </c>
      <c r="R67" s="1">
        <v>0</v>
      </c>
    </row>
    <row r="68" spans="2:18" ht="14.4" x14ac:dyDescent="0.3">
      <c r="B68" s="21"/>
      <c r="C68" s="21"/>
      <c r="D68" s="21"/>
      <c r="E68" s="36"/>
      <c r="F68" s="4">
        <v>65</v>
      </c>
      <c r="G68" s="3">
        <v>0</v>
      </c>
      <c r="H68" s="12">
        <v>0</v>
      </c>
    </row>
    <row r="69" spans="2:18" ht="15" thickBot="1" x14ac:dyDescent="0.35">
      <c r="B69" s="21"/>
      <c r="C69" s="21"/>
      <c r="D69" s="21"/>
      <c r="E69" s="37"/>
      <c r="F69" s="13">
        <v>66</v>
      </c>
      <c r="G69" s="14">
        <v>0</v>
      </c>
      <c r="H69" s="15">
        <v>13.137653778558875</v>
      </c>
    </row>
    <row r="70" spans="2:18" ht="14.4" x14ac:dyDescent="0.3">
      <c r="B70" s="21"/>
      <c r="C70" s="21"/>
      <c r="D70" s="21" t="s">
        <v>16</v>
      </c>
      <c r="E70" s="32" t="s">
        <v>14</v>
      </c>
      <c r="F70" s="9">
        <v>67</v>
      </c>
      <c r="G70" s="10">
        <v>0</v>
      </c>
      <c r="H70" s="11">
        <v>18.468564356435643</v>
      </c>
    </row>
    <row r="71" spans="2:18" ht="14.4" x14ac:dyDescent="0.3">
      <c r="B71" s="21"/>
      <c r="C71" s="21"/>
      <c r="D71" s="21"/>
      <c r="E71" s="33"/>
      <c r="F71" s="4">
        <v>68</v>
      </c>
      <c r="G71" s="3">
        <v>0.71704850678733023</v>
      </c>
      <c r="H71" s="12">
        <v>0</v>
      </c>
    </row>
    <row r="72" spans="2:18" ht="15" thickBot="1" x14ac:dyDescent="0.35">
      <c r="B72" s="21"/>
      <c r="C72" s="21"/>
      <c r="D72" s="21"/>
      <c r="E72" s="34"/>
      <c r="F72" s="13">
        <v>69</v>
      </c>
      <c r="G72" s="14">
        <v>18.007225172074726</v>
      </c>
      <c r="H72" s="15">
        <v>18.528997050147495</v>
      </c>
    </row>
    <row r="73" spans="2:18" ht="14.4" x14ac:dyDescent="0.3">
      <c r="B73" s="21"/>
      <c r="C73" s="21"/>
      <c r="D73" s="21"/>
      <c r="E73" s="35" t="s">
        <v>15</v>
      </c>
      <c r="F73" s="9">
        <v>70</v>
      </c>
      <c r="G73" s="10">
        <v>0</v>
      </c>
      <c r="H73" s="11">
        <v>3.7438052325581395</v>
      </c>
    </row>
    <row r="74" spans="2:18" ht="14.4" x14ac:dyDescent="0.3">
      <c r="B74" s="21"/>
      <c r="C74" s="21"/>
      <c r="D74" s="21"/>
      <c r="E74" s="36"/>
      <c r="F74" s="4">
        <v>71</v>
      </c>
      <c r="G74" s="3">
        <v>0</v>
      </c>
      <c r="H74" s="12">
        <v>0</v>
      </c>
    </row>
    <row r="75" spans="2:18" ht="15" thickBot="1" x14ac:dyDescent="0.35">
      <c r="B75" s="21"/>
      <c r="C75" s="21"/>
      <c r="D75" s="21"/>
      <c r="E75" s="37"/>
      <c r="F75" s="13">
        <v>72</v>
      </c>
      <c r="G75" s="14">
        <v>0</v>
      </c>
      <c r="H75" s="15">
        <v>0</v>
      </c>
    </row>
  </sheetData>
  <mergeCells count="100">
    <mergeCell ref="B4:B27"/>
    <mergeCell ref="C4:C15"/>
    <mergeCell ref="D4:D9"/>
    <mergeCell ref="E4:E6"/>
    <mergeCell ref="E7:E9"/>
    <mergeCell ref="D10:D15"/>
    <mergeCell ref="E10:E12"/>
    <mergeCell ref="E13:E15"/>
    <mergeCell ref="C16:C27"/>
    <mergeCell ref="D16:D21"/>
    <mergeCell ref="E16:E18"/>
    <mergeCell ref="E19:E21"/>
    <mergeCell ref="D22:D27"/>
    <mergeCell ref="E22:E24"/>
    <mergeCell ref="E25:E27"/>
    <mergeCell ref="B28:B75"/>
    <mergeCell ref="C28:C39"/>
    <mergeCell ref="D28:D33"/>
    <mergeCell ref="E28:E30"/>
    <mergeCell ref="E31:E33"/>
    <mergeCell ref="C40:C51"/>
    <mergeCell ref="D40:D45"/>
    <mergeCell ref="E40:E42"/>
    <mergeCell ref="E43:E45"/>
    <mergeCell ref="D46:D51"/>
    <mergeCell ref="E46:E48"/>
    <mergeCell ref="E49:E51"/>
    <mergeCell ref="E58:E60"/>
    <mergeCell ref="E61:E63"/>
    <mergeCell ref="D34:D39"/>
    <mergeCell ref="E34:E36"/>
    <mergeCell ref="E37:E39"/>
    <mergeCell ref="L4:L7"/>
    <mergeCell ref="M4:M5"/>
    <mergeCell ref="M6:M7"/>
    <mergeCell ref="L16:L19"/>
    <mergeCell ref="M16:M17"/>
    <mergeCell ref="M18:M19"/>
    <mergeCell ref="C64:C75"/>
    <mergeCell ref="D64:D69"/>
    <mergeCell ref="E64:E66"/>
    <mergeCell ref="E67:E69"/>
    <mergeCell ref="D70:D75"/>
    <mergeCell ref="E70:E72"/>
    <mergeCell ref="E73:E75"/>
    <mergeCell ref="C52:C63"/>
    <mergeCell ref="D52:D57"/>
    <mergeCell ref="E52:E54"/>
    <mergeCell ref="E55:E57"/>
    <mergeCell ref="D58:D63"/>
    <mergeCell ref="W45:W46"/>
    <mergeCell ref="W47:W48"/>
    <mergeCell ref="W49:W50"/>
    <mergeCell ref="W51:W52"/>
    <mergeCell ref="O2:P2"/>
    <mergeCell ref="Q2:R2"/>
    <mergeCell ref="W9:W12"/>
    <mergeCell ref="W21:W24"/>
    <mergeCell ref="W17:W20"/>
    <mergeCell ref="V45:V52"/>
    <mergeCell ref="W41:W42"/>
    <mergeCell ref="V41:V44"/>
    <mergeCell ref="W43:W44"/>
    <mergeCell ref="L64:L67"/>
    <mergeCell ref="M64:M65"/>
    <mergeCell ref="M66:M67"/>
    <mergeCell ref="V9:V16"/>
    <mergeCell ref="V17:V32"/>
    <mergeCell ref="L40:L43"/>
    <mergeCell ref="M40:M41"/>
    <mergeCell ref="M42:M43"/>
    <mergeCell ref="L52:L55"/>
    <mergeCell ref="M52:M53"/>
    <mergeCell ref="M54:M55"/>
    <mergeCell ref="W13:W16"/>
    <mergeCell ref="X13:X14"/>
    <mergeCell ref="X15:X16"/>
    <mergeCell ref="X21:X22"/>
    <mergeCell ref="X23:X24"/>
    <mergeCell ref="Z7:AA7"/>
    <mergeCell ref="AB7:AC7"/>
    <mergeCell ref="X17:X18"/>
    <mergeCell ref="X19:X20"/>
    <mergeCell ref="X9:X10"/>
    <mergeCell ref="X11:X12"/>
    <mergeCell ref="AG39:AH39"/>
    <mergeCell ref="AE39:AF39"/>
    <mergeCell ref="AB39:AC39"/>
    <mergeCell ref="Z39:AA39"/>
    <mergeCell ref="AE38:AH38"/>
    <mergeCell ref="Z38:AC38"/>
    <mergeCell ref="W29:W32"/>
    <mergeCell ref="M30:M31"/>
    <mergeCell ref="M28:M29"/>
    <mergeCell ref="L28:L31"/>
    <mergeCell ref="X31:X32"/>
    <mergeCell ref="X29:X30"/>
    <mergeCell ref="W25:W28"/>
    <mergeCell ref="X25:X26"/>
    <mergeCell ref="X27:X28"/>
  </mergeCells>
  <conditionalFormatting sqref="G4:G75">
    <cfRule type="cellIs" dxfId="5" priority="2" operator="lessThan">
      <formula>1.35</formula>
    </cfRule>
  </conditionalFormatting>
  <conditionalFormatting sqref="H4:H75">
    <cfRule type="cellIs" dxfId="4" priority="1" operator="lessThan">
      <formula>1.47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686C3-611B-4745-9A36-DB52978E5EE4}">
  <dimension ref="B2:AH75"/>
  <sheetViews>
    <sheetView topLeftCell="M1" zoomScale="70" zoomScaleNormal="70" workbookViewId="0">
      <selection activeCell="V17" sqref="V17:AC32"/>
    </sheetView>
  </sheetViews>
  <sheetFormatPr defaultRowHeight="13.8" x14ac:dyDescent="0.25"/>
  <cols>
    <col min="11" max="11" width="11.09765625" bestFit="1" customWidth="1"/>
    <col min="13" max="13" width="10.19921875" bestFit="1" customWidth="1"/>
    <col min="22" max="22" width="11.09765625" bestFit="1" customWidth="1"/>
    <col min="24" max="24" width="10.19921875" bestFit="1" customWidth="1"/>
  </cols>
  <sheetData>
    <row r="2" spans="2:29" ht="14.4" x14ac:dyDescent="0.3">
      <c r="O2" s="30" t="s">
        <v>4</v>
      </c>
      <c r="P2" s="30"/>
      <c r="Q2" s="29" t="s">
        <v>5</v>
      </c>
      <c r="R2" s="29"/>
    </row>
    <row r="3" spans="2:29" ht="15" thickBot="1" x14ac:dyDescent="0.35">
      <c r="G3" s="2" t="s">
        <v>33</v>
      </c>
      <c r="H3" s="2" t="s">
        <v>34</v>
      </c>
      <c r="K3" s="5" t="s">
        <v>28</v>
      </c>
      <c r="L3" s="5" t="s">
        <v>21</v>
      </c>
      <c r="M3" s="5" t="s">
        <v>22</v>
      </c>
      <c r="N3" s="5" t="s">
        <v>29</v>
      </c>
      <c r="O3" s="5" t="s">
        <v>30</v>
      </c>
      <c r="P3" s="5" t="s">
        <v>31</v>
      </c>
      <c r="Q3" s="5" t="s">
        <v>30</v>
      </c>
      <c r="R3" s="5" t="s">
        <v>31</v>
      </c>
    </row>
    <row r="4" spans="2:29" ht="14.4" x14ac:dyDescent="0.3">
      <c r="B4" s="21" t="s">
        <v>12</v>
      </c>
      <c r="C4" s="21">
        <v>10</v>
      </c>
      <c r="D4" s="21" t="s">
        <v>13</v>
      </c>
      <c r="E4" s="32" t="s">
        <v>14</v>
      </c>
      <c r="F4" s="9">
        <v>1</v>
      </c>
      <c r="G4" s="10">
        <v>0</v>
      </c>
      <c r="H4" s="11">
        <v>0</v>
      </c>
      <c r="K4" s="1" t="s">
        <v>27</v>
      </c>
      <c r="L4" s="26">
        <v>10</v>
      </c>
      <c r="M4" s="27" t="s">
        <v>13</v>
      </c>
      <c r="N4" s="4" t="s">
        <v>14</v>
      </c>
      <c r="O4" s="3">
        <f>G5</f>
        <v>293.59234664070107</v>
      </c>
      <c r="P4" s="1">
        <v>0</v>
      </c>
      <c r="Q4" s="3">
        <f>SUM(H5:H6)/2</f>
        <v>563.39167622845218</v>
      </c>
      <c r="R4" s="3">
        <f>_xlfn.STDEV.P(H5:H6)/SQRT(2)</f>
        <v>348.64478098180984</v>
      </c>
      <c r="S4" s="1"/>
    </row>
    <row r="5" spans="2:29" ht="14.4" x14ac:dyDescent="0.3">
      <c r="B5" s="21"/>
      <c r="C5" s="21"/>
      <c r="D5" s="21"/>
      <c r="E5" s="33"/>
      <c r="F5" s="4">
        <v>2</v>
      </c>
      <c r="G5" s="3">
        <v>293.59234664070107</v>
      </c>
      <c r="H5" s="12">
        <v>1056.4498539435249</v>
      </c>
      <c r="K5" s="1"/>
      <c r="L5" s="26"/>
      <c r="M5" s="27"/>
      <c r="N5" s="1" t="s">
        <v>15</v>
      </c>
      <c r="O5" s="1">
        <v>0</v>
      </c>
      <c r="P5" s="1">
        <v>0</v>
      </c>
      <c r="Q5" s="1">
        <v>0</v>
      </c>
      <c r="R5" s="1">
        <v>0</v>
      </c>
      <c r="S5" s="1"/>
    </row>
    <row r="6" spans="2:29" ht="15" thickBot="1" x14ac:dyDescent="0.35">
      <c r="B6" s="21"/>
      <c r="C6" s="21"/>
      <c r="D6" s="21"/>
      <c r="E6" s="34"/>
      <c r="F6" s="13">
        <v>3</v>
      </c>
      <c r="G6" s="14">
        <v>0</v>
      </c>
      <c r="H6" s="15">
        <v>70.333498513379581</v>
      </c>
      <c r="K6" s="1"/>
      <c r="L6" s="26"/>
      <c r="M6" s="27" t="s">
        <v>16</v>
      </c>
      <c r="N6" s="4" t="s">
        <v>14</v>
      </c>
      <c r="O6" s="3">
        <f>G11</f>
        <v>157.22314232902031</v>
      </c>
      <c r="P6" s="1">
        <v>0</v>
      </c>
      <c r="Q6" s="3">
        <f>SUM(H11:H12)/2</f>
        <v>512.6476628451278</v>
      </c>
      <c r="R6" s="3">
        <f>_xlfn.STDEV.P(H11:H12)/SQRT(2)</f>
        <v>335.18836935689541</v>
      </c>
      <c r="S6" s="1"/>
    </row>
    <row r="7" spans="2:29" ht="14.4" x14ac:dyDescent="0.3">
      <c r="B7" s="21"/>
      <c r="C7" s="21"/>
      <c r="D7" s="21"/>
      <c r="E7" s="35" t="s">
        <v>15</v>
      </c>
      <c r="F7" s="9">
        <v>4</v>
      </c>
      <c r="G7" s="10">
        <v>0</v>
      </c>
      <c r="H7" s="11">
        <v>0</v>
      </c>
      <c r="K7" s="1"/>
      <c r="L7" s="26"/>
      <c r="M7" s="27"/>
      <c r="N7" s="1" t="s">
        <v>15</v>
      </c>
      <c r="O7" s="1">
        <v>0</v>
      </c>
      <c r="P7" s="1">
        <v>0</v>
      </c>
      <c r="Q7" s="1">
        <v>0</v>
      </c>
      <c r="R7" s="1">
        <v>0</v>
      </c>
      <c r="S7" s="1"/>
      <c r="Z7" s="30" t="s">
        <v>6</v>
      </c>
      <c r="AA7" s="30"/>
      <c r="AB7" s="29" t="s">
        <v>23</v>
      </c>
      <c r="AC7" s="29"/>
    </row>
    <row r="8" spans="2:29" ht="14.4" x14ac:dyDescent="0.3">
      <c r="B8" s="21"/>
      <c r="C8" s="21"/>
      <c r="D8" s="21"/>
      <c r="E8" s="36"/>
      <c r="F8" s="4">
        <v>5</v>
      </c>
      <c r="G8" s="3">
        <v>0</v>
      </c>
      <c r="H8" s="12">
        <v>0</v>
      </c>
      <c r="K8" s="1"/>
      <c r="O8" s="1"/>
      <c r="P8" s="1"/>
      <c r="V8" s="5" t="s">
        <v>28</v>
      </c>
      <c r="W8" s="5" t="s">
        <v>21</v>
      </c>
      <c r="X8" s="5" t="s">
        <v>22</v>
      </c>
      <c r="Y8" s="5" t="s">
        <v>29</v>
      </c>
      <c r="Z8" s="5" t="s">
        <v>30</v>
      </c>
      <c r="AA8" s="5" t="s">
        <v>31</v>
      </c>
      <c r="AB8" s="5" t="s">
        <v>30</v>
      </c>
      <c r="AC8" s="5" t="s">
        <v>31</v>
      </c>
    </row>
    <row r="9" spans="2:29" ht="15" thickBot="1" x14ac:dyDescent="0.35">
      <c r="B9" s="21"/>
      <c r="C9" s="21"/>
      <c r="D9" s="21"/>
      <c r="E9" s="37"/>
      <c r="F9" s="13">
        <v>6</v>
      </c>
      <c r="G9" s="14">
        <v>0</v>
      </c>
      <c r="H9" s="15">
        <v>1.1747339999999999</v>
      </c>
      <c r="O9" s="1"/>
      <c r="P9" s="1"/>
      <c r="V9" s="27" t="s">
        <v>27</v>
      </c>
      <c r="W9" s="26">
        <v>10</v>
      </c>
      <c r="X9" s="27" t="s">
        <v>13</v>
      </c>
      <c r="Y9" s="4" t="s">
        <v>14</v>
      </c>
      <c r="Z9" s="3">
        <v>198.90758595426001</v>
      </c>
      <c r="AA9" s="1">
        <v>130.65239483295153</v>
      </c>
      <c r="AB9" s="3">
        <v>213.67093476144106</v>
      </c>
      <c r="AC9" s="3">
        <v>0</v>
      </c>
    </row>
    <row r="10" spans="2:29" ht="14.4" x14ac:dyDescent="0.3">
      <c r="B10" s="21"/>
      <c r="C10" s="21"/>
      <c r="D10" s="21" t="s">
        <v>16</v>
      </c>
      <c r="E10" s="32" t="s">
        <v>14</v>
      </c>
      <c r="F10" s="9">
        <v>7</v>
      </c>
      <c r="G10" s="10">
        <v>0</v>
      </c>
      <c r="H10" s="11">
        <v>0</v>
      </c>
      <c r="O10" s="1"/>
      <c r="P10" s="1"/>
      <c r="V10" s="27"/>
      <c r="W10" s="26"/>
      <c r="X10" s="27"/>
      <c r="Y10" s="1" t="s">
        <v>15</v>
      </c>
      <c r="Z10" s="1">
        <v>0</v>
      </c>
      <c r="AA10" s="1">
        <v>0</v>
      </c>
      <c r="AB10" s="1">
        <v>0</v>
      </c>
      <c r="AC10" s="1">
        <v>0</v>
      </c>
    </row>
    <row r="11" spans="2:29" ht="14.4" x14ac:dyDescent="0.3">
      <c r="B11" s="21"/>
      <c r="C11" s="21"/>
      <c r="D11" s="21"/>
      <c r="E11" s="33"/>
      <c r="F11" s="4">
        <v>8</v>
      </c>
      <c r="G11" s="3">
        <v>157.22314232902031</v>
      </c>
      <c r="H11" s="12">
        <v>986.67560073937159</v>
      </c>
      <c r="V11" s="27"/>
      <c r="W11" s="26"/>
      <c r="X11" s="27" t="s">
        <v>16</v>
      </c>
      <c r="Y11" s="4" t="s">
        <v>14</v>
      </c>
      <c r="Z11" s="3">
        <v>175.32794824399261</v>
      </c>
      <c r="AA11" s="1">
        <v>0</v>
      </c>
      <c r="AB11" s="3">
        <v>0</v>
      </c>
      <c r="AC11" s="3">
        <v>0</v>
      </c>
    </row>
    <row r="12" spans="2:29" ht="15" thickBot="1" x14ac:dyDescent="0.35">
      <c r="B12" s="21"/>
      <c r="C12" s="21"/>
      <c r="D12" s="21"/>
      <c r="E12" s="34"/>
      <c r="F12" s="13">
        <v>9</v>
      </c>
      <c r="G12" s="14">
        <v>0</v>
      </c>
      <c r="H12" s="15">
        <v>38.619724950884091</v>
      </c>
      <c r="V12" s="27"/>
      <c r="W12" s="26"/>
      <c r="X12" s="27"/>
      <c r="Y12" s="1" t="s">
        <v>15</v>
      </c>
      <c r="Z12" s="1">
        <v>0</v>
      </c>
      <c r="AA12" s="1">
        <v>0</v>
      </c>
      <c r="AB12" s="1">
        <v>0</v>
      </c>
      <c r="AC12" s="1">
        <v>0</v>
      </c>
    </row>
    <row r="13" spans="2:29" ht="14.4" x14ac:dyDescent="0.3">
      <c r="B13" s="21"/>
      <c r="C13" s="21"/>
      <c r="D13" s="21"/>
      <c r="E13" s="35" t="s">
        <v>15</v>
      </c>
      <c r="F13" s="16"/>
      <c r="G13" s="10"/>
      <c r="H13" s="11"/>
      <c r="V13" s="27"/>
      <c r="W13" s="26">
        <v>40</v>
      </c>
      <c r="X13" s="27" t="s">
        <v>13</v>
      </c>
      <c r="Y13" s="4" t="s">
        <v>14</v>
      </c>
      <c r="Z13" s="1">
        <v>6.2401142782689112</v>
      </c>
      <c r="AA13" s="1">
        <v>1.1424811482666724</v>
      </c>
      <c r="AB13" s="3">
        <v>14.038946347116624</v>
      </c>
      <c r="AC13" s="1">
        <v>4.0447396925664618</v>
      </c>
    </row>
    <row r="14" spans="2:29" ht="14.4" x14ac:dyDescent="0.3">
      <c r="B14" s="21"/>
      <c r="C14" s="21"/>
      <c r="D14" s="21"/>
      <c r="E14" s="36"/>
      <c r="F14" s="1"/>
      <c r="G14" s="3"/>
      <c r="H14" s="12"/>
      <c r="O14" s="1"/>
      <c r="P14" s="1"/>
      <c r="Q14" s="1"/>
      <c r="R14" s="1"/>
      <c r="V14" s="27"/>
      <c r="W14" s="26"/>
      <c r="X14" s="27"/>
      <c r="Y14" s="1" t="s">
        <v>15</v>
      </c>
      <c r="Z14" s="1">
        <v>0</v>
      </c>
      <c r="AA14" s="1">
        <v>0</v>
      </c>
      <c r="AB14" s="1">
        <v>11.207170159680636</v>
      </c>
      <c r="AC14" s="1">
        <v>0</v>
      </c>
    </row>
    <row r="15" spans="2:29" ht="15" thickBot="1" x14ac:dyDescent="0.35">
      <c r="B15" s="21"/>
      <c r="C15" s="21"/>
      <c r="D15" s="21"/>
      <c r="E15" s="37"/>
      <c r="F15" s="17"/>
      <c r="G15" s="14"/>
      <c r="H15" s="15"/>
      <c r="O15" s="1"/>
      <c r="P15" s="1"/>
      <c r="Q15" s="1"/>
      <c r="R15" s="1"/>
      <c r="V15" s="27"/>
      <c r="W15" s="26"/>
      <c r="X15" s="27" t="s">
        <v>16</v>
      </c>
      <c r="Y15" s="4" t="s">
        <v>14</v>
      </c>
      <c r="Z15" s="3">
        <v>9.5722696425331151</v>
      </c>
      <c r="AA15" s="1">
        <v>1.0125104469841892</v>
      </c>
      <c r="AB15" s="3">
        <v>30.670173652694608</v>
      </c>
      <c r="AC15" s="1">
        <v>0</v>
      </c>
    </row>
    <row r="16" spans="2:29" ht="14.4" x14ac:dyDescent="0.3">
      <c r="B16" s="21"/>
      <c r="C16" s="21">
        <v>40</v>
      </c>
      <c r="D16" s="21" t="s">
        <v>13</v>
      </c>
      <c r="E16" s="32" t="s">
        <v>14</v>
      </c>
      <c r="F16" s="9">
        <v>13</v>
      </c>
      <c r="G16" s="10">
        <v>0</v>
      </c>
      <c r="H16" s="11">
        <v>44.067667638483968</v>
      </c>
      <c r="L16" s="26">
        <v>40</v>
      </c>
      <c r="M16" s="27" t="s">
        <v>13</v>
      </c>
      <c r="N16" s="4" t="s">
        <v>14</v>
      </c>
      <c r="O16" s="1">
        <v>0</v>
      </c>
      <c r="P16" s="1">
        <v>0</v>
      </c>
      <c r="Q16" s="3">
        <f>H16</f>
        <v>44.067667638483968</v>
      </c>
      <c r="R16" s="1"/>
      <c r="V16" s="27"/>
      <c r="W16" s="26"/>
      <c r="X16" s="27"/>
      <c r="Y16" s="1" t="s">
        <v>15</v>
      </c>
      <c r="Z16" s="1">
        <v>0</v>
      </c>
      <c r="AA16" s="1">
        <v>0</v>
      </c>
      <c r="AB16" s="1">
        <v>0</v>
      </c>
      <c r="AC16" s="1">
        <v>0</v>
      </c>
    </row>
    <row r="17" spans="2:29" ht="14.4" x14ac:dyDescent="0.3">
      <c r="B17" s="21"/>
      <c r="C17" s="21"/>
      <c r="D17" s="21"/>
      <c r="E17" s="33"/>
      <c r="F17" s="4">
        <v>14</v>
      </c>
      <c r="G17" s="3">
        <v>0</v>
      </c>
      <c r="H17" s="12">
        <v>0</v>
      </c>
      <c r="L17" s="26"/>
      <c r="M17" s="27"/>
      <c r="N17" s="1" t="s">
        <v>15</v>
      </c>
      <c r="O17" s="1">
        <v>0</v>
      </c>
      <c r="P17" s="1">
        <v>0</v>
      </c>
      <c r="Q17" s="1">
        <v>0</v>
      </c>
      <c r="R17" s="1">
        <v>0</v>
      </c>
      <c r="V17" s="27" t="s">
        <v>32</v>
      </c>
      <c r="W17" s="26">
        <v>0</v>
      </c>
      <c r="X17" s="27" t="s">
        <v>13</v>
      </c>
      <c r="Y17" s="4" t="s">
        <v>14</v>
      </c>
      <c r="Z17" s="1">
        <v>120.26888794126158</v>
      </c>
      <c r="AA17" s="1">
        <v>65.361482979747223</v>
      </c>
      <c r="AB17" s="3">
        <v>0</v>
      </c>
      <c r="AC17" s="3">
        <v>0</v>
      </c>
    </row>
    <row r="18" spans="2:29" ht="15" thickBot="1" x14ac:dyDescent="0.35">
      <c r="B18" s="21"/>
      <c r="C18" s="21"/>
      <c r="D18" s="21"/>
      <c r="E18" s="34"/>
      <c r="F18" s="13">
        <v>15</v>
      </c>
      <c r="G18" s="14">
        <v>0</v>
      </c>
      <c r="H18" s="15">
        <v>0</v>
      </c>
      <c r="L18" s="26"/>
      <c r="M18" s="27" t="s">
        <v>16</v>
      </c>
      <c r="N18" s="4" t="s">
        <v>14</v>
      </c>
      <c r="O18" s="3">
        <f>G24</f>
        <v>8.0101397205588825</v>
      </c>
      <c r="P18" s="1">
        <v>0</v>
      </c>
      <c r="Q18" s="3">
        <f>H23</f>
        <v>11.924536082474226</v>
      </c>
      <c r="R18" s="1">
        <v>0</v>
      </c>
      <c r="V18" s="27"/>
      <c r="W18" s="26"/>
      <c r="X18" s="27"/>
      <c r="Y18" s="1" t="s">
        <v>15</v>
      </c>
      <c r="Z18" s="1">
        <v>3.6610951076320939</v>
      </c>
      <c r="AA18" s="1">
        <v>0</v>
      </c>
      <c r="AB18" s="3">
        <v>0</v>
      </c>
      <c r="AC18" s="1">
        <v>0</v>
      </c>
    </row>
    <row r="19" spans="2:29" ht="14.4" x14ac:dyDescent="0.3">
      <c r="B19" s="21"/>
      <c r="C19" s="21"/>
      <c r="D19" s="21"/>
      <c r="E19" s="35" t="s">
        <v>15</v>
      </c>
      <c r="F19" s="9">
        <v>16</v>
      </c>
      <c r="G19" s="10">
        <v>0</v>
      </c>
      <c r="H19" s="11">
        <v>0</v>
      </c>
      <c r="L19" s="26"/>
      <c r="M19" s="27"/>
      <c r="N19" s="1" t="s">
        <v>15</v>
      </c>
      <c r="O19" s="1">
        <v>0</v>
      </c>
      <c r="P19" s="1">
        <v>0</v>
      </c>
      <c r="Q19" s="1">
        <v>0</v>
      </c>
      <c r="R19" s="1">
        <v>0</v>
      </c>
      <c r="V19" s="27"/>
      <c r="W19" s="26"/>
      <c r="X19" s="27" t="s">
        <v>16</v>
      </c>
      <c r="Y19" s="4" t="s">
        <v>14</v>
      </c>
      <c r="Z19" s="1">
        <v>0</v>
      </c>
      <c r="AA19" s="1">
        <v>0</v>
      </c>
      <c r="AB19" s="1">
        <v>0</v>
      </c>
      <c r="AC19" s="1">
        <v>0</v>
      </c>
    </row>
    <row r="20" spans="2:29" ht="14.4" x14ac:dyDescent="0.3">
      <c r="B20" s="21"/>
      <c r="C20" s="21"/>
      <c r="D20" s="21"/>
      <c r="E20" s="36"/>
      <c r="F20" s="4">
        <v>17</v>
      </c>
      <c r="G20" s="3">
        <v>0</v>
      </c>
      <c r="H20" s="12">
        <v>0</v>
      </c>
      <c r="O20" s="1"/>
      <c r="P20" s="1"/>
      <c r="Q20" s="1"/>
      <c r="R20" s="1"/>
      <c r="V20" s="27"/>
      <c r="W20" s="26"/>
      <c r="X20" s="27"/>
      <c r="Y20" s="1" t="s">
        <v>15</v>
      </c>
      <c r="Z20" s="1">
        <v>0</v>
      </c>
      <c r="AA20" s="1">
        <v>0</v>
      </c>
      <c r="AB20" s="1">
        <v>0</v>
      </c>
      <c r="AC20" s="1">
        <v>0</v>
      </c>
    </row>
    <row r="21" spans="2:29" ht="15" thickBot="1" x14ac:dyDescent="0.35">
      <c r="B21" s="21"/>
      <c r="C21" s="21"/>
      <c r="D21" s="21"/>
      <c r="E21" s="37"/>
      <c r="F21" s="13">
        <v>18</v>
      </c>
      <c r="G21" s="14">
        <v>0</v>
      </c>
      <c r="H21" s="15">
        <v>0</v>
      </c>
      <c r="O21" s="1"/>
      <c r="P21" s="1"/>
      <c r="Q21" s="1"/>
      <c r="R21" s="1"/>
      <c r="V21" s="27"/>
      <c r="W21" s="26">
        <v>10</v>
      </c>
      <c r="X21" s="27" t="s">
        <v>13</v>
      </c>
      <c r="Y21" s="4" t="s">
        <v>14</v>
      </c>
      <c r="Z21" s="3">
        <v>42786.607110050762</v>
      </c>
      <c r="AA21" s="3">
        <v>34810.141647146615</v>
      </c>
      <c r="AB21" s="3">
        <v>15143.198765005936</v>
      </c>
      <c r="AC21" s="3">
        <v>12331.446457012205</v>
      </c>
    </row>
    <row r="22" spans="2:29" ht="14.4" x14ac:dyDescent="0.3">
      <c r="B22" s="21"/>
      <c r="C22" s="21"/>
      <c r="D22" s="21" t="s">
        <v>16</v>
      </c>
      <c r="E22" s="32" t="s">
        <v>14</v>
      </c>
      <c r="F22" s="9">
        <v>19</v>
      </c>
      <c r="G22" s="10">
        <v>0</v>
      </c>
      <c r="H22" s="11">
        <v>0</v>
      </c>
      <c r="V22" s="27"/>
      <c r="W22" s="26"/>
      <c r="X22" s="27"/>
      <c r="Y22" s="1" t="s">
        <v>15</v>
      </c>
      <c r="Z22" s="1">
        <v>0</v>
      </c>
      <c r="AA22" s="1">
        <v>0</v>
      </c>
      <c r="AB22" s="1">
        <v>0</v>
      </c>
      <c r="AC22" s="1">
        <v>0</v>
      </c>
    </row>
    <row r="23" spans="2:29" ht="14.4" x14ac:dyDescent="0.3">
      <c r="B23" s="21"/>
      <c r="C23" s="21"/>
      <c r="D23" s="21"/>
      <c r="E23" s="33"/>
      <c r="F23" s="4">
        <v>20</v>
      </c>
      <c r="G23" s="3">
        <v>0</v>
      </c>
      <c r="H23" s="12">
        <v>11.924536082474226</v>
      </c>
      <c r="V23" s="27"/>
      <c r="W23" s="26"/>
      <c r="X23" s="27" t="s">
        <v>16</v>
      </c>
      <c r="Y23" s="4" t="s">
        <v>14</v>
      </c>
      <c r="Z23" s="1">
        <v>0</v>
      </c>
      <c r="AA23" s="1">
        <v>0</v>
      </c>
      <c r="AB23" s="1">
        <v>0</v>
      </c>
      <c r="AC23" s="1">
        <v>0</v>
      </c>
    </row>
    <row r="24" spans="2:29" ht="15" thickBot="1" x14ac:dyDescent="0.35">
      <c r="B24" s="21"/>
      <c r="C24" s="21"/>
      <c r="D24" s="21"/>
      <c r="E24" s="34"/>
      <c r="F24" s="13">
        <v>21</v>
      </c>
      <c r="G24" s="14">
        <v>8.0101397205588825</v>
      </c>
      <c r="H24" s="15">
        <v>0</v>
      </c>
      <c r="V24" s="27"/>
      <c r="W24" s="26"/>
      <c r="X24" s="27"/>
      <c r="Y24" s="1" t="s">
        <v>15</v>
      </c>
      <c r="Z24" s="1">
        <v>0</v>
      </c>
      <c r="AA24" s="1">
        <v>0</v>
      </c>
      <c r="AB24" s="1">
        <v>0</v>
      </c>
      <c r="AC24" s="1">
        <v>0</v>
      </c>
    </row>
    <row r="25" spans="2:29" ht="14.4" x14ac:dyDescent="0.3">
      <c r="B25" s="21"/>
      <c r="C25" s="21"/>
      <c r="D25" s="21"/>
      <c r="E25" s="35" t="s">
        <v>15</v>
      </c>
      <c r="F25" s="9">
        <v>22</v>
      </c>
      <c r="G25" s="10">
        <v>0</v>
      </c>
      <c r="H25" s="11">
        <v>0</v>
      </c>
      <c r="V25" s="27"/>
      <c r="W25" s="26">
        <v>20</v>
      </c>
      <c r="X25" s="27" t="s">
        <v>13</v>
      </c>
      <c r="Y25" s="4" t="s">
        <v>14</v>
      </c>
      <c r="Z25" s="3">
        <v>1399.9975929995733</v>
      </c>
      <c r="AA25" s="3">
        <v>342.89827951270217</v>
      </c>
      <c r="AB25" s="3">
        <v>5388.9670003858291</v>
      </c>
      <c r="AC25" s="3">
        <v>2340.1625755044238</v>
      </c>
    </row>
    <row r="26" spans="2:29" ht="14.4" x14ac:dyDescent="0.3">
      <c r="B26" s="21"/>
      <c r="C26" s="21"/>
      <c r="D26" s="21"/>
      <c r="E26" s="36"/>
      <c r="F26" s="4">
        <v>23</v>
      </c>
      <c r="G26" s="3">
        <v>0</v>
      </c>
      <c r="H26" s="12">
        <v>0</v>
      </c>
      <c r="V26" s="27"/>
      <c r="W26" s="26"/>
      <c r="X26" s="27"/>
      <c r="Y26" s="1" t="s">
        <v>15</v>
      </c>
      <c r="Z26" s="3">
        <v>41.182148219441771</v>
      </c>
      <c r="AA26" s="1">
        <v>0</v>
      </c>
      <c r="AB26" s="3">
        <v>14.026176130895092</v>
      </c>
      <c r="AC26" s="1">
        <v>0</v>
      </c>
    </row>
    <row r="27" spans="2:29" ht="15" thickBot="1" x14ac:dyDescent="0.35">
      <c r="B27" s="21"/>
      <c r="C27" s="21"/>
      <c r="D27" s="21"/>
      <c r="E27" s="37"/>
      <c r="F27" s="13">
        <v>24</v>
      </c>
      <c r="G27" s="14">
        <v>0</v>
      </c>
      <c r="H27" s="15">
        <v>0</v>
      </c>
      <c r="V27" s="27"/>
      <c r="W27" s="26"/>
      <c r="X27" s="27" t="s">
        <v>16</v>
      </c>
      <c r="Y27" s="4" t="s">
        <v>14</v>
      </c>
      <c r="Z27" s="3">
        <v>24994.277579170219</v>
      </c>
      <c r="AA27" s="3">
        <v>14464.537934301423</v>
      </c>
      <c r="AB27" s="3">
        <v>20441.147462898894</v>
      </c>
      <c r="AC27" s="3">
        <v>8250.9566863760556</v>
      </c>
    </row>
    <row r="28" spans="2:29" ht="14.4" x14ac:dyDescent="0.3">
      <c r="B28" s="21" t="s">
        <v>17</v>
      </c>
      <c r="C28" s="21">
        <v>0</v>
      </c>
      <c r="D28" s="21" t="s">
        <v>13</v>
      </c>
      <c r="E28" s="32" t="s">
        <v>14</v>
      </c>
      <c r="F28" s="9">
        <v>25</v>
      </c>
      <c r="G28" s="10">
        <v>0</v>
      </c>
      <c r="H28" s="11">
        <v>794.41709053916577</v>
      </c>
      <c r="K28" s="1" t="s">
        <v>32</v>
      </c>
      <c r="L28" s="26">
        <v>0</v>
      </c>
      <c r="M28" s="27" t="s">
        <v>13</v>
      </c>
      <c r="N28" s="4" t="s">
        <v>14</v>
      </c>
      <c r="O28">
        <v>0</v>
      </c>
      <c r="P28">
        <v>0</v>
      </c>
      <c r="Q28" s="7">
        <f>SUM(H28:H30)/3</f>
        <v>342.7383195463546</v>
      </c>
      <c r="R28" s="7">
        <f>_xlfn.STDEV.P(H28:H30)/SQRT(3)</f>
        <v>184.39717103019834</v>
      </c>
      <c r="V28" s="27"/>
      <c r="W28" s="26"/>
      <c r="X28" s="27"/>
      <c r="Y28" s="1" t="s">
        <v>15</v>
      </c>
      <c r="Z28" s="3">
        <v>4.2937113113113119</v>
      </c>
      <c r="AA28" s="1">
        <v>0</v>
      </c>
      <c r="AB28" s="3">
        <v>0</v>
      </c>
      <c r="AC28" s="1">
        <v>0</v>
      </c>
    </row>
    <row r="29" spans="2:29" ht="14.4" x14ac:dyDescent="0.3">
      <c r="B29" s="21"/>
      <c r="C29" s="21"/>
      <c r="D29" s="21"/>
      <c r="E29" s="33"/>
      <c r="F29" s="4">
        <v>26</v>
      </c>
      <c r="G29" s="3">
        <v>0</v>
      </c>
      <c r="H29" s="12">
        <v>117.27437185929648</v>
      </c>
      <c r="L29" s="26"/>
      <c r="M29" s="27"/>
      <c r="N29" s="1" t="s">
        <v>15</v>
      </c>
      <c r="O29">
        <v>0</v>
      </c>
      <c r="P29">
        <v>0</v>
      </c>
      <c r="Q29" s="7">
        <f>H33</f>
        <v>2.8329951076320943</v>
      </c>
      <c r="R29">
        <v>0</v>
      </c>
      <c r="V29" s="27"/>
      <c r="W29" s="26">
        <v>40</v>
      </c>
      <c r="X29" s="27" t="s">
        <v>13</v>
      </c>
      <c r="Y29" s="4" t="s">
        <v>14</v>
      </c>
      <c r="Z29" s="1">
        <v>0</v>
      </c>
      <c r="AA29" s="1">
        <v>0</v>
      </c>
      <c r="AB29" s="1">
        <v>0</v>
      </c>
      <c r="AC29" s="1">
        <v>0</v>
      </c>
    </row>
    <row r="30" spans="2:29" ht="15" thickBot="1" x14ac:dyDescent="0.35">
      <c r="B30" s="21"/>
      <c r="C30" s="21"/>
      <c r="D30" s="21"/>
      <c r="E30" s="34"/>
      <c r="F30" s="13">
        <v>27</v>
      </c>
      <c r="G30" s="14">
        <v>0</v>
      </c>
      <c r="H30" s="15">
        <v>116.5234962406015</v>
      </c>
      <c r="L30" s="26"/>
      <c r="M30" s="27" t="s">
        <v>16</v>
      </c>
      <c r="N30" s="4" t="s">
        <v>14</v>
      </c>
      <c r="O30">
        <v>0</v>
      </c>
      <c r="P30">
        <v>0</v>
      </c>
      <c r="Q30">
        <v>0</v>
      </c>
      <c r="R30">
        <v>0</v>
      </c>
      <c r="V30" s="27"/>
      <c r="W30" s="26"/>
      <c r="X30" s="27"/>
      <c r="Y30" s="1" t="s">
        <v>15</v>
      </c>
      <c r="Z30" s="1">
        <v>0</v>
      </c>
      <c r="AA30" s="1">
        <v>0</v>
      </c>
      <c r="AB30" s="1">
        <v>0</v>
      </c>
      <c r="AC30" s="1">
        <v>0</v>
      </c>
    </row>
    <row r="31" spans="2:29" ht="14.4" x14ac:dyDescent="0.3">
      <c r="B31" s="21"/>
      <c r="C31" s="21"/>
      <c r="D31" s="21"/>
      <c r="E31" s="35" t="s">
        <v>15</v>
      </c>
      <c r="F31" s="9">
        <v>28</v>
      </c>
      <c r="G31" s="10">
        <v>0</v>
      </c>
      <c r="H31" s="11">
        <v>0</v>
      </c>
      <c r="L31" s="26"/>
      <c r="M31" s="27"/>
      <c r="N31" s="1" t="s">
        <v>15</v>
      </c>
      <c r="O31">
        <v>0</v>
      </c>
      <c r="P31">
        <v>0</v>
      </c>
      <c r="Q31">
        <v>0</v>
      </c>
      <c r="R31">
        <v>0</v>
      </c>
      <c r="V31" s="27"/>
      <c r="W31" s="26"/>
      <c r="X31" s="27" t="s">
        <v>16</v>
      </c>
      <c r="Y31" s="4" t="s">
        <v>14</v>
      </c>
      <c r="Z31" s="3">
        <v>26.440082595870209</v>
      </c>
      <c r="AA31" s="1">
        <v>0</v>
      </c>
      <c r="AB31" s="3">
        <v>65.754424778761049</v>
      </c>
      <c r="AC31" s="3">
        <v>0</v>
      </c>
    </row>
    <row r="32" spans="2:29" ht="14.4" x14ac:dyDescent="0.3">
      <c r="B32" s="21"/>
      <c r="C32" s="21"/>
      <c r="D32" s="21"/>
      <c r="E32" s="36"/>
      <c r="F32" s="4">
        <v>29</v>
      </c>
      <c r="G32" s="3">
        <v>0</v>
      </c>
      <c r="H32" s="12">
        <v>0</v>
      </c>
      <c r="V32" s="27"/>
      <c r="W32" s="26"/>
      <c r="X32" s="27"/>
      <c r="Y32" s="1" t="s">
        <v>15</v>
      </c>
      <c r="Z32" s="1">
        <v>0</v>
      </c>
      <c r="AA32" s="1">
        <v>0</v>
      </c>
      <c r="AB32" s="3">
        <v>8.5870266472868195</v>
      </c>
      <c r="AC32" s="1">
        <v>0</v>
      </c>
    </row>
    <row r="33" spans="2:34" ht="15" thickBot="1" x14ac:dyDescent="0.35">
      <c r="B33" s="21"/>
      <c r="C33" s="21"/>
      <c r="D33" s="21"/>
      <c r="E33" s="37"/>
      <c r="F33" s="13">
        <v>30</v>
      </c>
      <c r="G33" s="14">
        <v>0</v>
      </c>
      <c r="H33" s="15">
        <v>2.8329951076320943</v>
      </c>
    </row>
    <row r="34" spans="2:34" ht="14.4" x14ac:dyDescent="0.3">
      <c r="B34" s="21"/>
      <c r="C34" s="21"/>
      <c r="D34" s="21" t="s">
        <v>16</v>
      </c>
      <c r="E34" s="32" t="s">
        <v>14</v>
      </c>
      <c r="F34" s="16"/>
      <c r="G34" s="10"/>
      <c r="H34" s="11"/>
    </row>
    <row r="35" spans="2:34" ht="14.4" x14ac:dyDescent="0.3">
      <c r="B35" s="21"/>
      <c r="C35" s="21"/>
      <c r="D35" s="21"/>
      <c r="E35" s="33"/>
      <c r="F35" s="1"/>
      <c r="G35" s="3"/>
      <c r="H35" s="12"/>
    </row>
    <row r="36" spans="2:34" ht="15" thickBot="1" x14ac:dyDescent="0.35">
      <c r="B36" s="21"/>
      <c r="C36" s="21"/>
      <c r="D36" s="21"/>
      <c r="E36" s="34"/>
      <c r="F36" s="17"/>
      <c r="G36" s="14"/>
      <c r="H36" s="15"/>
    </row>
    <row r="37" spans="2:34" ht="14.4" x14ac:dyDescent="0.3">
      <c r="B37" s="21"/>
      <c r="C37" s="21"/>
      <c r="D37" s="21"/>
      <c r="E37" s="35" t="s">
        <v>15</v>
      </c>
      <c r="F37" s="16"/>
      <c r="G37" s="10"/>
      <c r="H37" s="11"/>
    </row>
    <row r="38" spans="2:34" ht="14.4" x14ac:dyDescent="0.3">
      <c r="B38" s="21"/>
      <c r="C38" s="21"/>
      <c r="D38" s="21"/>
      <c r="E38" s="36"/>
      <c r="F38" s="1"/>
      <c r="G38" s="3"/>
      <c r="H38" s="12"/>
      <c r="Z38" s="30" t="s">
        <v>6</v>
      </c>
      <c r="AA38" s="30"/>
      <c r="AB38" s="30"/>
      <c r="AC38" s="30"/>
      <c r="AD38" s="2"/>
      <c r="AE38" s="29" t="s">
        <v>23</v>
      </c>
      <c r="AF38" s="29"/>
      <c r="AG38" s="29"/>
      <c r="AH38" s="29"/>
    </row>
    <row r="39" spans="2:34" ht="15" thickBot="1" x14ac:dyDescent="0.35">
      <c r="B39" s="21"/>
      <c r="C39" s="21"/>
      <c r="D39" s="21"/>
      <c r="E39" s="37"/>
      <c r="F39" s="17"/>
      <c r="G39" s="14"/>
      <c r="H39" s="15"/>
      <c r="Z39" s="26" t="s">
        <v>14</v>
      </c>
      <c r="AA39" s="26"/>
      <c r="AB39" s="26" t="s">
        <v>15</v>
      </c>
      <c r="AC39" s="26"/>
      <c r="AD39" s="2"/>
      <c r="AE39" s="26" t="s">
        <v>14</v>
      </c>
      <c r="AF39" s="26"/>
      <c r="AG39" s="26" t="s">
        <v>15</v>
      </c>
      <c r="AH39" s="26"/>
    </row>
    <row r="40" spans="2:34" ht="14.4" x14ac:dyDescent="0.3">
      <c r="B40" s="21"/>
      <c r="C40" s="21">
        <v>10</v>
      </c>
      <c r="D40" s="21" t="s">
        <v>13</v>
      </c>
      <c r="E40" s="32" t="s">
        <v>14</v>
      </c>
      <c r="F40" s="9">
        <v>37</v>
      </c>
      <c r="G40" s="10">
        <v>76081.021126760563</v>
      </c>
      <c r="H40" s="11">
        <v>326624.47183098597</v>
      </c>
      <c r="L40" s="26">
        <v>10</v>
      </c>
      <c r="M40" s="27" t="s">
        <v>13</v>
      </c>
      <c r="N40" s="4" t="s">
        <v>14</v>
      </c>
      <c r="O40" s="7">
        <f>SUM(G40:G42)/3</f>
        <v>25395.156771297323</v>
      </c>
      <c r="P40" s="7">
        <f>_xlfn.STDEV.P(G40:G42)/SQRT(3)</f>
        <v>20692.417480496671</v>
      </c>
      <c r="Q40" s="7">
        <f>SUM(H40:H42)/3</f>
        <v>109000.75460554518</v>
      </c>
      <c r="R40" s="7">
        <f>_xlfn.STDEV.P(H40:H42)/SQRT(3)</f>
        <v>88844.51054785341</v>
      </c>
      <c r="V40" s="5" t="s">
        <v>28</v>
      </c>
      <c r="W40" s="5" t="s">
        <v>21</v>
      </c>
      <c r="X40" s="5" t="s">
        <v>22</v>
      </c>
      <c r="Y40" s="5"/>
      <c r="Z40" s="5" t="s">
        <v>30</v>
      </c>
      <c r="AA40" s="5" t="s">
        <v>31</v>
      </c>
      <c r="AB40" s="5" t="s">
        <v>30</v>
      </c>
      <c r="AC40" s="5" t="s">
        <v>31</v>
      </c>
      <c r="AE40" s="5" t="s">
        <v>30</v>
      </c>
      <c r="AF40" s="5" t="s">
        <v>31</v>
      </c>
      <c r="AG40" s="5" t="s">
        <v>30</v>
      </c>
      <c r="AH40" s="5" t="s">
        <v>31</v>
      </c>
    </row>
    <row r="41" spans="2:34" ht="14.4" x14ac:dyDescent="0.3">
      <c r="B41" s="21"/>
      <c r="C41" s="21"/>
      <c r="D41" s="21"/>
      <c r="E41" s="33"/>
      <c r="F41" s="4">
        <v>38</v>
      </c>
      <c r="G41" s="3">
        <v>53.341251221896378</v>
      </c>
      <c r="H41" s="12">
        <v>193.47096774193548</v>
      </c>
      <c r="L41" s="26"/>
      <c r="M41" s="27"/>
      <c r="N41" s="1" t="s">
        <v>15</v>
      </c>
      <c r="O41">
        <v>0</v>
      </c>
      <c r="P41">
        <v>0</v>
      </c>
      <c r="Q41">
        <v>0</v>
      </c>
      <c r="R41">
        <v>0</v>
      </c>
      <c r="V41" s="38" t="s">
        <v>27</v>
      </c>
      <c r="W41" s="26">
        <v>10</v>
      </c>
      <c r="X41" s="1" t="s">
        <v>13</v>
      </c>
      <c r="Y41" s="4"/>
      <c r="Z41" s="3">
        <v>198.90758595425979</v>
      </c>
      <c r="AA41" s="1">
        <v>130.65239483295153</v>
      </c>
      <c r="AB41" s="1">
        <v>0</v>
      </c>
      <c r="AC41" s="1">
        <v>0</v>
      </c>
      <c r="AE41" s="3">
        <v>213.67093476144106</v>
      </c>
      <c r="AF41" s="3">
        <v>0</v>
      </c>
      <c r="AG41" s="1">
        <v>0</v>
      </c>
      <c r="AH41" s="1">
        <v>0</v>
      </c>
    </row>
    <row r="42" spans="2:34" ht="15" thickBot="1" x14ac:dyDescent="0.35">
      <c r="B42" s="21"/>
      <c r="C42" s="21"/>
      <c r="D42" s="21"/>
      <c r="E42" s="34"/>
      <c r="F42" s="13">
        <v>39</v>
      </c>
      <c r="G42" s="14">
        <v>51.107935909519313</v>
      </c>
      <c r="H42" s="15">
        <v>184.32101790763429</v>
      </c>
      <c r="L42" s="26"/>
      <c r="M42" s="27" t="s">
        <v>16</v>
      </c>
      <c r="N42" s="4" t="s">
        <v>14</v>
      </c>
      <c r="O42">
        <v>0</v>
      </c>
      <c r="P42">
        <v>0</v>
      </c>
      <c r="Q42">
        <v>0</v>
      </c>
      <c r="R42">
        <v>0</v>
      </c>
      <c r="V42" s="38"/>
      <c r="W42" s="26"/>
      <c r="X42" s="1" t="s">
        <v>16</v>
      </c>
      <c r="Y42" s="1"/>
      <c r="Z42" s="3">
        <v>175.32794824399261</v>
      </c>
      <c r="AA42" s="1">
        <v>0</v>
      </c>
      <c r="AB42" s="1">
        <v>0</v>
      </c>
      <c r="AC42" s="1">
        <v>0</v>
      </c>
      <c r="AE42" s="3">
        <v>0</v>
      </c>
      <c r="AF42" s="3">
        <v>0</v>
      </c>
      <c r="AG42" s="1">
        <v>0</v>
      </c>
      <c r="AH42" s="1">
        <v>0</v>
      </c>
    </row>
    <row r="43" spans="2:34" ht="14.4" x14ac:dyDescent="0.3">
      <c r="B43" s="21"/>
      <c r="C43" s="21"/>
      <c r="D43" s="21"/>
      <c r="E43" s="35" t="s">
        <v>15</v>
      </c>
      <c r="F43" s="9">
        <v>40</v>
      </c>
      <c r="G43" s="10">
        <v>0</v>
      </c>
      <c r="H43" s="11">
        <v>0</v>
      </c>
      <c r="L43" s="26"/>
      <c r="M43" s="27"/>
      <c r="N43" s="1" t="s">
        <v>15</v>
      </c>
      <c r="O43">
        <v>0</v>
      </c>
      <c r="P43">
        <v>0</v>
      </c>
      <c r="Q43">
        <v>0</v>
      </c>
      <c r="R43">
        <v>0</v>
      </c>
      <c r="V43" s="38"/>
      <c r="W43" s="26">
        <v>40</v>
      </c>
      <c r="X43" s="1" t="s">
        <v>13</v>
      </c>
      <c r="Y43" s="4"/>
      <c r="Z43" s="1">
        <v>6.2401142782689112</v>
      </c>
      <c r="AA43" s="1">
        <v>1.1424811482666724</v>
      </c>
      <c r="AB43" s="1">
        <v>0</v>
      </c>
      <c r="AC43" s="1">
        <v>0</v>
      </c>
      <c r="AE43" s="3">
        <v>14.038946347116624</v>
      </c>
      <c r="AF43" s="1">
        <v>4.0447396925664618</v>
      </c>
      <c r="AG43" s="1">
        <v>11.207170159680636</v>
      </c>
      <c r="AH43" s="1">
        <v>0</v>
      </c>
    </row>
    <row r="44" spans="2:34" ht="14.4" x14ac:dyDescent="0.3">
      <c r="B44" s="21"/>
      <c r="C44" s="21"/>
      <c r="D44" s="21"/>
      <c r="E44" s="36"/>
      <c r="F44" s="4">
        <v>41</v>
      </c>
      <c r="G44" s="3">
        <v>0</v>
      </c>
      <c r="H44" s="12">
        <v>0</v>
      </c>
      <c r="V44" s="38"/>
      <c r="W44" s="26"/>
      <c r="X44" s="1" t="s">
        <v>16</v>
      </c>
      <c r="Y44" s="1"/>
      <c r="Z44" s="3">
        <v>9.5722696425331151</v>
      </c>
      <c r="AA44" s="1">
        <v>1.0125104469841892</v>
      </c>
      <c r="AB44" s="1">
        <v>0</v>
      </c>
      <c r="AC44" s="1">
        <v>0</v>
      </c>
      <c r="AE44" s="3">
        <v>30.670173652694608</v>
      </c>
      <c r="AF44" s="1">
        <v>0</v>
      </c>
      <c r="AG44" s="1">
        <v>0</v>
      </c>
      <c r="AH44" s="1">
        <v>0</v>
      </c>
    </row>
    <row r="45" spans="2:34" ht="15" thickBot="1" x14ac:dyDescent="0.35">
      <c r="B45" s="21"/>
      <c r="C45" s="21"/>
      <c r="D45" s="21"/>
      <c r="E45" s="37"/>
      <c r="F45" s="13">
        <v>42</v>
      </c>
      <c r="G45" s="14">
        <v>0</v>
      </c>
      <c r="H45" s="15">
        <v>0</v>
      </c>
      <c r="V45" s="38" t="s">
        <v>32</v>
      </c>
      <c r="W45" s="26">
        <v>0</v>
      </c>
      <c r="X45" s="1" t="s">
        <v>13</v>
      </c>
      <c r="Y45" s="4"/>
      <c r="Z45" s="1">
        <v>120.26888794126158</v>
      </c>
      <c r="AA45" s="1">
        <v>65.361482979747223</v>
      </c>
      <c r="AB45" s="1">
        <v>3.6610951076320939</v>
      </c>
      <c r="AC45" s="1">
        <v>0</v>
      </c>
      <c r="AE45" s="3">
        <v>0</v>
      </c>
      <c r="AF45" s="3">
        <v>0</v>
      </c>
      <c r="AG45" s="3">
        <v>0</v>
      </c>
      <c r="AH45" s="1">
        <v>0</v>
      </c>
    </row>
    <row r="46" spans="2:34" ht="14.4" x14ac:dyDescent="0.3">
      <c r="B46" s="21"/>
      <c r="C46" s="21"/>
      <c r="D46" s="21" t="s">
        <v>16</v>
      </c>
      <c r="E46" s="32" t="s">
        <v>14</v>
      </c>
      <c r="F46" s="16"/>
      <c r="G46" s="10"/>
      <c r="H46" s="11"/>
      <c r="V46" s="38"/>
      <c r="W46" s="26"/>
      <c r="X46" s="1" t="s">
        <v>16</v>
      </c>
      <c r="Y46" s="1"/>
      <c r="Z46" s="1">
        <v>0</v>
      </c>
      <c r="AA46" s="1">
        <v>0</v>
      </c>
      <c r="AB46" s="1">
        <v>0</v>
      </c>
      <c r="AC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2:34" ht="14.4" x14ac:dyDescent="0.3">
      <c r="B47" s="21"/>
      <c r="C47" s="21"/>
      <c r="D47" s="21"/>
      <c r="E47" s="33"/>
      <c r="F47" s="1"/>
      <c r="G47" s="3"/>
      <c r="H47" s="12"/>
      <c r="V47" s="38"/>
      <c r="W47" s="26">
        <v>10</v>
      </c>
      <c r="X47" s="1" t="s">
        <v>13</v>
      </c>
      <c r="Y47" s="4"/>
      <c r="Z47" s="3">
        <v>42786.607110050762</v>
      </c>
      <c r="AA47" s="3">
        <v>34810.141647146615</v>
      </c>
      <c r="AB47" s="1">
        <v>0</v>
      </c>
      <c r="AC47" s="1">
        <v>0</v>
      </c>
      <c r="AE47" s="3">
        <v>15143.198765005936</v>
      </c>
      <c r="AF47" s="3">
        <v>12331.446457012205</v>
      </c>
      <c r="AG47" s="1">
        <v>0</v>
      </c>
      <c r="AH47" s="1">
        <v>0</v>
      </c>
    </row>
    <row r="48" spans="2:34" ht="15" thickBot="1" x14ac:dyDescent="0.35">
      <c r="B48" s="21"/>
      <c r="C48" s="21"/>
      <c r="D48" s="21"/>
      <c r="E48" s="34"/>
      <c r="F48" s="17"/>
      <c r="G48" s="14"/>
      <c r="H48" s="15"/>
      <c r="V48" s="38"/>
      <c r="W48" s="26"/>
      <c r="X48" s="1" t="s">
        <v>16</v>
      </c>
      <c r="Y48" s="1"/>
      <c r="Z48" s="1">
        <v>0</v>
      </c>
      <c r="AA48" s="1">
        <v>0</v>
      </c>
      <c r="AB48" s="1">
        <v>0</v>
      </c>
      <c r="AC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2:34" ht="14.4" x14ac:dyDescent="0.3">
      <c r="B49" s="21"/>
      <c r="C49" s="21"/>
      <c r="D49" s="21"/>
      <c r="E49" s="35" t="s">
        <v>15</v>
      </c>
      <c r="F49" s="16"/>
      <c r="G49" s="10"/>
      <c r="H49" s="11"/>
      <c r="V49" s="38"/>
      <c r="W49" s="26">
        <v>20</v>
      </c>
      <c r="X49" s="1" t="s">
        <v>13</v>
      </c>
      <c r="Y49" s="4"/>
      <c r="Z49" s="3">
        <v>1399.9975929995733</v>
      </c>
      <c r="AA49" s="3">
        <v>342.89827951270217</v>
      </c>
      <c r="AB49" s="3">
        <v>41.182148219441771</v>
      </c>
      <c r="AC49" s="1">
        <v>0</v>
      </c>
      <c r="AE49" s="3">
        <v>5388.9670003858291</v>
      </c>
      <c r="AF49" s="3">
        <v>2340.1625755044238</v>
      </c>
      <c r="AG49" s="3">
        <v>14.026176130895092</v>
      </c>
      <c r="AH49" s="1">
        <v>0</v>
      </c>
    </row>
    <row r="50" spans="2:34" ht="14.4" x14ac:dyDescent="0.3">
      <c r="B50" s="21"/>
      <c r="C50" s="21"/>
      <c r="D50" s="21"/>
      <c r="E50" s="36"/>
      <c r="F50" s="1"/>
      <c r="G50" s="3"/>
      <c r="H50" s="12"/>
      <c r="V50" s="38"/>
      <c r="W50" s="26"/>
      <c r="X50" s="1" t="s">
        <v>16</v>
      </c>
      <c r="Y50" s="1"/>
      <c r="Z50" s="3">
        <v>24994.277579170219</v>
      </c>
      <c r="AA50" s="3">
        <v>14464.537934301423</v>
      </c>
      <c r="AB50" s="3">
        <v>4.2937113113113119</v>
      </c>
      <c r="AC50" s="1">
        <v>0</v>
      </c>
      <c r="AE50" s="3">
        <v>20441.147462898894</v>
      </c>
      <c r="AF50" s="3">
        <v>8250.9566863760556</v>
      </c>
      <c r="AG50" s="3">
        <v>0</v>
      </c>
      <c r="AH50" s="1">
        <v>0</v>
      </c>
    </row>
    <row r="51" spans="2:34" ht="15" thickBot="1" x14ac:dyDescent="0.35">
      <c r="B51" s="21"/>
      <c r="C51" s="21"/>
      <c r="D51" s="21"/>
      <c r="E51" s="37"/>
      <c r="F51" s="17"/>
      <c r="G51" s="14"/>
      <c r="H51" s="15"/>
      <c r="V51" s="38"/>
      <c r="W51" s="26">
        <v>40</v>
      </c>
      <c r="X51" s="1" t="s">
        <v>13</v>
      </c>
      <c r="Y51" s="4"/>
      <c r="Z51" s="1">
        <v>0</v>
      </c>
      <c r="AA51" s="1">
        <v>0</v>
      </c>
      <c r="AB51" s="1">
        <v>0</v>
      </c>
      <c r="AC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2:34" ht="14.4" x14ac:dyDescent="0.3">
      <c r="B52" s="21"/>
      <c r="C52" s="21">
        <v>20</v>
      </c>
      <c r="D52" s="21" t="s">
        <v>13</v>
      </c>
      <c r="E52" s="32" t="s">
        <v>14</v>
      </c>
      <c r="F52" s="9">
        <v>49</v>
      </c>
      <c r="G52" s="10">
        <v>1288.5901999999999</v>
      </c>
      <c r="H52" s="11">
        <v>563.80499999999995</v>
      </c>
      <c r="L52" s="26">
        <v>20</v>
      </c>
      <c r="M52" s="27" t="s">
        <v>13</v>
      </c>
      <c r="N52" s="4" t="s">
        <v>14</v>
      </c>
      <c r="O52" s="7">
        <f>SUM(G52:G54)/3</f>
        <v>3035.8641151460688</v>
      </c>
      <c r="P52" s="7">
        <f>_xlfn.STDEV.P(G52:G54)/SQRT(3)</f>
        <v>1094.9080155588042</v>
      </c>
      <c r="Q52" s="7">
        <f>SUM(H52:H54)/3</f>
        <v>1334.6272880143179</v>
      </c>
      <c r="R52" s="7">
        <f>_xlfn.STDEV.P(H52:H54)/SQRT(3)</f>
        <v>315.20042059699557</v>
      </c>
      <c r="V52" s="38"/>
      <c r="W52" s="26"/>
      <c r="X52" s="1" t="s">
        <v>16</v>
      </c>
      <c r="Y52" s="1"/>
      <c r="Z52" s="3">
        <v>26.440082595870209</v>
      </c>
      <c r="AA52" s="1">
        <v>0</v>
      </c>
      <c r="AB52" s="1">
        <v>0</v>
      </c>
      <c r="AC52" s="1">
        <v>0</v>
      </c>
      <c r="AE52" s="3">
        <v>65.754424778761049</v>
      </c>
      <c r="AF52" s="3">
        <v>0</v>
      </c>
      <c r="AG52" s="3">
        <v>8.5870266472868195</v>
      </c>
      <c r="AH52" s="1">
        <v>0</v>
      </c>
    </row>
    <row r="53" spans="2:34" ht="14.4" x14ac:dyDescent="0.3">
      <c r="B53" s="21"/>
      <c r="C53" s="21"/>
      <c r="D53" s="21"/>
      <c r="E53" s="33"/>
      <c r="F53" s="4">
        <v>50</v>
      </c>
      <c r="G53" s="3">
        <v>2147.405323193916</v>
      </c>
      <c r="H53" s="12">
        <v>1758.1910646387832</v>
      </c>
      <c r="L53" s="26"/>
      <c r="M53" s="27"/>
      <c r="N53" s="1" t="s">
        <v>15</v>
      </c>
      <c r="O53" s="7">
        <f>G55</f>
        <v>14.58308373435996</v>
      </c>
      <c r="P53">
        <v>0</v>
      </c>
      <c r="Q53" s="7">
        <f>H55</f>
        <v>20.069653512993263</v>
      </c>
      <c r="R53">
        <v>0</v>
      </c>
      <c r="V53" s="1"/>
      <c r="X53" s="1"/>
      <c r="Y53" s="4"/>
    </row>
    <row r="54" spans="2:34" ht="15" thickBot="1" x14ac:dyDescent="0.35">
      <c r="B54" s="21"/>
      <c r="C54" s="21"/>
      <c r="D54" s="21"/>
      <c r="E54" s="34"/>
      <c r="F54" s="13">
        <v>51</v>
      </c>
      <c r="G54" s="14">
        <v>5671.5968222442898</v>
      </c>
      <c r="H54" s="15">
        <v>1681.8857994041707</v>
      </c>
      <c r="L54" s="26"/>
      <c r="M54" s="27" t="s">
        <v>16</v>
      </c>
      <c r="N54" s="4" t="s">
        <v>14</v>
      </c>
      <c r="O54" s="7">
        <f>SUM(G58:G60)/3</f>
        <v>21810.639138587689</v>
      </c>
      <c r="P54" s="7">
        <f>_xlfn.STDEV.P(G58:G60)/SQRT(3)</f>
        <v>11849.080022472892</v>
      </c>
      <c r="Q54" s="7">
        <f>SUM(H58:H60)/3</f>
        <v>74129.041781540509</v>
      </c>
      <c r="R54" s="7">
        <f>_xlfn.STDEV.P(H58:H60)/SQRT(3)</f>
        <v>51427.756322214918</v>
      </c>
      <c r="V54" s="1"/>
      <c r="W54" s="2"/>
      <c r="X54" s="1"/>
      <c r="Y54" s="1"/>
    </row>
    <row r="55" spans="2:34" ht="14.4" x14ac:dyDescent="0.3">
      <c r="B55" s="21"/>
      <c r="C55" s="21"/>
      <c r="D55" s="21"/>
      <c r="E55" s="35" t="s">
        <v>15</v>
      </c>
      <c r="F55" s="9">
        <v>52</v>
      </c>
      <c r="G55" s="10">
        <v>14.58308373435996</v>
      </c>
      <c r="H55" s="11">
        <v>20.069653512993263</v>
      </c>
      <c r="L55" s="26"/>
      <c r="M55" s="27"/>
      <c r="N55" s="1" t="s">
        <v>15</v>
      </c>
      <c r="O55" s="7">
        <f>G62</f>
        <v>4.1435550822846077</v>
      </c>
      <c r="P55">
        <v>0</v>
      </c>
      <c r="Q55" s="7">
        <f>H61</f>
        <v>21.369884393063582</v>
      </c>
      <c r="R55">
        <v>0</v>
      </c>
      <c r="V55" s="1"/>
      <c r="W55" s="2"/>
      <c r="X55" s="1"/>
      <c r="Y55" s="4"/>
    </row>
    <row r="56" spans="2:34" ht="14.4" x14ac:dyDescent="0.3">
      <c r="B56" s="21"/>
      <c r="C56" s="21"/>
      <c r="D56" s="21"/>
      <c r="E56" s="36"/>
      <c r="F56" s="4">
        <v>53</v>
      </c>
      <c r="G56" s="3">
        <v>0</v>
      </c>
      <c r="H56" s="12">
        <v>0</v>
      </c>
      <c r="V56" s="1"/>
      <c r="W56" s="2"/>
      <c r="X56" s="1"/>
      <c r="Y56" s="1"/>
    </row>
    <row r="57" spans="2:34" ht="15" thickBot="1" x14ac:dyDescent="0.35">
      <c r="B57" s="21"/>
      <c r="C57" s="21"/>
      <c r="D57" s="21"/>
      <c r="E57" s="37"/>
      <c r="F57" s="13">
        <v>54</v>
      </c>
      <c r="G57" s="14">
        <v>0</v>
      </c>
      <c r="H57" s="15">
        <v>0</v>
      </c>
      <c r="V57" s="1"/>
      <c r="X57" s="1"/>
      <c r="Y57" s="4"/>
    </row>
    <row r="58" spans="2:34" ht="14.4" x14ac:dyDescent="0.3">
      <c r="B58" s="21"/>
      <c r="C58" s="21"/>
      <c r="D58" s="21" t="s">
        <v>16</v>
      </c>
      <c r="E58" s="32" t="s">
        <v>14</v>
      </c>
      <c r="F58" s="9">
        <v>55</v>
      </c>
      <c r="G58" s="10">
        <v>15743.636186770425</v>
      </c>
      <c r="H58" s="11">
        <v>22494.571984435799</v>
      </c>
      <c r="V58" s="1"/>
      <c r="W58" s="2"/>
      <c r="X58" s="1"/>
      <c r="Y58" s="1"/>
    </row>
    <row r="59" spans="2:34" ht="14.4" x14ac:dyDescent="0.3">
      <c r="B59" s="21"/>
      <c r="C59" s="21"/>
      <c r="D59" s="21"/>
      <c r="E59" s="33"/>
      <c r="F59" s="4">
        <v>56</v>
      </c>
      <c r="G59" s="3">
        <v>49424.554455445541</v>
      </c>
      <c r="H59" s="12">
        <v>199455.44554455447</v>
      </c>
      <c r="V59" s="1"/>
      <c r="W59" s="2"/>
      <c r="X59" s="1"/>
      <c r="Y59" s="4"/>
    </row>
    <row r="60" spans="2:34" ht="15" thickBot="1" x14ac:dyDescent="0.35">
      <c r="B60" s="21"/>
      <c r="C60" s="21"/>
      <c r="D60" s="21"/>
      <c r="E60" s="34"/>
      <c r="F60" s="13">
        <v>57</v>
      </c>
      <c r="G60" s="14">
        <v>263.72677354709418</v>
      </c>
      <c r="H60" s="15">
        <v>437.10781563126255</v>
      </c>
      <c r="V60" s="1"/>
      <c r="W60" s="2"/>
      <c r="X60" s="1"/>
      <c r="Y60" s="1"/>
    </row>
    <row r="61" spans="2:34" ht="14.4" x14ac:dyDescent="0.3">
      <c r="B61" s="21"/>
      <c r="C61" s="21"/>
      <c r="D61" s="21"/>
      <c r="E61" s="35" t="s">
        <v>15</v>
      </c>
      <c r="F61" s="9">
        <v>58</v>
      </c>
      <c r="G61" s="10">
        <v>0</v>
      </c>
      <c r="H61" s="11">
        <v>21.369884393063582</v>
      </c>
      <c r="V61" s="1"/>
      <c r="X61" s="1"/>
      <c r="Y61" s="4"/>
    </row>
    <row r="62" spans="2:34" ht="14.4" x14ac:dyDescent="0.3">
      <c r="B62" s="21"/>
      <c r="C62" s="21"/>
      <c r="D62" s="21"/>
      <c r="E62" s="36"/>
      <c r="F62" s="4">
        <v>59</v>
      </c>
      <c r="G62" s="3">
        <v>4.1435550822846077</v>
      </c>
      <c r="H62" s="12">
        <v>0</v>
      </c>
      <c r="V62" s="1"/>
      <c r="W62" s="2"/>
      <c r="X62" s="1"/>
      <c r="Y62" s="1"/>
    </row>
    <row r="63" spans="2:34" ht="15" thickBot="1" x14ac:dyDescent="0.35">
      <c r="B63" s="21"/>
      <c r="C63" s="21"/>
      <c r="D63" s="21"/>
      <c r="E63" s="37"/>
      <c r="F63" s="13">
        <v>60</v>
      </c>
      <c r="G63" s="14">
        <v>0</v>
      </c>
      <c r="H63" s="15">
        <v>0</v>
      </c>
      <c r="V63" s="1"/>
      <c r="W63" s="2"/>
      <c r="X63" s="1"/>
      <c r="Y63" s="4"/>
    </row>
    <row r="64" spans="2:34" ht="14.4" x14ac:dyDescent="0.3">
      <c r="B64" s="21"/>
      <c r="C64" s="21">
        <v>40</v>
      </c>
      <c r="D64" s="21" t="s">
        <v>13</v>
      </c>
      <c r="E64" s="32" t="s">
        <v>14</v>
      </c>
      <c r="F64" s="9">
        <v>61</v>
      </c>
      <c r="G64" s="10">
        <v>0</v>
      </c>
      <c r="H64" s="11">
        <v>0</v>
      </c>
      <c r="L64" s="26">
        <v>40</v>
      </c>
      <c r="M64" s="27" t="s">
        <v>13</v>
      </c>
      <c r="N64" s="4" t="s">
        <v>14</v>
      </c>
      <c r="O64" s="1">
        <v>0</v>
      </c>
      <c r="P64" s="1">
        <v>0</v>
      </c>
      <c r="Q64" s="1">
        <v>0</v>
      </c>
      <c r="R64" s="1">
        <v>0</v>
      </c>
      <c r="V64" s="1"/>
      <c r="W64" s="2"/>
      <c r="X64" s="1"/>
      <c r="Y64" s="1"/>
    </row>
    <row r="65" spans="2:18" ht="14.4" x14ac:dyDescent="0.3">
      <c r="B65" s="21"/>
      <c r="C65" s="21"/>
      <c r="D65" s="21"/>
      <c r="E65" s="33"/>
      <c r="F65" s="4">
        <v>62</v>
      </c>
      <c r="G65" s="3">
        <v>0</v>
      </c>
      <c r="H65" s="12">
        <v>0</v>
      </c>
      <c r="L65" s="26"/>
      <c r="M65" s="27"/>
      <c r="N65" s="1" t="s">
        <v>15</v>
      </c>
      <c r="O65" s="1">
        <v>0</v>
      </c>
      <c r="P65" s="1">
        <v>0</v>
      </c>
      <c r="Q65" s="1">
        <v>0</v>
      </c>
      <c r="R65" s="1">
        <v>0</v>
      </c>
    </row>
    <row r="66" spans="2:18" ht="15" thickBot="1" x14ac:dyDescent="0.35">
      <c r="B66" s="21"/>
      <c r="C66" s="21"/>
      <c r="D66" s="21"/>
      <c r="E66" s="34"/>
      <c r="F66" s="13">
        <v>63</v>
      </c>
      <c r="G66" s="14">
        <v>0</v>
      </c>
      <c r="H66" s="15">
        <v>0</v>
      </c>
      <c r="L66" s="26"/>
      <c r="M66" s="27" t="s">
        <v>16</v>
      </c>
      <c r="N66" s="4" t="s">
        <v>14</v>
      </c>
      <c r="O66" s="3">
        <f>G72</f>
        <v>18.007225172074726</v>
      </c>
      <c r="P66" s="1">
        <v>0</v>
      </c>
      <c r="Q66" s="3">
        <f>SUM(H70,H72)/2</f>
        <v>18.498780703291569</v>
      </c>
      <c r="R66" s="3">
        <f>_xlfn.STDEV.P(H70,H72)/SQRT(2)</f>
        <v>2.1366183764510403E-2</v>
      </c>
    </row>
    <row r="67" spans="2:18" ht="14.4" x14ac:dyDescent="0.3">
      <c r="B67" s="21"/>
      <c r="C67" s="21"/>
      <c r="D67" s="21"/>
      <c r="E67" s="35" t="s">
        <v>15</v>
      </c>
      <c r="F67" s="9">
        <v>64</v>
      </c>
      <c r="G67" s="10">
        <v>0</v>
      </c>
      <c r="H67" s="11">
        <v>0</v>
      </c>
      <c r="L67" s="26"/>
      <c r="M67" s="27"/>
      <c r="N67" s="1" t="s">
        <v>15</v>
      </c>
      <c r="O67" s="1">
        <v>0</v>
      </c>
      <c r="P67" s="1">
        <v>0</v>
      </c>
      <c r="Q67" s="3">
        <f>H73</f>
        <v>3.7438052325581395</v>
      </c>
      <c r="R67" s="1">
        <v>0</v>
      </c>
    </row>
    <row r="68" spans="2:18" ht="14.4" x14ac:dyDescent="0.3">
      <c r="B68" s="21"/>
      <c r="C68" s="21"/>
      <c r="D68" s="21"/>
      <c r="E68" s="36"/>
      <c r="F68" s="4">
        <v>65</v>
      </c>
      <c r="G68" s="3">
        <v>0</v>
      </c>
      <c r="H68" s="12">
        <v>0</v>
      </c>
    </row>
    <row r="69" spans="2:18" ht="15" thickBot="1" x14ac:dyDescent="0.35">
      <c r="B69" s="21"/>
      <c r="C69" s="21"/>
      <c r="D69" s="21"/>
      <c r="E69" s="37"/>
      <c r="F69" s="13">
        <v>66</v>
      </c>
      <c r="G69" s="14">
        <v>0</v>
      </c>
      <c r="H69" s="15">
        <v>13.137653778558875</v>
      </c>
    </row>
    <row r="70" spans="2:18" ht="14.4" x14ac:dyDescent="0.3">
      <c r="B70" s="21"/>
      <c r="C70" s="21"/>
      <c r="D70" s="21" t="s">
        <v>16</v>
      </c>
      <c r="E70" s="32" t="s">
        <v>14</v>
      </c>
      <c r="F70" s="9">
        <v>67</v>
      </c>
      <c r="G70" s="10">
        <v>0</v>
      </c>
      <c r="H70" s="11">
        <v>18.468564356435643</v>
      </c>
    </row>
    <row r="71" spans="2:18" ht="14.4" x14ac:dyDescent="0.3">
      <c r="B71" s="21"/>
      <c r="C71" s="21"/>
      <c r="D71" s="21"/>
      <c r="E71" s="33"/>
      <c r="F71" s="4">
        <v>68</v>
      </c>
      <c r="G71" s="3">
        <v>0.71704850678733023</v>
      </c>
      <c r="H71" s="12">
        <v>0</v>
      </c>
    </row>
    <row r="72" spans="2:18" ht="15" thickBot="1" x14ac:dyDescent="0.35">
      <c r="B72" s="21"/>
      <c r="C72" s="21"/>
      <c r="D72" s="21"/>
      <c r="E72" s="34"/>
      <c r="F72" s="13">
        <v>69</v>
      </c>
      <c r="G72" s="14">
        <v>18.007225172074726</v>
      </c>
      <c r="H72" s="15">
        <v>18.528997050147495</v>
      </c>
    </row>
    <row r="73" spans="2:18" ht="14.4" x14ac:dyDescent="0.3">
      <c r="B73" s="21"/>
      <c r="C73" s="21"/>
      <c r="D73" s="21"/>
      <c r="E73" s="35" t="s">
        <v>15</v>
      </c>
      <c r="F73" s="9">
        <v>70</v>
      </c>
      <c r="G73" s="10">
        <v>0</v>
      </c>
      <c r="H73" s="11">
        <v>3.7438052325581395</v>
      </c>
    </row>
    <row r="74" spans="2:18" ht="14.4" x14ac:dyDescent="0.3">
      <c r="B74" s="21"/>
      <c r="C74" s="21"/>
      <c r="D74" s="21"/>
      <c r="E74" s="36"/>
      <c r="F74" s="4">
        <v>71</v>
      </c>
      <c r="G74" s="3">
        <v>0</v>
      </c>
      <c r="H74" s="12">
        <v>0</v>
      </c>
    </row>
    <row r="75" spans="2:18" ht="15" thickBot="1" x14ac:dyDescent="0.35">
      <c r="B75" s="21"/>
      <c r="C75" s="21"/>
      <c r="D75" s="21"/>
      <c r="E75" s="37"/>
      <c r="F75" s="13">
        <v>72</v>
      </c>
      <c r="G75" s="14">
        <v>0</v>
      </c>
      <c r="H75" s="15">
        <v>0</v>
      </c>
    </row>
  </sheetData>
  <mergeCells count="100">
    <mergeCell ref="D70:D75"/>
    <mergeCell ref="E70:E72"/>
    <mergeCell ref="E73:E75"/>
    <mergeCell ref="D64:D69"/>
    <mergeCell ref="E64:E66"/>
    <mergeCell ref="D58:D63"/>
    <mergeCell ref="E58:E60"/>
    <mergeCell ref="E61:E63"/>
    <mergeCell ref="M64:M65"/>
    <mergeCell ref="M66:M67"/>
    <mergeCell ref="E67:E69"/>
    <mergeCell ref="L40:L43"/>
    <mergeCell ref="M40:M41"/>
    <mergeCell ref="V41:V44"/>
    <mergeCell ref="W51:W52"/>
    <mergeCell ref="E52:E54"/>
    <mergeCell ref="M52:M53"/>
    <mergeCell ref="M54:M55"/>
    <mergeCell ref="E55:E57"/>
    <mergeCell ref="Z38:AC38"/>
    <mergeCell ref="AE38:AH38"/>
    <mergeCell ref="Z39:AA39"/>
    <mergeCell ref="AB39:AC39"/>
    <mergeCell ref="AE39:AF39"/>
    <mergeCell ref="AG39:AH39"/>
    <mergeCell ref="X31:X32"/>
    <mergeCell ref="V17:V32"/>
    <mergeCell ref="W17:W20"/>
    <mergeCell ref="X17:X18"/>
    <mergeCell ref="X19:X20"/>
    <mergeCell ref="W21:W24"/>
    <mergeCell ref="X21:X22"/>
    <mergeCell ref="X23:X24"/>
    <mergeCell ref="X25:X26"/>
    <mergeCell ref="X27:X28"/>
    <mergeCell ref="X29:X30"/>
    <mergeCell ref="D22:D27"/>
    <mergeCell ref="E25:E27"/>
    <mergeCell ref="W25:W28"/>
    <mergeCell ref="M30:M31"/>
    <mergeCell ref="E31:E33"/>
    <mergeCell ref="E22:E24"/>
    <mergeCell ref="M28:M29"/>
    <mergeCell ref="D40:D45"/>
    <mergeCell ref="D46:D51"/>
    <mergeCell ref="L64:L67"/>
    <mergeCell ref="C64:C75"/>
    <mergeCell ref="W29:W32"/>
    <mergeCell ref="W41:W42"/>
    <mergeCell ref="M42:M43"/>
    <mergeCell ref="E43:E45"/>
    <mergeCell ref="W43:W44"/>
    <mergeCell ref="V45:V52"/>
    <mergeCell ref="W45:W46"/>
    <mergeCell ref="E46:E48"/>
    <mergeCell ref="W47:W48"/>
    <mergeCell ref="E49:E51"/>
    <mergeCell ref="W49:W50"/>
    <mergeCell ref="E40:E42"/>
    <mergeCell ref="E10:E12"/>
    <mergeCell ref="E13:E15"/>
    <mergeCell ref="M18:M19"/>
    <mergeCell ref="E19:E21"/>
    <mergeCell ref="B28:B75"/>
    <mergeCell ref="C28:C39"/>
    <mergeCell ref="D28:D33"/>
    <mergeCell ref="E28:E30"/>
    <mergeCell ref="L28:L31"/>
    <mergeCell ref="D34:D39"/>
    <mergeCell ref="E34:E36"/>
    <mergeCell ref="E37:E39"/>
    <mergeCell ref="C52:C63"/>
    <mergeCell ref="D52:D57"/>
    <mergeCell ref="L52:L55"/>
    <mergeCell ref="C40:C51"/>
    <mergeCell ref="Z7:AA7"/>
    <mergeCell ref="AB7:AC7"/>
    <mergeCell ref="V9:V16"/>
    <mergeCell ref="W9:W12"/>
    <mergeCell ref="X9:X10"/>
    <mergeCell ref="X11:X12"/>
    <mergeCell ref="W13:W16"/>
    <mergeCell ref="X13:X14"/>
    <mergeCell ref="X15:X16"/>
    <mergeCell ref="O2:P2"/>
    <mergeCell ref="Q2:R2"/>
    <mergeCell ref="B4:B27"/>
    <mergeCell ref="C4:C15"/>
    <mergeCell ref="D4:D9"/>
    <mergeCell ref="E4:E6"/>
    <mergeCell ref="L4:L7"/>
    <mergeCell ref="M4:M5"/>
    <mergeCell ref="M6:M7"/>
    <mergeCell ref="E7:E9"/>
    <mergeCell ref="C16:C27"/>
    <mergeCell ref="D16:D21"/>
    <mergeCell ref="E16:E18"/>
    <mergeCell ref="L16:L19"/>
    <mergeCell ref="M16:M17"/>
    <mergeCell ref="D10:D15"/>
  </mergeCells>
  <conditionalFormatting sqref="G4:G75">
    <cfRule type="cellIs" dxfId="3" priority="2" operator="lessThan">
      <formula>1.35</formula>
    </cfRule>
  </conditionalFormatting>
  <conditionalFormatting sqref="H4:H75">
    <cfRule type="cellIs" dxfId="2" priority="1" operator="lessThan">
      <formula>1.47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1D797-9A24-472C-B26D-62D2712B7AD5}">
  <dimension ref="B2:AH75"/>
  <sheetViews>
    <sheetView zoomScale="70" zoomScaleNormal="70" workbookViewId="0">
      <selection activeCell="T17" sqref="T17"/>
    </sheetView>
  </sheetViews>
  <sheetFormatPr defaultRowHeight="13.8" x14ac:dyDescent="0.25"/>
  <cols>
    <col min="11" max="11" width="11.09765625" bestFit="1" customWidth="1"/>
    <col min="13" max="13" width="10.19921875" bestFit="1" customWidth="1"/>
    <col min="22" max="22" width="11.09765625" bestFit="1" customWidth="1"/>
    <col min="24" max="24" width="10.19921875" bestFit="1" customWidth="1"/>
  </cols>
  <sheetData>
    <row r="2" spans="2:29" ht="14.4" x14ac:dyDescent="0.3">
      <c r="O2" s="30" t="s">
        <v>4</v>
      </c>
      <c r="P2" s="30"/>
      <c r="Q2" s="29" t="s">
        <v>5</v>
      </c>
      <c r="R2" s="29"/>
    </row>
    <row r="3" spans="2:29" ht="15" thickBot="1" x14ac:dyDescent="0.35">
      <c r="G3" s="2" t="s">
        <v>4</v>
      </c>
      <c r="H3" s="2" t="s">
        <v>5</v>
      </c>
      <c r="K3" s="5" t="s">
        <v>28</v>
      </c>
      <c r="L3" s="5" t="s">
        <v>21</v>
      </c>
      <c r="M3" s="5" t="s">
        <v>22</v>
      </c>
      <c r="N3" s="5" t="s">
        <v>29</v>
      </c>
      <c r="O3" s="5" t="s">
        <v>30</v>
      </c>
      <c r="P3" s="5" t="s">
        <v>31</v>
      </c>
      <c r="Q3" s="5" t="s">
        <v>30</v>
      </c>
      <c r="R3" s="5" t="s">
        <v>31</v>
      </c>
    </row>
    <row r="4" spans="2:29" ht="14.4" x14ac:dyDescent="0.3">
      <c r="B4" s="21" t="s">
        <v>12</v>
      </c>
      <c r="C4" s="21">
        <v>10</v>
      </c>
      <c r="D4" s="21" t="s">
        <v>13</v>
      </c>
      <c r="E4" s="32" t="s">
        <v>14</v>
      </c>
      <c r="F4" s="9">
        <v>1</v>
      </c>
      <c r="G4" s="10">
        <v>0</v>
      </c>
      <c r="H4" s="11">
        <v>0</v>
      </c>
      <c r="K4" s="1" t="s">
        <v>27</v>
      </c>
      <c r="L4" s="26">
        <v>10</v>
      </c>
      <c r="M4" s="27" t="s">
        <v>13</v>
      </c>
      <c r="N4" s="4" t="s">
        <v>14</v>
      </c>
      <c r="O4" s="3">
        <f>G5</f>
        <v>293.59234664070107</v>
      </c>
      <c r="P4" s="1">
        <v>0</v>
      </c>
      <c r="Q4" s="3">
        <f>SUM(H5:H6)/2</f>
        <v>563.39167622845218</v>
      </c>
      <c r="R4" s="3">
        <f>_xlfn.STDEV.P(H5:H6)/SQRT(2)</f>
        <v>348.64478098180984</v>
      </c>
      <c r="S4" s="1"/>
    </row>
    <row r="5" spans="2:29" ht="14.4" x14ac:dyDescent="0.3">
      <c r="B5" s="21"/>
      <c r="C5" s="21"/>
      <c r="D5" s="21"/>
      <c r="E5" s="33"/>
      <c r="F5" s="4">
        <v>2</v>
      </c>
      <c r="G5" s="3">
        <v>293.59234664070107</v>
      </c>
      <c r="H5" s="12">
        <v>1056.4498539435249</v>
      </c>
      <c r="K5" s="1"/>
      <c r="L5" s="26"/>
      <c r="M5" s="27"/>
      <c r="N5" s="1" t="s">
        <v>15</v>
      </c>
      <c r="O5" s="1">
        <v>0</v>
      </c>
      <c r="P5" s="1">
        <v>0</v>
      </c>
      <c r="Q5" s="1">
        <v>0</v>
      </c>
      <c r="R5" s="1">
        <v>0</v>
      </c>
      <c r="S5" s="1"/>
    </row>
    <row r="6" spans="2:29" ht="15" thickBot="1" x14ac:dyDescent="0.35">
      <c r="B6" s="21"/>
      <c r="C6" s="21"/>
      <c r="D6" s="21"/>
      <c r="E6" s="34"/>
      <c r="F6" s="13">
        <v>3</v>
      </c>
      <c r="G6" s="14">
        <v>0</v>
      </c>
      <c r="H6" s="15">
        <v>70.333498513379581</v>
      </c>
      <c r="K6" s="1"/>
      <c r="L6" s="26"/>
      <c r="M6" s="27" t="s">
        <v>16</v>
      </c>
      <c r="N6" s="4" t="s">
        <v>14</v>
      </c>
      <c r="O6" s="3">
        <f>G11</f>
        <v>157.22314232902031</v>
      </c>
      <c r="P6" s="1">
        <v>0</v>
      </c>
      <c r="Q6" s="3">
        <f>SUM(H11:H12)/2</f>
        <v>512.6476628451278</v>
      </c>
      <c r="R6" s="3">
        <f>_xlfn.STDEV.P(H11:H12)/SQRT(2)</f>
        <v>335.18836935689541</v>
      </c>
      <c r="S6" s="1"/>
    </row>
    <row r="7" spans="2:29" ht="14.4" x14ac:dyDescent="0.3">
      <c r="B7" s="21"/>
      <c r="C7" s="21"/>
      <c r="D7" s="21"/>
      <c r="E7" s="35" t="s">
        <v>15</v>
      </c>
      <c r="F7" s="9">
        <v>4</v>
      </c>
      <c r="G7" s="10">
        <v>0</v>
      </c>
      <c r="H7" s="11">
        <v>0</v>
      </c>
      <c r="K7" s="1"/>
      <c r="L7" s="26"/>
      <c r="M7" s="27"/>
      <c r="N7" s="1" t="s">
        <v>15</v>
      </c>
      <c r="O7" s="1">
        <v>0</v>
      </c>
      <c r="P7" s="1">
        <v>0</v>
      </c>
      <c r="Q7" s="1">
        <v>0</v>
      </c>
      <c r="R7" s="1">
        <v>0</v>
      </c>
      <c r="S7" s="1"/>
      <c r="Z7" s="30" t="s">
        <v>7</v>
      </c>
      <c r="AA7" s="30"/>
      <c r="AB7" s="29" t="s">
        <v>8</v>
      </c>
      <c r="AC7" s="29"/>
    </row>
    <row r="8" spans="2:29" ht="14.4" x14ac:dyDescent="0.3">
      <c r="B8" s="21"/>
      <c r="C8" s="21"/>
      <c r="D8" s="21"/>
      <c r="E8" s="36"/>
      <c r="F8" s="4">
        <v>5</v>
      </c>
      <c r="G8" s="3">
        <v>0</v>
      </c>
      <c r="H8" s="12">
        <v>0</v>
      </c>
      <c r="K8" s="1"/>
      <c r="O8" s="1"/>
      <c r="P8" s="1"/>
      <c r="V8" s="5" t="s">
        <v>28</v>
      </c>
      <c r="W8" s="5" t="s">
        <v>21</v>
      </c>
      <c r="X8" s="5" t="s">
        <v>22</v>
      </c>
      <c r="Y8" s="5" t="s">
        <v>29</v>
      </c>
      <c r="Z8" s="5" t="s">
        <v>30</v>
      </c>
      <c r="AA8" s="5" t="s">
        <v>31</v>
      </c>
      <c r="AB8" s="5" t="s">
        <v>30</v>
      </c>
      <c r="AC8" s="5" t="s">
        <v>31</v>
      </c>
    </row>
    <row r="9" spans="2:29" ht="15" thickBot="1" x14ac:dyDescent="0.35">
      <c r="B9" s="21"/>
      <c r="C9" s="21"/>
      <c r="D9" s="21"/>
      <c r="E9" s="37"/>
      <c r="F9" s="13">
        <v>6</v>
      </c>
      <c r="G9" s="14">
        <v>0</v>
      </c>
      <c r="H9" s="15">
        <v>1.1747339999999999</v>
      </c>
      <c r="O9" s="1"/>
      <c r="P9" s="1"/>
      <c r="V9" s="27" t="s">
        <v>27</v>
      </c>
      <c r="W9" s="26">
        <v>10</v>
      </c>
      <c r="X9" s="27" t="s">
        <v>13</v>
      </c>
      <c r="Y9" s="4" t="s">
        <v>14</v>
      </c>
      <c r="Z9" s="3">
        <v>24.212158714703001</v>
      </c>
      <c r="AA9" s="3">
        <v>0</v>
      </c>
      <c r="AB9" s="3">
        <v>0</v>
      </c>
      <c r="AC9" s="3">
        <v>0</v>
      </c>
    </row>
    <row r="10" spans="2:29" ht="14.4" x14ac:dyDescent="0.3">
      <c r="B10" s="21"/>
      <c r="C10" s="21"/>
      <c r="D10" s="21" t="s">
        <v>16</v>
      </c>
      <c r="E10" s="32" t="s">
        <v>14</v>
      </c>
      <c r="F10" s="9">
        <v>7</v>
      </c>
      <c r="G10" s="10">
        <v>0</v>
      </c>
      <c r="H10" s="11">
        <v>0</v>
      </c>
      <c r="O10" s="1"/>
      <c r="P10" s="1"/>
      <c r="V10" s="27"/>
      <c r="W10" s="26"/>
      <c r="X10" s="27"/>
      <c r="Y10" s="1" t="s">
        <v>15</v>
      </c>
      <c r="Z10" s="1">
        <v>0</v>
      </c>
      <c r="AA10" s="1">
        <v>0</v>
      </c>
      <c r="AB10" s="1">
        <v>0</v>
      </c>
      <c r="AC10" s="1">
        <v>0</v>
      </c>
    </row>
    <row r="11" spans="2:29" ht="14.4" x14ac:dyDescent="0.3">
      <c r="B11" s="21"/>
      <c r="C11" s="21"/>
      <c r="D11" s="21"/>
      <c r="E11" s="33"/>
      <c r="F11" s="4">
        <v>8</v>
      </c>
      <c r="G11" s="3">
        <v>157.22314232902031</v>
      </c>
      <c r="H11" s="12">
        <v>986.67560073937159</v>
      </c>
      <c r="V11" s="27"/>
      <c r="W11" s="26"/>
      <c r="X11" s="27" t="s">
        <v>16</v>
      </c>
      <c r="Y11" s="4" t="s">
        <v>14</v>
      </c>
      <c r="Z11" s="3">
        <v>16.887458410351201</v>
      </c>
      <c r="AA11" s="1">
        <v>0</v>
      </c>
      <c r="AB11" s="3">
        <v>78.782994454713503</v>
      </c>
      <c r="AC11" s="1">
        <v>0</v>
      </c>
    </row>
    <row r="12" spans="2:29" ht="15" thickBot="1" x14ac:dyDescent="0.35">
      <c r="B12" s="21"/>
      <c r="C12" s="21"/>
      <c r="D12" s="21"/>
      <c r="E12" s="34"/>
      <c r="F12" s="13">
        <v>9</v>
      </c>
      <c r="G12" s="14">
        <v>0</v>
      </c>
      <c r="H12" s="15">
        <v>38.619724950884091</v>
      </c>
      <c r="V12" s="27"/>
      <c r="W12" s="26"/>
      <c r="X12" s="27"/>
      <c r="Y12" s="1" t="s">
        <v>15</v>
      </c>
      <c r="Z12" s="1">
        <v>0</v>
      </c>
      <c r="AA12" s="1">
        <v>0</v>
      </c>
      <c r="AB12" s="1">
        <v>0</v>
      </c>
      <c r="AC12" s="1">
        <v>0</v>
      </c>
    </row>
    <row r="13" spans="2:29" ht="14.4" x14ac:dyDescent="0.3">
      <c r="B13" s="21"/>
      <c r="C13" s="21"/>
      <c r="D13" s="21"/>
      <c r="E13" s="35" t="s">
        <v>15</v>
      </c>
      <c r="F13" s="16"/>
      <c r="G13" s="10"/>
      <c r="H13" s="11"/>
      <c r="V13" s="27"/>
      <c r="W13" s="26">
        <v>40</v>
      </c>
      <c r="X13" s="27" t="s">
        <v>13</v>
      </c>
      <c r="Y13" s="4" t="s">
        <v>14</v>
      </c>
      <c r="Z13" s="1">
        <v>0</v>
      </c>
      <c r="AA13" s="1">
        <v>0</v>
      </c>
      <c r="AB13" s="1">
        <v>0</v>
      </c>
      <c r="AC13" s="1">
        <v>0</v>
      </c>
    </row>
    <row r="14" spans="2:29" ht="14.4" x14ac:dyDescent="0.3">
      <c r="B14" s="21"/>
      <c r="C14" s="21"/>
      <c r="D14" s="21"/>
      <c r="E14" s="36"/>
      <c r="F14" s="1"/>
      <c r="G14" s="3"/>
      <c r="H14" s="12"/>
      <c r="O14" s="1"/>
      <c r="P14" s="1"/>
      <c r="Q14" s="1"/>
      <c r="R14" s="1"/>
      <c r="V14" s="27"/>
      <c r="W14" s="26"/>
      <c r="X14" s="27"/>
      <c r="Y14" s="1" t="s">
        <v>15</v>
      </c>
      <c r="Z14" s="1">
        <v>0</v>
      </c>
      <c r="AA14" s="1">
        <v>0</v>
      </c>
      <c r="AB14" s="1">
        <v>0</v>
      </c>
      <c r="AC14" s="1">
        <v>0</v>
      </c>
    </row>
    <row r="15" spans="2:29" ht="15" thickBot="1" x14ac:dyDescent="0.35">
      <c r="B15" s="21"/>
      <c r="C15" s="21"/>
      <c r="D15" s="21"/>
      <c r="E15" s="37"/>
      <c r="F15" s="17"/>
      <c r="G15" s="14"/>
      <c r="H15" s="15"/>
      <c r="O15" s="1"/>
      <c r="P15" s="1"/>
      <c r="Q15" s="1"/>
      <c r="R15" s="1"/>
      <c r="V15" s="27"/>
      <c r="W15" s="26"/>
      <c r="X15" s="27" t="s">
        <v>16</v>
      </c>
      <c r="Y15" s="4" t="s">
        <v>14</v>
      </c>
      <c r="Z15" s="1">
        <v>0</v>
      </c>
      <c r="AA15" s="1">
        <v>0</v>
      </c>
      <c r="AB15" s="1">
        <v>0</v>
      </c>
      <c r="AC15" s="1">
        <v>0</v>
      </c>
    </row>
    <row r="16" spans="2:29" ht="14.4" x14ac:dyDescent="0.3">
      <c r="B16" s="21"/>
      <c r="C16" s="21">
        <v>40</v>
      </c>
      <c r="D16" s="21" t="s">
        <v>13</v>
      </c>
      <c r="E16" s="32" t="s">
        <v>14</v>
      </c>
      <c r="F16" s="9">
        <v>13</v>
      </c>
      <c r="G16" s="10">
        <v>0</v>
      </c>
      <c r="H16" s="11">
        <v>44.067667638483968</v>
      </c>
      <c r="L16" s="26">
        <v>40</v>
      </c>
      <c r="M16" s="27" t="s">
        <v>13</v>
      </c>
      <c r="N16" s="4" t="s">
        <v>14</v>
      </c>
      <c r="O16" s="1">
        <v>0</v>
      </c>
      <c r="P16" s="1">
        <v>0</v>
      </c>
      <c r="Q16" s="3">
        <f>H16</f>
        <v>44.067667638483968</v>
      </c>
      <c r="R16" s="1"/>
      <c r="V16" s="27"/>
      <c r="W16" s="26"/>
      <c r="X16" s="27"/>
      <c r="Y16" s="1" t="s">
        <v>15</v>
      </c>
      <c r="Z16" s="1">
        <v>0</v>
      </c>
      <c r="AA16" s="1">
        <v>0</v>
      </c>
      <c r="AB16" s="1">
        <v>0</v>
      </c>
      <c r="AC16" s="1">
        <v>0</v>
      </c>
    </row>
    <row r="17" spans="2:29" ht="14.4" x14ac:dyDescent="0.3">
      <c r="B17" s="21"/>
      <c r="C17" s="21"/>
      <c r="D17" s="21"/>
      <c r="E17" s="33"/>
      <c r="F17" s="4">
        <v>14</v>
      </c>
      <c r="G17" s="3">
        <v>0</v>
      </c>
      <c r="H17" s="12">
        <v>0</v>
      </c>
      <c r="L17" s="26"/>
      <c r="M17" s="27"/>
      <c r="N17" s="1" t="s">
        <v>15</v>
      </c>
      <c r="O17" s="1">
        <v>0</v>
      </c>
      <c r="P17" s="1">
        <v>0</v>
      </c>
      <c r="Q17" s="1">
        <v>0</v>
      </c>
      <c r="R17" s="1">
        <v>0</v>
      </c>
      <c r="V17" s="27" t="s">
        <v>32</v>
      </c>
      <c r="W17" s="26">
        <v>0</v>
      </c>
      <c r="X17" s="27" t="s">
        <v>13</v>
      </c>
      <c r="Y17" s="4" t="s">
        <v>14</v>
      </c>
      <c r="Z17" s="3">
        <v>43.733135300101736</v>
      </c>
      <c r="AA17" s="3">
        <v>0</v>
      </c>
      <c r="AB17" s="3">
        <v>0</v>
      </c>
      <c r="AC17" s="3">
        <v>0</v>
      </c>
    </row>
    <row r="18" spans="2:29" ht="15" thickBot="1" x14ac:dyDescent="0.35">
      <c r="B18" s="21"/>
      <c r="C18" s="21"/>
      <c r="D18" s="21"/>
      <c r="E18" s="34"/>
      <c r="F18" s="13">
        <v>15</v>
      </c>
      <c r="G18" s="14">
        <v>0</v>
      </c>
      <c r="H18" s="15">
        <v>0</v>
      </c>
      <c r="L18" s="26"/>
      <c r="M18" s="27" t="s">
        <v>16</v>
      </c>
      <c r="N18" s="4" t="s">
        <v>14</v>
      </c>
      <c r="O18" s="3">
        <f>G24</f>
        <v>8.0101397205588825</v>
      </c>
      <c r="P18" s="1">
        <v>0</v>
      </c>
      <c r="Q18" s="3">
        <f>H23</f>
        <v>11.924536082474226</v>
      </c>
      <c r="R18" s="1">
        <v>0</v>
      </c>
      <c r="V18" s="27"/>
      <c r="W18" s="26"/>
      <c r="X18" s="27"/>
      <c r="Y18" s="1" t="s">
        <v>15</v>
      </c>
      <c r="Z18" s="3">
        <v>0</v>
      </c>
      <c r="AA18" s="1">
        <v>0</v>
      </c>
      <c r="AB18" s="3">
        <v>0</v>
      </c>
      <c r="AC18" s="1">
        <v>0</v>
      </c>
    </row>
    <row r="19" spans="2:29" ht="14.4" x14ac:dyDescent="0.3">
      <c r="B19" s="21"/>
      <c r="C19" s="21"/>
      <c r="D19" s="21"/>
      <c r="E19" s="35" t="s">
        <v>15</v>
      </c>
      <c r="F19" s="9">
        <v>16</v>
      </c>
      <c r="G19" s="10">
        <v>0</v>
      </c>
      <c r="H19" s="11">
        <v>0</v>
      </c>
      <c r="L19" s="26"/>
      <c r="M19" s="27"/>
      <c r="N19" s="1" t="s">
        <v>15</v>
      </c>
      <c r="O19" s="1">
        <v>0</v>
      </c>
      <c r="P19" s="1">
        <v>0</v>
      </c>
      <c r="Q19" s="1">
        <v>0</v>
      </c>
      <c r="R19" s="1">
        <v>0</v>
      </c>
      <c r="V19" s="27"/>
      <c r="W19" s="26"/>
      <c r="X19" s="27" t="s">
        <v>16</v>
      </c>
      <c r="Y19" s="4" t="s">
        <v>14</v>
      </c>
      <c r="Z19" s="1">
        <v>0</v>
      </c>
      <c r="AA19" s="1">
        <v>0</v>
      </c>
      <c r="AB19" s="1">
        <v>0</v>
      </c>
      <c r="AC19" s="1">
        <v>0</v>
      </c>
    </row>
    <row r="20" spans="2:29" ht="14.4" x14ac:dyDescent="0.3">
      <c r="B20" s="21"/>
      <c r="C20" s="21"/>
      <c r="D20" s="21"/>
      <c r="E20" s="36"/>
      <c r="F20" s="4">
        <v>17</v>
      </c>
      <c r="G20" s="3">
        <v>0</v>
      </c>
      <c r="H20" s="12">
        <v>0</v>
      </c>
      <c r="O20" s="1"/>
      <c r="P20" s="1"/>
      <c r="Q20" s="1"/>
      <c r="R20" s="1"/>
      <c r="V20" s="27"/>
      <c r="W20" s="26"/>
      <c r="X20" s="27"/>
      <c r="Y20" s="1" t="s">
        <v>15</v>
      </c>
      <c r="Z20" s="1">
        <v>0</v>
      </c>
      <c r="AA20" s="1">
        <v>0</v>
      </c>
      <c r="AB20" s="1">
        <v>0</v>
      </c>
      <c r="AC20" s="1">
        <v>0</v>
      </c>
    </row>
    <row r="21" spans="2:29" ht="15" thickBot="1" x14ac:dyDescent="0.35">
      <c r="B21" s="21"/>
      <c r="C21" s="21"/>
      <c r="D21" s="21"/>
      <c r="E21" s="37"/>
      <c r="F21" s="13">
        <v>18</v>
      </c>
      <c r="G21" s="14">
        <v>0</v>
      </c>
      <c r="H21" s="15">
        <v>0</v>
      </c>
      <c r="O21" s="1"/>
      <c r="P21" s="1"/>
      <c r="Q21" s="1"/>
      <c r="R21" s="1"/>
      <c r="V21" s="27"/>
      <c r="W21" s="26">
        <v>10</v>
      </c>
      <c r="X21" s="27" t="s">
        <v>13</v>
      </c>
      <c r="Y21" s="4" t="s">
        <v>14</v>
      </c>
      <c r="Z21" s="3">
        <v>7849.5066335904221</v>
      </c>
      <c r="AA21" s="3">
        <v>5544.287620558629</v>
      </c>
      <c r="AB21" s="3">
        <v>16952.632042253525</v>
      </c>
      <c r="AC21" s="3">
        <v>0</v>
      </c>
    </row>
    <row r="22" spans="2:29" ht="14.4" x14ac:dyDescent="0.3">
      <c r="B22" s="21"/>
      <c r="C22" s="21"/>
      <c r="D22" s="21" t="s">
        <v>16</v>
      </c>
      <c r="E22" s="32" t="s">
        <v>14</v>
      </c>
      <c r="F22" s="9">
        <v>19</v>
      </c>
      <c r="G22" s="10">
        <v>0</v>
      </c>
      <c r="H22" s="11">
        <v>0</v>
      </c>
      <c r="V22" s="27"/>
      <c r="W22" s="26"/>
      <c r="X22" s="27"/>
      <c r="Y22" s="1" t="s">
        <v>15</v>
      </c>
      <c r="Z22" s="1">
        <v>0</v>
      </c>
      <c r="AA22" s="1">
        <v>0</v>
      </c>
      <c r="AB22" s="1">
        <v>0</v>
      </c>
      <c r="AC22" s="1">
        <v>0</v>
      </c>
    </row>
    <row r="23" spans="2:29" ht="14.4" x14ac:dyDescent="0.3">
      <c r="B23" s="21"/>
      <c r="C23" s="21"/>
      <c r="D23" s="21"/>
      <c r="E23" s="33"/>
      <c r="F23" s="4">
        <v>20</v>
      </c>
      <c r="G23" s="3">
        <v>0</v>
      </c>
      <c r="H23" s="12">
        <v>11.924536082474226</v>
      </c>
      <c r="V23" s="27"/>
      <c r="W23" s="26"/>
      <c r="X23" s="27" t="s">
        <v>16</v>
      </c>
      <c r="Y23" s="4" t="s">
        <v>14</v>
      </c>
      <c r="Z23" s="1">
        <v>0</v>
      </c>
      <c r="AA23" s="1">
        <v>0</v>
      </c>
      <c r="AB23" s="1">
        <v>0</v>
      </c>
      <c r="AC23" s="1">
        <v>0</v>
      </c>
    </row>
    <row r="24" spans="2:29" ht="15" thickBot="1" x14ac:dyDescent="0.35">
      <c r="B24" s="21"/>
      <c r="C24" s="21"/>
      <c r="D24" s="21"/>
      <c r="E24" s="34"/>
      <c r="F24" s="13">
        <v>21</v>
      </c>
      <c r="G24" s="14">
        <v>8.0101397205588825</v>
      </c>
      <c r="H24" s="15">
        <v>0</v>
      </c>
      <c r="V24" s="27"/>
      <c r="W24" s="26"/>
      <c r="X24" s="27"/>
      <c r="Y24" s="1" t="s">
        <v>15</v>
      </c>
      <c r="Z24" s="1">
        <v>0</v>
      </c>
      <c r="AA24" s="1">
        <v>0</v>
      </c>
      <c r="AB24" s="1">
        <v>0</v>
      </c>
      <c r="AC24" s="1">
        <v>0</v>
      </c>
    </row>
    <row r="25" spans="2:29" ht="14.4" x14ac:dyDescent="0.3">
      <c r="B25" s="21"/>
      <c r="C25" s="21"/>
      <c r="D25" s="21"/>
      <c r="E25" s="35" t="s">
        <v>15</v>
      </c>
      <c r="F25" s="9">
        <v>22</v>
      </c>
      <c r="G25" s="10">
        <v>0</v>
      </c>
      <c r="H25" s="11">
        <v>0</v>
      </c>
      <c r="V25" s="27"/>
      <c r="W25" s="26">
        <v>20</v>
      </c>
      <c r="X25" s="27" t="s">
        <v>13</v>
      </c>
      <c r="Y25" s="4" t="s">
        <v>14</v>
      </c>
      <c r="Z25" s="3">
        <v>107.25536963641832</v>
      </c>
      <c r="AA25" s="3">
        <v>42.016329935132887</v>
      </c>
      <c r="AB25" s="3">
        <v>4.9771699906736497</v>
      </c>
      <c r="AC25" s="3">
        <v>0.28257575290535364</v>
      </c>
    </row>
    <row r="26" spans="2:29" ht="14.4" x14ac:dyDescent="0.3">
      <c r="B26" s="21"/>
      <c r="C26" s="21"/>
      <c r="D26" s="21"/>
      <c r="E26" s="36"/>
      <c r="F26" s="4">
        <v>23</v>
      </c>
      <c r="G26" s="3">
        <v>0</v>
      </c>
      <c r="H26" s="12">
        <v>0</v>
      </c>
      <c r="V26" s="27"/>
      <c r="W26" s="26"/>
      <c r="X26" s="27"/>
      <c r="Y26" s="1" t="s">
        <v>15</v>
      </c>
      <c r="Z26" s="3">
        <v>0</v>
      </c>
      <c r="AA26" s="1">
        <v>0</v>
      </c>
      <c r="AB26" s="3">
        <v>0</v>
      </c>
      <c r="AC26" s="1">
        <v>0</v>
      </c>
    </row>
    <row r="27" spans="2:29" ht="15" thickBot="1" x14ac:dyDescent="0.35">
      <c r="B27" s="21"/>
      <c r="C27" s="21"/>
      <c r="D27" s="21"/>
      <c r="E27" s="37"/>
      <c r="F27" s="13">
        <v>24</v>
      </c>
      <c r="G27" s="14">
        <v>0</v>
      </c>
      <c r="H27" s="15">
        <v>0</v>
      </c>
      <c r="V27" s="27"/>
      <c r="W27" s="26"/>
      <c r="X27" s="27" t="s">
        <v>16</v>
      </c>
      <c r="Y27" s="4" t="s">
        <v>14</v>
      </c>
      <c r="Z27" s="3">
        <v>4162.5190902493241</v>
      </c>
      <c r="AA27" s="3">
        <v>2468.7187206917265</v>
      </c>
      <c r="AB27" s="3">
        <v>429.12047096290462</v>
      </c>
      <c r="AC27" s="3">
        <v>118.37529461281051</v>
      </c>
    </row>
    <row r="28" spans="2:29" ht="14.4" x14ac:dyDescent="0.3">
      <c r="B28" s="21" t="s">
        <v>17</v>
      </c>
      <c r="C28" s="21">
        <v>0</v>
      </c>
      <c r="D28" s="21" t="s">
        <v>13</v>
      </c>
      <c r="E28" s="32" t="s">
        <v>14</v>
      </c>
      <c r="F28" s="9">
        <v>25</v>
      </c>
      <c r="G28" s="10">
        <v>0</v>
      </c>
      <c r="H28" s="11">
        <v>794.41709053916577</v>
      </c>
      <c r="K28" s="1" t="s">
        <v>32</v>
      </c>
      <c r="L28" s="26">
        <v>0</v>
      </c>
      <c r="M28" s="27" t="s">
        <v>13</v>
      </c>
      <c r="N28" s="4" t="s">
        <v>14</v>
      </c>
      <c r="O28">
        <v>0</v>
      </c>
      <c r="P28">
        <v>0</v>
      </c>
      <c r="Q28" s="7">
        <f>SUM(H28:H30)/3</f>
        <v>342.7383195463546</v>
      </c>
      <c r="R28" s="7">
        <f>_xlfn.STDEV.P(H28:H30)/SQRT(3)</f>
        <v>184.39717103019834</v>
      </c>
      <c r="V28" s="27"/>
      <c r="W28" s="26"/>
      <c r="X28" s="27"/>
      <c r="Y28" s="1" t="s">
        <v>15</v>
      </c>
      <c r="Z28" s="3">
        <v>0</v>
      </c>
      <c r="AA28" s="1">
        <v>0</v>
      </c>
      <c r="AB28" s="3">
        <v>0</v>
      </c>
      <c r="AC28" s="1">
        <v>0</v>
      </c>
    </row>
    <row r="29" spans="2:29" ht="14.4" x14ac:dyDescent="0.3">
      <c r="B29" s="21"/>
      <c r="C29" s="21"/>
      <c r="D29" s="21"/>
      <c r="E29" s="33"/>
      <c r="F29" s="4">
        <v>26</v>
      </c>
      <c r="G29" s="3">
        <v>0</v>
      </c>
      <c r="H29" s="12">
        <v>117.27437185929648</v>
      </c>
      <c r="L29" s="26"/>
      <c r="M29" s="27"/>
      <c r="N29" s="1" t="s">
        <v>15</v>
      </c>
      <c r="O29">
        <v>0</v>
      </c>
      <c r="P29">
        <v>0</v>
      </c>
      <c r="Q29" s="7">
        <f>H33</f>
        <v>2.8329951076320943</v>
      </c>
      <c r="R29">
        <v>0</v>
      </c>
      <c r="V29" s="27"/>
      <c r="W29" s="26">
        <v>40</v>
      </c>
      <c r="X29" s="27" t="s">
        <v>13</v>
      </c>
      <c r="Y29" s="4" t="s">
        <v>14</v>
      </c>
      <c r="Z29" s="1">
        <v>0</v>
      </c>
      <c r="AA29" s="1">
        <v>0</v>
      </c>
      <c r="AB29" s="1">
        <v>0</v>
      </c>
      <c r="AC29" s="1">
        <v>0</v>
      </c>
    </row>
    <row r="30" spans="2:29" ht="15" thickBot="1" x14ac:dyDescent="0.35">
      <c r="B30" s="21"/>
      <c r="C30" s="21"/>
      <c r="D30" s="21"/>
      <c r="E30" s="34"/>
      <c r="F30" s="13">
        <v>27</v>
      </c>
      <c r="G30" s="14">
        <v>0</v>
      </c>
      <c r="H30" s="15">
        <v>116.5234962406015</v>
      </c>
      <c r="L30" s="26"/>
      <c r="M30" s="27" t="s">
        <v>16</v>
      </c>
      <c r="N30" s="4" t="s">
        <v>14</v>
      </c>
      <c r="O30">
        <v>0</v>
      </c>
      <c r="P30">
        <v>0</v>
      </c>
      <c r="Q30">
        <v>0</v>
      </c>
      <c r="R30">
        <v>0</v>
      </c>
      <c r="V30" s="27"/>
      <c r="W30" s="26"/>
      <c r="X30" s="27"/>
      <c r="Y30" s="1" t="s">
        <v>15</v>
      </c>
      <c r="Z30" s="1">
        <v>0</v>
      </c>
      <c r="AA30" s="1">
        <v>0</v>
      </c>
      <c r="AB30" s="1">
        <v>0</v>
      </c>
      <c r="AC30" s="1">
        <v>0</v>
      </c>
    </row>
    <row r="31" spans="2:29" ht="14.4" x14ac:dyDescent="0.3">
      <c r="B31" s="21"/>
      <c r="C31" s="21"/>
      <c r="D31" s="21"/>
      <c r="E31" s="35" t="s">
        <v>15</v>
      </c>
      <c r="F31" s="9">
        <v>28</v>
      </c>
      <c r="G31" s="10">
        <v>0</v>
      </c>
      <c r="H31" s="11">
        <v>0</v>
      </c>
      <c r="L31" s="26"/>
      <c r="M31" s="27"/>
      <c r="N31" s="1" t="s">
        <v>15</v>
      </c>
      <c r="O31">
        <v>0</v>
      </c>
      <c r="P31">
        <v>0</v>
      </c>
      <c r="Q31">
        <v>0</v>
      </c>
      <c r="R31">
        <v>0</v>
      </c>
      <c r="V31" s="27"/>
      <c r="W31" s="26"/>
      <c r="X31" s="27" t="s">
        <v>16</v>
      </c>
      <c r="Y31" s="4" t="s">
        <v>14</v>
      </c>
      <c r="Z31" s="3">
        <v>0</v>
      </c>
      <c r="AA31" s="1">
        <v>0</v>
      </c>
      <c r="AB31" s="3">
        <v>0</v>
      </c>
      <c r="AC31" s="3">
        <v>0</v>
      </c>
    </row>
    <row r="32" spans="2:29" ht="14.4" x14ac:dyDescent="0.3">
      <c r="B32" s="21"/>
      <c r="C32" s="21"/>
      <c r="D32" s="21"/>
      <c r="E32" s="36"/>
      <c r="F32" s="4">
        <v>29</v>
      </c>
      <c r="G32" s="3">
        <v>0</v>
      </c>
      <c r="H32" s="12">
        <v>0</v>
      </c>
      <c r="V32" s="27"/>
      <c r="W32" s="26"/>
      <c r="X32" s="27"/>
      <c r="Y32" s="1" t="s">
        <v>15</v>
      </c>
      <c r="Z32" s="1">
        <v>0</v>
      </c>
      <c r="AA32" s="1">
        <v>0</v>
      </c>
      <c r="AB32" s="3">
        <v>0</v>
      </c>
      <c r="AC32" s="1">
        <v>0</v>
      </c>
    </row>
    <row r="33" spans="2:34" ht="15" thickBot="1" x14ac:dyDescent="0.35">
      <c r="B33" s="21"/>
      <c r="C33" s="21"/>
      <c r="D33" s="21"/>
      <c r="E33" s="37"/>
      <c r="F33" s="13">
        <v>30</v>
      </c>
      <c r="G33" s="14">
        <v>0</v>
      </c>
      <c r="H33" s="15">
        <v>2.8329951076320943</v>
      </c>
    </row>
    <row r="34" spans="2:34" ht="14.4" x14ac:dyDescent="0.3">
      <c r="B34" s="21"/>
      <c r="C34" s="21"/>
      <c r="D34" s="21" t="s">
        <v>16</v>
      </c>
      <c r="E34" s="32" t="s">
        <v>14</v>
      </c>
      <c r="F34" s="16"/>
      <c r="G34" s="10"/>
      <c r="H34" s="11"/>
    </row>
    <row r="35" spans="2:34" ht="14.4" x14ac:dyDescent="0.3">
      <c r="B35" s="21"/>
      <c r="C35" s="21"/>
      <c r="D35" s="21"/>
      <c r="E35" s="33"/>
      <c r="F35" s="1"/>
      <c r="G35" s="3"/>
      <c r="H35" s="12"/>
    </row>
    <row r="36" spans="2:34" ht="15" thickBot="1" x14ac:dyDescent="0.35">
      <c r="B36" s="21"/>
      <c r="C36" s="21"/>
      <c r="D36" s="21"/>
      <c r="E36" s="34"/>
      <c r="F36" s="17"/>
      <c r="G36" s="14"/>
      <c r="H36" s="15"/>
    </row>
    <row r="37" spans="2:34" ht="14.4" x14ac:dyDescent="0.3">
      <c r="B37" s="21"/>
      <c r="C37" s="21"/>
      <c r="D37" s="21"/>
      <c r="E37" s="35" t="s">
        <v>15</v>
      </c>
      <c r="F37" s="16"/>
      <c r="G37" s="10"/>
      <c r="H37" s="11"/>
    </row>
    <row r="38" spans="2:34" ht="14.4" x14ac:dyDescent="0.3">
      <c r="B38" s="21"/>
      <c r="C38" s="21"/>
      <c r="D38" s="21"/>
      <c r="E38" s="36"/>
      <c r="F38" s="1"/>
      <c r="G38" s="3"/>
      <c r="H38" s="12"/>
      <c r="Z38" s="30" t="s">
        <v>7</v>
      </c>
      <c r="AA38" s="30"/>
      <c r="AB38" s="30"/>
      <c r="AC38" s="30"/>
      <c r="AD38" s="2"/>
      <c r="AE38" s="29" t="s">
        <v>8</v>
      </c>
      <c r="AF38" s="29"/>
      <c r="AG38" s="29"/>
      <c r="AH38" s="29"/>
    </row>
    <row r="39" spans="2:34" ht="15" thickBot="1" x14ac:dyDescent="0.35">
      <c r="B39" s="21"/>
      <c r="C39" s="21"/>
      <c r="D39" s="21"/>
      <c r="E39" s="37"/>
      <c r="F39" s="17"/>
      <c r="G39" s="14"/>
      <c r="H39" s="15"/>
      <c r="Z39" s="26" t="s">
        <v>14</v>
      </c>
      <c r="AA39" s="26"/>
      <c r="AB39" s="26" t="s">
        <v>15</v>
      </c>
      <c r="AC39" s="26"/>
      <c r="AD39" s="2"/>
      <c r="AE39" s="26" t="s">
        <v>14</v>
      </c>
      <c r="AF39" s="26"/>
      <c r="AG39" s="26" t="s">
        <v>15</v>
      </c>
      <c r="AH39" s="26"/>
    </row>
    <row r="40" spans="2:34" ht="14.4" x14ac:dyDescent="0.3">
      <c r="B40" s="21"/>
      <c r="C40" s="21">
        <v>10</v>
      </c>
      <c r="D40" s="21" t="s">
        <v>13</v>
      </c>
      <c r="E40" s="32" t="s">
        <v>14</v>
      </c>
      <c r="F40" s="9">
        <v>37</v>
      </c>
      <c r="G40" s="10">
        <v>76081.021126760563</v>
      </c>
      <c r="H40" s="11">
        <v>326624.47183098597</v>
      </c>
      <c r="L40" s="26">
        <v>10</v>
      </c>
      <c r="M40" s="27" t="s">
        <v>13</v>
      </c>
      <c r="N40" s="4" t="s">
        <v>14</v>
      </c>
      <c r="O40" s="7">
        <f>SUM(G40:G42)/3</f>
        <v>25395.156771297323</v>
      </c>
      <c r="P40" s="7">
        <f>_xlfn.STDEV.P(G40:G42)/SQRT(3)</f>
        <v>20692.417480496671</v>
      </c>
      <c r="Q40" s="7">
        <f>SUM(H40:H42)/3</f>
        <v>109000.75460554518</v>
      </c>
      <c r="R40" s="7">
        <f>_xlfn.STDEV.P(H40:H42)/SQRT(3)</f>
        <v>88844.51054785341</v>
      </c>
      <c r="V40" s="5" t="s">
        <v>28</v>
      </c>
      <c r="W40" s="5" t="s">
        <v>21</v>
      </c>
      <c r="X40" s="5" t="s">
        <v>22</v>
      </c>
      <c r="Y40" s="5"/>
      <c r="Z40" s="5" t="s">
        <v>30</v>
      </c>
      <c r="AA40" s="5" t="s">
        <v>31</v>
      </c>
      <c r="AB40" s="5" t="s">
        <v>30</v>
      </c>
      <c r="AC40" s="5" t="s">
        <v>31</v>
      </c>
      <c r="AE40" s="5" t="s">
        <v>30</v>
      </c>
      <c r="AF40" s="5" t="s">
        <v>31</v>
      </c>
      <c r="AG40" s="5" t="s">
        <v>30</v>
      </c>
      <c r="AH40" s="5" t="s">
        <v>31</v>
      </c>
    </row>
    <row r="41" spans="2:34" ht="14.4" x14ac:dyDescent="0.3">
      <c r="B41" s="21"/>
      <c r="C41" s="21"/>
      <c r="D41" s="21"/>
      <c r="E41" s="33"/>
      <c r="F41" s="4">
        <v>38</v>
      </c>
      <c r="G41" s="3">
        <v>53.341251221896378</v>
      </c>
      <c r="H41" s="12">
        <v>193.47096774193548</v>
      </c>
      <c r="L41" s="26"/>
      <c r="M41" s="27"/>
      <c r="N41" s="1" t="s">
        <v>15</v>
      </c>
      <c r="O41">
        <v>0</v>
      </c>
      <c r="P41">
        <v>0</v>
      </c>
      <c r="Q41">
        <v>0</v>
      </c>
      <c r="R41">
        <v>0</v>
      </c>
      <c r="V41" s="38" t="s">
        <v>27</v>
      </c>
      <c r="W41" s="26">
        <v>10</v>
      </c>
      <c r="X41" s="1" t="s">
        <v>13</v>
      </c>
      <c r="Y41" s="4"/>
      <c r="Z41" s="3">
        <v>24.212158714703016</v>
      </c>
      <c r="AA41" s="3">
        <v>0</v>
      </c>
      <c r="AB41" s="1">
        <v>0</v>
      </c>
      <c r="AC41" s="1">
        <v>0</v>
      </c>
      <c r="AE41" s="3">
        <v>0</v>
      </c>
      <c r="AF41" s="3">
        <v>0</v>
      </c>
      <c r="AG41" s="1">
        <v>0</v>
      </c>
      <c r="AH41" s="1">
        <v>0</v>
      </c>
    </row>
    <row r="42" spans="2:34" ht="15" thickBot="1" x14ac:dyDescent="0.35">
      <c r="B42" s="21"/>
      <c r="C42" s="21"/>
      <c r="D42" s="21"/>
      <c r="E42" s="34"/>
      <c r="F42" s="13">
        <v>39</v>
      </c>
      <c r="G42" s="14">
        <v>51.107935909519313</v>
      </c>
      <c r="H42" s="15">
        <v>184.32101790763429</v>
      </c>
      <c r="L42" s="26"/>
      <c r="M42" s="27" t="s">
        <v>16</v>
      </c>
      <c r="N42" s="4" t="s">
        <v>14</v>
      </c>
      <c r="O42">
        <v>0</v>
      </c>
      <c r="P42">
        <v>0</v>
      </c>
      <c r="Q42">
        <v>0</v>
      </c>
      <c r="R42">
        <v>0</v>
      </c>
      <c r="V42" s="38"/>
      <c r="W42" s="26"/>
      <c r="X42" s="1" t="s">
        <v>16</v>
      </c>
      <c r="Y42" s="1"/>
      <c r="Z42" s="3">
        <v>16.887458410351201</v>
      </c>
      <c r="AA42" s="1">
        <v>0</v>
      </c>
      <c r="AB42" s="1">
        <v>0</v>
      </c>
      <c r="AC42" s="1">
        <v>0</v>
      </c>
      <c r="AE42" s="3">
        <v>78.782994454713503</v>
      </c>
      <c r="AF42" s="1">
        <v>0</v>
      </c>
      <c r="AG42" s="1">
        <v>0</v>
      </c>
      <c r="AH42" s="1">
        <v>0</v>
      </c>
    </row>
    <row r="43" spans="2:34" ht="14.4" x14ac:dyDescent="0.3">
      <c r="B43" s="21"/>
      <c r="C43" s="21"/>
      <c r="D43" s="21"/>
      <c r="E43" s="35" t="s">
        <v>15</v>
      </c>
      <c r="F43" s="9">
        <v>40</v>
      </c>
      <c r="G43" s="10">
        <v>0</v>
      </c>
      <c r="H43" s="11">
        <v>0</v>
      </c>
      <c r="L43" s="26"/>
      <c r="M43" s="27"/>
      <c r="N43" s="1" t="s">
        <v>15</v>
      </c>
      <c r="O43">
        <v>0</v>
      </c>
      <c r="P43">
        <v>0</v>
      </c>
      <c r="Q43">
        <v>0</v>
      </c>
      <c r="R43">
        <v>0</v>
      </c>
      <c r="V43" s="38"/>
      <c r="W43" s="26">
        <v>40</v>
      </c>
      <c r="X43" s="1" t="s">
        <v>13</v>
      </c>
      <c r="Y43" s="4"/>
      <c r="Z43" s="1">
        <v>0</v>
      </c>
      <c r="AA43" s="1">
        <v>0</v>
      </c>
      <c r="AB43" s="1">
        <v>0</v>
      </c>
      <c r="AC43" s="1">
        <v>0</v>
      </c>
      <c r="AE43" s="1">
        <v>0</v>
      </c>
      <c r="AF43" s="1">
        <v>0</v>
      </c>
      <c r="AG43" s="1">
        <v>0</v>
      </c>
      <c r="AH43" s="1">
        <v>0</v>
      </c>
    </row>
    <row r="44" spans="2:34" ht="14.4" x14ac:dyDescent="0.3">
      <c r="B44" s="21"/>
      <c r="C44" s="21"/>
      <c r="D44" s="21"/>
      <c r="E44" s="36"/>
      <c r="F44" s="4">
        <v>41</v>
      </c>
      <c r="G44" s="3">
        <v>0</v>
      </c>
      <c r="H44" s="12">
        <v>0</v>
      </c>
      <c r="V44" s="38"/>
      <c r="W44" s="26"/>
      <c r="X44" s="1" t="s">
        <v>16</v>
      </c>
      <c r="Y44" s="1"/>
      <c r="Z44" s="1">
        <v>0</v>
      </c>
      <c r="AA44" s="1">
        <v>0</v>
      </c>
      <c r="AB44" s="1">
        <v>0</v>
      </c>
      <c r="AC44" s="1">
        <v>0</v>
      </c>
      <c r="AE44" s="1">
        <v>0</v>
      </c>
      <c r="AF44" s="1">
        <v>0</v>
      </c>
      <c r="AG44" s="1">
        <v>0</v>
      </c>
      <c r="AH44" s="1">
        <v>0</v>
      </c>
    </row>
    <row r="45" spans="2:34" ht="15" thickBot="1" x14ac:dyDescent="0.35">
      <c r="B45" s="21"/>
      <c r="C45" s="21"/>
      <c r="D45" s="21"/>
      <c r="E45" s="37"/>
      <c r="F45" s="13">
        <v>42</v>
      </c>
      <c r="G45" s="14">
        <v>0</v>
      </c>
      <c r="H45" s="15">
        <v>0</v>
      </c>
      <c r="V45" s="38" t="s">
        <v>32</v>
      </c>
      <c r="W45" s="26">
        <v>0</v>
      </c>
      <c r="X45" s="1" t="s">
        <v>13</v>
      </c>
      <c r="Y45" s="4"/>
      <c r="Z45" s="3">
        <v>43.733135300101736</v>
      </c>
      <c r="AA45" s="3">
        <v>0</v>
      </c>
      <c r="AB45" s="3">
        <v>0</v>
      </c>
      <c r="AC45" s="1">
        <v>0</v>
      </c>
      <c r="AE45" s="3">
        <v>0</v>
      </c>
      <c r="AF45" s="3">
        <v>0</v>
      </c>
      <c r="AG45" s="3">
        <v>0</v>
      </c>
      <c r="AH45" s="1">
        <v>0</v>
      </c>
    </row>
    <row r="46" spans="2:34" ht="14.4" x14ac:dyDescent="0.3">
      <c r="B46" s="21"/>
      <c r="C46" s="21"/>
      <c r="D46" s="21" t="s">
        <v>16</v>
      </c>
      <c r="E46" s="32" t="s">
        <v>14</v>
      </c>
      <c r="F46" s="16"/>
      <c r="G46" s="10"/>
      <c r="H46" s="11"/>
      <c r="V46" s="38"/>
      <c r="W46" s="26"/>
      <c r="X46" s="1" t="s">
        <v>16</v>
      </c>
      <c r="Y46" s="1"/>
      <c r="Z46" s="1">
        <v>0</v>
      </c>
      <c r="AA46" s="1">
        <v>0</v>
      </c>
      <c r="AB46" s="1">
        <v>0</v>
      </c>
      <c r="AC46" s="1">
        <v>0</v>
      </c>
      <c r="AE46" s="1">
        <v>0</v>
      </c>
      <c r="AF46" s="1">
        <v>0</v>
      </c>
      <c r="AG46" s="1">
        <v>0</v>
      </c>
      <c r="AH46" s="1">
        <v>0</v>
      </c>
    </row>
    <row r="47" spans="2:34" ht="14.4" x14ac:dyDescent="0.3">
      <c r="B47" s="21"/>
      <c r="C47" s="21"/>
      <c r="D47" s="21"/>
      <c r="E47" s="33"/>
      <c r="F47" s="1"/>
      <c r="G47" s="3"/>
      <c r="H47" s="12"/>
      <c r="V47" s="38"/>
      <c r="W47" s="26">
        <v>10</v>
      </c>
      <c r="X47" s="1" t="s">
        <v>13</v>
      </c>
      <c r="Y47" s="4"/>
      <c r="Z47" s="3">
        <v>7849.5066335904221</v>
      </c>
      <c r="AA47" s="3">
        <v>5544.287620558629</v>
      </c>
      <c r="AB47" s="1">
        <v>0</v>
      </c>
      <c r="AC47" s="1">
        <v>0</v>
      </c>
      <c r="AE47" s="3">
        <v>16952.632042253525</v>
      </c>
      <c r="AF47" s="3">
        <v>0</v>
      </c>
      <c r="AG47" s="1">
        <v>0</v>
      </c>
      <c r="AH47" s="1">
        <v>0</v>
      </c>
    </row>
    <row r="48" spans="2:34" ht="15" thickBot="1" x14ac:dyDescent="0.35">
      <c r="B48" s="21"/>
      <c r="C48" s="21"/>
      <c r="D48" s="21"/>
      <c r="E48" s="34"/>
      <c r="F48" s="17"/>
      <c r="G48" s="14"/>
      <c r="H48" s="15"/>
      <c r="V48" s="38"/>
      <c r="W48" s="26"/>
      <c r="X48" s="1" t="s">
        <v>16</v>
      </c>
      <c r="Y48" s="1"/>
      <c r="Z48" s="1">
        <v>0</v>
      </c>
      <c r="AA48" s="1">
        <v>0</v>
      </c>
      <c r="AB48" s="1">
        <v>0</v>
      </c>
      <c r="AC48" s="1">
        <v>0</v>
      </c>
      <c r="AE48" s="1">
        <v>0</v>
      </c>
      <c r="AF48" s="1">
        <v>0</v>
      </c>
      <c r="AG48" s="1">
        <v>0</v>
      </c>
      <c r="AH48" s="1">
        <v>0</v>
      </c>
    </row>
    <row r="49" spans="2:34" ht="14.4" x14ac:dyDescent="0.3">
      <c r="B49" s="21"/>
      <c r="C49" s="21"/>
      <c r="D49" s="21"/>
      <c r="E49" s="35" t="s">
        <v>15</v>
      </c>
      <c r="F49" s="16"/>
      <c r="G49" s="10"/>
      <c r="H49" s="11"/>
      <c r="V49" s="38"/>
      <c r="W49" s="26">
        <v>20</v>
      </c>
      <c r="X49" s="1" t="s">
        <v>13</v>
      </c>
      <c r="Y49" s="4"/>
      <c r="Z49" s="3">
        <v>107.25536963641832</v>
      </c>
      <c r="AA49" s="3">
        <v>42.016329935132887</v>
      </c>
      <c r="AB49" s="3">
        <v>0</v>
      </c>
      <c r="AC49" s="1">
        <v>0</v>
      </c>
      <c r="AE49" s="3">
        <v>4.9771699906736497</v>
      </c>
      <c r="AF49" s="3">
        <v>0.28257575290535364</v>
      </c>
      <c r="AG49" s="3">
        <v>0</v>
      </c>
      <c r="AH49" s="1">
        <v>0</v>
      </c>
    </row>
    <row r="50" spans="2:34" ht="14.4" x14ac:dyDescent="0.3">
      <c r="B50" s="21"/>
      <c r="C50" s="21"/>
      <c r="D50" s="21"/>
      <c r="E50" s="36"/>
      <c r="F50" s="1"/>
      <c r="G50" s="3"/>
      <c r="H50" s="12"/>
      <c r="V50" s="38"/>
      <c r="W50" s="26"/>
      <c r="X50" s="1" t="s">
        <v>16</v>
      </c>
      <c r="Y50" s="1"/>
      <c r="Z50" s="3">
        <v>4162.5190902493241</v>
      </c>
      <c r="AA50" s="3">
        <v>2468.7187206917265</v>
      </c>
      <c r="AB50" s="3">
        <v>0</v>
      </c>
      <c r="AC50" s="1">
        <v>0</v>
      </c>
      <c r="AE50" s="3">
        <v>429.12047096290462</v>
      </c>
      <c r="AF50" s="3">
        <v>118.37529461281051</v>
      </c>
      <c r="AG50" s="3">
        <v>0</v>
      </c>
      <c r="AH50" s="1">
        <v>0</v>
      </c>
    </row>
    <row r="51" spans="2:34" ht="15" thickBot="1" x14ac:dyDescent="0.35">
      <c r="B51" s="21"/>
      <c r="C51" s="21"/>
      <c r="D51" s="21"/>
      <c r="E51" s="37"/>
      <c r="F51" s="17"/>
      <c r="G51" s="14"/>
      <c r="H51" s="15"/>
      <c r="V51" s="38"/>
      <c r="W51" s="26">
        <v>40</v>
      </c>
      <c r="X51" s="1" t="s">
        <v>13</v>
      </c>
      <c r="Y51" s="4"/>
      <c r="Z51" s="1">
        <v>0</v>
      </c>
      <c r="AA51" s="1">
        <v>0</v>
      </c>
      <c r="AB51" s="1">
        <v>0</v>
      </c>
      <c r="AC51" s="1">
        <v>0</v>
      </c>
      <c r="AE51" s="1">
        <v>0</v>
      </c>
      <c r="AF51" s="1">
        <v>0</v>
      </c>
      <c r="AG51" s="1">
        <v>0</v>
      </c>
      <c r="AH51" s="1">
        <v>0</v>
      </c>
    </row>
    <row r="52" spans="2:34" ht="14.4" x14ac:dyDescent="0.3">
      <c r="B52" s="21"/>
      <c r="C52" s="21">
        <v>20</v>
      </c>
      <c r="D52" s="21" t="s">
        <v>13</v>
      </c>
      <c r="E52" s="32" t="s">
        <v>14</v>
      </c>
      <c r="F52" s="9">
        <v>49</v>
      </c>
      <c r="G52" s="10">
        <v>1288.5901999999999</v>
      </c>
      <c r="H52" s="11">
        <v>563.80499999999995</v>
      </c>
      <c r="L52" s="26">
        <v>20</v>
      </c>
      <c r="M52" s="27" t="s">
        <v>13</v>
      </c>
      <c r="N52" s="4" t="s">
        <v>14</v>
      </c>
      <c r="O52" s="7">
        <f>SUM(G52:G54)/3</f>
        <v>3035.8641151460688</v>
      </c>
      <c r="P52" s="7">
        <f>_xlfn.STDEV.P(G52:G54)/SQRT(3)</f>
        <v>1094.9080155588042</v>
      </c>
      <c r="Q52" s="7">
        <f>SUM(H52:H54)/3</f>
        <v>1334.6272880143179</v>
      </c>
      <c r="R52" s="7">
        <f>_xlfn.STDEV.P(H52:H54)/SQRT(3)</f>
        <v>315.20042059699557</v>
      </c>
      <c r="V52" s="38"/>
      <c r="W52" s="26"/>
      <c r="X52" s="1" t="s">
        <v>16</v>
      </c>
      <c r="Y52" s="1"/>
      <c r="Z52" s="3">
        <v>0</v>
      </c>
      <c r="AA52" s="1">
        <v>0</v>
      </c>
      <c r="AB52" s="1">
        <v>0</v>
      </c>
      <c r="AC52" s="1">
        <v>0</v>
      </c>
      <c r="AE52" s="3">
        <v>0</v>
      </c>
      <c r="AF52" s="3">
        <v>0</v>
      </c>
      <c r="AG52" s="3">
        <v>0</v>
      </c>
      <c r="AH52" s="1">
        <v>0</v>
      </c>
    </row>
    <row r="53" spans="2:34" ht="14.4" x14ac:dyDescent="0.3">
      <c r="B53" s="21"/>
      <c r="C53" s="21"/>
      <c r="D53" s="21"/>
      <c r="E53" s="33"/>
      <c r="F53" s="4">
        <v>50</v>
      </c>
      <c r="G53" s="3">
        <v>2147.405323193916</v>
      </c>
      <c r="H53" s="12">
        <v>1758.1910646387832</v>
      </c>
      <c r="L53" s="26"/>
      <c r="M53" s="27"/>
      <c r="N53" s="1" t="s">
        <v>15</v>
      </c>
      <c r="O53" s="7">
        <f>G55</f>
        <v>14.58308373435996</v>
      </c>
      <c r="P53">
        <v>0</v>
      </c>
      <c r="Q53" s="7">
        <f>H55</f>
        <v>20.069653512993263</v>
      </c>
      <c r="R53">
        <v>0</v>
      </c>
      <c r="V53" s="1"/>
      <c r="X53" s="1"/>
      <c r="Y53" s="4"/>
    </row>
    <row r="54" spans="2:34" ht="15" thickBot="1" x14ac:dyDescent="0.35">
      <c r="B54" s="21"/>
      <c r="C54" s="21"/>
      <c r="D54" s="21"/>
      <c r="E54" s="34"/>
      <c r="F54" s="13">
        <v>51</v>
      </c>
      <c r="G54" s="14">
        <v>5671.5968222442898</v>
      </c>
      <c r="H54" s="15">
        <v>1681.8857994041707</v>
      </c>
      <c r="L54" s="26"/>
      <c r="M54" s="27" t="s">
        <v>16</v>
      </c>
      <c r="N54" s="4" t="s">
        <v>14</v>
      </c>
      <c r="O54" s="7">
        <f>SUM(G58:G60)/3</f>
        <v>21810.639138587689</v>
      </c>
      <c r="P54" s="7">
        <f>_xlfn.STDEV.P(G58:G60)/SQRT(3)</f>
        <v>11849.080022472892</v>
      </c>
      <c r="Q54" s="7">
        <f>SUM(H58:H60)/3</f>
        <v>74129.041781540509</v>
      </c>
      <c r="R54" s="7">
        <f>_xlfn.STDEV.P(H58:H60)/SQRT(3)</f>
        <v>51427.756322214918</v>
      </c>
      <c r="V54" s="1"/>
      <c r="W54" s="2"/>
      <c r="X54" s="1"/>
      <c r="Y54" s="1"/>
    </row>
    <row r="55" spans="2:34" ht="14.4" x14ac:dyDescent="0.3">
      <c r="B55" s="21"/>
      <c r="C55" s="21"/>
      <c r="D55" s="21"/>
      <c r="E55" s="35" t="s">
        <v>15</v>
      </c>
      <c r="F55" s="9">
        <v>52</v>
      </c>
      <c r="G55" s="10">
        <v>14.58308373435996</v>
      </c>
      <c r="H55" s="11">
        <v>20.069653512993263</v>
      </c>
      <c r="L55" s="26"/>
      <c r="M55" s="27"/>
      <c r="N55" s="1" t="s">
        <v>15</v>
      </c>
      <c r="O55" s="7">
        <f>G62</f>
        <v>4.1435550822846077</v>
      </c>
      <c r="P55">
        <v>0</v>
      </c>
      <c r="Q55" s="7">
        <f>H61</f>
        <v>21.369884393063582</v>
      </c>
      <c r="R55">
        <v>0</v>
      </c>
      <c r="V55" s="1"/>
      <c r="W55" s="2"/>
      <c r="X55" s="1"/>
      <c r="Y55" s="4"/>
    </row>
    <row r="56" spans="2:34" ht="14.4" x14ac:dyDescent="0.3">
      <c r="B56" s="21"/>
      <c r="C56" s="21"/>
      <c r="D56" s="21"/>
      <c r="E56" s="36"/>
      <c r="F56" s="4">
        <v>53</v>
      </c>
      <c r="G56" s="3">
        <v>0</v>
      </c>
      <c r="H56" s="12">
        <v>0</v>
      </c>
      <c r="V56" s="1"/>
      <c r="W56" s="2"/>
      <c r="X56" s="1"/>
      <c r="Y56" s="1"/>
    </row>
    <row r="57" spans="2:34" ht="15" thickBot="1" x14ac:dyDescent="0.35">
      <c r="B57" s="21"/>
      <c r="C57" s="21"/>
      <c r="D57" s="21"/>
      <c r="E57" s="37"/>
      <c r="F57" s="13">
        <v>54</v>
      </c>
      <c r="G57" s="14">
        <v>0</v>
      </c>
      <c r="H57" s="15">
        <v>0</v>
      </c>
      <c r="V57" s="1"/>
      <c r="X57" s="1"/>
      <c r="Y57" s="4"/>
    </row>
    <row r="58" spans="2:34" ht="14.4" x14ac:dyDescent="0.3">
      <c r="B58" s="21"/>
      <c r="C58" s="21"/>
      <c r="D58" s="21" t="s">
        <v>16</v>
      </c>
      <c r="E58" s="32" t="s">
        <v>14</v>
      </c>
      <c r="F58" s="9">
        <v>55</v>
      </c>
      <c r="G58" s="10">
        <v>15743.636186770425</v>
      </c>
      <c r="H58" s="11">
        <v>22494.571984435799</v>
      </c>
      <c r="V58" s="1"/>
      <c r="W58" s="2"/>
      <c r="X58" s="1"/>
      <c r="Y58" s="1"/>
    </row>
    <row r="59" spans="2:34" ht="14.4" x14ac:dyDescent="0.3">
      <c r="B59" s="21"/>
      <c r="C59" s="21"/>
      <c r="D59" s="21"/>
      <c r="E59" s="33"/>
      <c r="F59" s="4">
        <v>56</v>
      </c>
      <c r="G59" s="3">
        <v>49424.554455445541</v>
      </c>
      <c r="H59" s="12">
        <v>199455.44554455447</v>
      </c>
      <c r="V59" s="1"/>
      <c r="W59" s="2"/>
      <c r="X59" s="1"/>
      <c r="Y59" s="4"/>
    </row>
    <row r="60" spans="2:34" ht="15" thickBot="1" x14ac:dyDescent="0.35">
      <c r="B60" s="21"/>
      <c r="C60" s="21"/>
      <c r="D60" s="21"/>
      <c r="E60" s="34"/>
      <c r="F60" s="13">
        <v>57</v>
      </c>
      <c r="G60" s="14">
        <v>263.72677354709418</v>
      </c>
      <c r="H60" s="15">
        <v>437.10781563126255</v>
      </c>
      <c r="V60" s="1"/>
      <c r="W60" s="2"/>
      <c r="X60" s="1"/>
      <c r="Y60" s="1"/>
    </row>
    <row r="61" spans="2:34" ht="14.4" x14ac:dyDescent="0.3">
      <c r="B61" s="21"/>
      <c r="C61" s="21"/>
      <c r="D61" s="21"/>
      <c r="E61" s="35" t="s">
        <v>15</v>
      </c>
      <c r="F61" s="9">
        <v>58</v>
      </c>
      <c r="G61" s="10">
        <v>0</v>
      </c>
      <c r="H61" s="11">
        <v>21.369884393063582</v>
      </c>
      <c r="V61" s="1"/>
      <c r="X61" s="1"/>
      <c r="Y61" s="4"/>
    </row>
    <row r="62" spans="2:34" ht="14.4" x14ac:dyDescent="0.3">
      <c r="B62" s="21"/>
      <c r="C62" s="21"/>
      <c r="D62" s="21"/>
      <c r="E62" s="36"/>
      <c r="F62" s="4">
        <v>59</v>
      </c>
      <c r="G62" s="3">
        <v>4.1435550822846077</v>
      </c>
      <c r="H62" s="12">
        <v>0</v>
      </c>
      <c r="V62" s="1"/>
      <c r="W62" s="2"/>
      <c r="X62" s="1"/>
      <c r="Y62" s="1"/>
    </row>
    <row r="63" spans="2:34" ht="15" thickBot="1" x14ac:dyDescent="0.35">
      <c r="B63" s="21"/>
      <c r="C63" s="21"/>
      <c r="D63" s="21"/>
      <c r="E63" s="37"/>
      <c r="F63" s="13">
        <v>60</v>
      </c>
      <c r="G63" s="14">
        <v>0</v>
      </c>
      <c r="H63" s="15">
        <v>0</v>
      </c>
      <c r="V63" s="1"/>
      <c r="W63" s="2"/>
      <c r="X63" s="1"/>
      <c r="Y63" s="4"/>
    </row>
    <row r="64" spans="2:34" ht="14.4" x14ac:dyDescent="0.3">
      <c r="B64" s="21"/>
      <c r="C64" s="21">
        <v>40</v>
      </c>
      <c r="D64" s="21" t="s">
        <v>13</v>
      </c>
      <c r="E64" s="32" t="s">
        <v>14</v>
      </c>
      <c r="F64" s="9">
        <v>61</v>
      </c>
      <c r="G64" s="10">
        <v>0</v>
      </c>
      <c r="H64" s="11">
        <v>0</v>
      </c>
      <c r="L64" s="26">
        <v>40</v>
      </c>
      <c r="M64" s="27" t="s">
        <v>13</v>
      </c>
      <c r="N64" s="4" t="s">
        <v>14</v>
      </c>
      <c r="O64" s="1">
        <v>0</v>
      </c>
      <c r="P64" s="1">
        <v>0</v>
      </c>
      <c r="Q64" s="1">
        <v>0</v>
      </c>
      <c r="R64" s="1">
        <v>0</v>
      </c>
      <c r="V64" s="1"/>
      <c r="W64" s="2"/>
      <c r="X64" s="1"/>
      <c r="Y64" s="1"/>
    </row>
    <row r="65" spans="2:18" ht="14.4" x14ac:dyDescent="0.3">
      <c r="B65" s="21"/>
      <c r="C65" s="21"/>
      <c r="D65" s="21"/>
      <c r="E65" s="33"/>
      <c r="F65" s="4">
        <v>62</v>
      </c>
      <c r="G65" s="3">
        <v>0</v>
      </c>
      <c r="H65" s="12">
        <v>0</v>
      </c>
      <c r="L65" s="26"/>
      <c r="M65" s="27"/>
      <c r="N65" s="1" t="s">
        <v>15</v>
      </c>
      <c r="O65" s="1">
        <v>0</v>
      </c>
      <c r="P65" s="1">
        <v>0</v>
      </c>
      <c r="Q65" s="1">
        <v>0</v>
      </c>
      <c r="R65" s="1">
        <v>0</v>
      </c>
    </row>
    <row r="66" spans="2:18" ht="15" thickBot="1" x14ac:dyDescent="0.35">
      <c r="B66" s="21"/>
      <c r="C66" s="21"/>
      <c r="D66" s="21"/>
      <c r="E66" s="34"/>
      <c r="F66" s="13">
        <v>63</v>
      </c>
      <c r="G66" s="14">
        <v>0</v>
      </c>
      <c r="H66" s="15">
        <v>0</v>
      </c>
      <c r="L66" s="26"/>
      <c r="M66" s="27" t="s">
        <v>16</v>
      </c>
      <c r="N66" s="4" t="s">
        <v>14</v>
      </c>
      <c r="O66" s="3">
        <f>G72</f>
        <v>18.007225172074726</v>
      </c>
      <c r="P66" s="1">
        <v>0</v>
      </c>
      <c r="Q66" s="3" t="e">
        <f>SUM(Hç70,H72)/2</f>
        <v>#NAME?</v>
      </c>
      <c r="R66" s="3">
        <f>_xlfn.STDEV.P(H70,H72)/SQRT(2)</f>
        <v>2.1366183764510403E-2</v>
      </c>
    </row>
    <row r="67" spans="2:18" ht="14.4" x14ac:dyDescent="0.3">
      <c r="B67" s="21"/>
      <c r="C67" s="21"/>
      <c r="D67" s="21"/>
      <c r="E67" s="35" t="s">
        <v>15</v>
      </c>
      <c r="F67" s="9">
        <v>64</v>
      </c>
      <c r="G67" s="10">
        <v>0</v>
      </c>
      <c r="H67" s="11">
        <v>0</v>
      </c>
      <c r="L67" s="26"/>
      <c r="M67" s="27"/>
      <c r="N67" s="1" t="s">
        <v>15</v>
      </c>
      <c r="O67" s="1">
        <v>0</v>
      </c>
      <c r="P67" s="1">
        <v>0</v>
      </c>
      <c r="Q67" s="3">
        <f>H73</f>
        <v>3.7438052325581395</v>
      </c>
      <c r="R67" s="1">
        <v>0</v>
      </c>
    </row>
    <row r="68" spans="2:18" ht="14.4" x14ac:dyDescent="0.3">
      <c r="B68" s="21"/>
      <c r="C68" s="21"/>
      <c r="D68" s="21"/>
      <c r="E68" s="36"/>
      <c r="F68" s="4">
        <v>65</v>
      </c>
      <c r="G68" s="3">
        <v>0</v>
      </c>
      <c r="H68" s="12">
        <v>0</v>
      </c>
    </row>
    <row r="69" spans="2:18" ht="15" thickBot="1" x14ac:dyDescent="0.35">
      <c r="B69" s="21"/>
      <c r="C69" s="21"/>
      <c r="D69" s="21"/>
      <c r="E69" s="37"/>
      <c r="F69" s="13">
        <v>66</v>
      </c>
      <c r="G69" s="14">
        <v>0</v>
      </c>
      <c r="H69" s="15">
        <v>13.137653778558875</v>
      </c>
    </row>
    <row r="70" spans="2:18" ht="14.4" x14ac:dyDescent="0.3">
      <c r="B70" s="21"/>
      <c r="C70" s="21"/>
      <c r="D70" s="21" t="s">
        <v>16</v>
      </c>
      <c r="E70" s="32" t="s">
        <v>14</v>
      </c>
      <c r="F70" s="9">
        <v>67</v>
      </c>
      <c r="G70" s="10">
        <v>0</v>
      </c>
      <c r="H70" s="11">
        <v>18.468564356435643</v>
      </c>
    </row>
    <row r="71" spans="2:18" ht="14.4" x14ac:dyDescent="0.3">
      <c r="B71" s="21"/>
      <c r="C71" s="21"/>
      <c r="D71" s="21"/>
      <c r="E71" s="33"/>
      <c r="F71" s="4">
        <v>68</v>
      </c>
      <c r="G71" s="3">
        <v>0.71704850678733023</v>
      </c>
      <c r="H71" s="12">
        <v>0</v>
      </c>
    </row>
    <row r="72" spans="2:18" ht="15" thickBot="1" x14ac:dyDescent="0.35">
      <c r="B72" s="21"/>
      <c r="C72" s="21"/>
      <c r="D72" s="21"/>
      <c r="E72" s="34"/>
      <c r="F72" s="13">
        <v>69</v>
      </c>
      <c r="G72" s="14">
        <v>18.007225172074726</v>
      </c>
      <c r="H72" s="15">
        <v>18.528997050147495</v>
      </c>
    </row>
    <row r="73" spans="2:18" ht="14.4" x14ac:dyDescent="0.3">
      <c r="B73" s="21"/>
      <c r="C73" s="21"/>
      <c r="D73" s="21"/>
      <c r="E73" s="35" t="s">
        <v>15</v>
      </c>
      <c r="F73" s="9">
        <v>70</v>
      </c>
      <c r="G73" s="10">
        <v>0</v>
      </c>
      <c r="H73" s="11">
        <v>3.7438052325581395</v>
      </c>
    </row>
    <row r="74" spans="2:18" ht="14.4" x14ac:dyDescent="0.3">
      <c r="B74" s="21"/>
      <c r="C74" s="21"/>
      <c r="D74" s="21"/>
      <c r="E74" s="36"/>
      <c r="F74" s="4">
        <v>71</v>
      </c>
      <c r="G74" s="3">
        <v>0</v>
      </c>
      <c r="H74" s="12">
        <v>0</v>
      </c>
    </row>
    <row r="75" spans="2:18" ht="15" thickBot="1" x14ac:dyDescent="0.35">
      <c r="B75" s="21"/>
      <c r="C75" s="21"/>
      <c r="D75" s="21"/>
      <c r="E75" s="37"/>
      <c r="F75" s="13">
        <v>72</v>
      </c>
      <c r="G75" s="14">
        <v>0</v>
      </c>
      <c r="H75" s="15">
        <v>0</v>
      </c>
    </row>
  </sheetData>
  <mergeCells count="100">
    <mergeCell ref="D70:D75"/>
    <mergeCell ref="E70:E72"/>
    <mergeCell ref="E73:E75"/>
    <mergeCell ref="D64:D69"/>
    <mergeCell ref="E64:E66"/>
    <mergeCell ref="D58:D63"/>
    <mergeCell ref="E58:E60"/>
    <mergeCell ref="E61:E63"/>
    <mergeCell ref="M64:M65"/>
    <mergeCell ref="M66:M67"/>
    <mergeCell ref="E67:E69"/>
    <mergeCell ref="L40:L43"/>
    <mergeCell ref="M40:M41"/>
    <mergeCell ref="V41:V44"/>
    <mergeCell ref="W51:W52"/>
    <mergeCell ref="E52:E54"/>
    <mergeCell ref="M52:M53"/>
    <mergeCell ref="M54:M55"/>
    <mergeCell ref="E55:E57"/>
    <mergeCell ref="Z38:AC38"/>
    <mergeCell ref="AE38:AH38"/>
    <mergeCell ref="Z39:AA39"/>
    <mergeCell ref="AB39:AC39"/>
    <mergeCell ref="AE39:AF39"/>
    <mergeCell ref="AG39:AH39"/>
    <mergeCell ref="X31:X32"/>
    <mergeCell ref="V17:V32"/>
    <mergeCell ref="W17:W20"/>
    <mergeCell ref="X17:X18"/>
    <mergeCell ref="X19:X20"/>
    <mergeCell ref="W21:W24"/>
    <mergeCell ref="X21:X22"/>
    <mergeCell ref="X23:X24"/>
    <mergeCell ref="X25:X26"/>
    <mergeCell ref="X27:X28"/>
    <mergeCell ref="X29:X30"/>
    <mergeCell ref="D22:D27"/>
    <mergeCell ref="E25:E27"/>
    <mergeCell ref="W25:W28"/>
    <mergeCell ref="M30:M31"/>
    <mergeCell ref="E31:E33"/>
    <mergeCell ref="E22:E24"/>
    <mergeCell ref="M28:M29"/>
    <mergeCell ref="D40:D45"/>
    <mergeCell ref="D46:D51"/>
    <mergeCell ref="L64:L67"/>
    <mergeCell ref="C64:C75"/>
    <mergeCell ref="W29:W32"/>
    <mergeCell ref="W41:W42"/>
    <mergeCell ref="M42:M43"/>
    <mergeCell ref="E43:E45"/>
    <mergeCell ref="W43:W44"/>
    <mergeCell ref="V45:V52"/>
    <mergeCell ref="W45:W46"/>
    <mergeCell ref="E46:E48"/>
    <mergeCell ref="W47:W48"/>
    <mergeCell ref="E49:E51"/>
    <mergeCell ref="W49:W50"/>
    <mergeCell ref="E40:E42"/>
    <mergeCell ref="E10:E12"/>
    <mergeCell ref="E13:E15"/>
    <mergeCell ref="M18:M19"/>
    <mergeCell ref="E19:E21"/>
    <mergeCell ref="B28:B75"/>
    <mergeCell ref="C28:C39"/>
    <mergeCell ref="D28:D33"/>
    <mergeCell ref="E28:E30"/>
    <mergeCell ref="L28:L31"/>
    <mergeCell ref="D34:D39"/>
    <mergeCell ref="E34:E36"/>
    <mergeCell ref="E37:E39"/>
    <mergeCell ref="C52:C63"/>
    <mergeCell ref="D52:D57"/>
    <mergeCell ref="L52:L55"/>
    <mergeCell ref="C40:C51"/>
    <mergeCell ref="Z7:AA7"/>
    <mergeCell ref="AB7:AC7"/>
    <mergeCell ref="V9:V16"/>
    <mergeCell ref="W9:W12"/>
    <mergeCell ref="X9:X10"/>
    <mergeCell ref="X11:X12"/>
    <mergeCell ref="W13:W16"/>
    <mergeCell ref="X13:X14"/>
    <mergeCell ref="X15:X16"/>
    <mergeCell ref="O2:P2"/>
    <mergeCell ref="Q2:R2"/>
    <mergeCell ref="B4:B27"/>
    <mergeCell ref="C4:C15"/>
    <mergeCell ref="D4:D9"/>
    <mergeCell ref="E4:E6"/>
    <mergeCell ref="L4:L7"/>
    <mergeCell ref="M4:M5"/>
    <mergeCell ref="M6:M7"/>
    <mergeCell ref="E7:E9"/>
    <mergeCell ref="C16:C27"/>
    <mergeCell ref="D16:D21"/>
    <mergeCell ref="E16:E18"/>
    <mergeCell ref="L16:L19"/>
    <mergeCell ref="M16:M17"/>
    <mergeCell ref="D10:D15"/>
  </mergeCells>
  <conditionalFormatting sqref="G4:G75">
    <cfRule type="cellIs" dxfId="1" priority="2" operator="lessThan">
      <formula>1.35</formula>
    </cfRule>
  </conditionalFormatting>
  <conditionalFormatting sqref="H4:H75">
    <cfRule type="cellIs" dxfId="0" priority="1" operator="lessThan">
      <formula>1.47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6E643-7BB0-463C-A8ED-6561077C0082}">
  <dimension ref="B3:G17"/>
  <sheetViews>
    <sheetView workbookViewId="0">
      <selection activeCell="I26" sqref="I26"/>
    </sheetView>
  </sheetViews>
  <sheetFormatPr defaultRowHeight="13.8" x14ac:dyDescent="0.25"/>
  <cols>
    <col min="2" max="2" width="20.796875" bestFit="1" customWidth="1"/>
    <col min="3" max="3" width="13.796875" bestFit="1" customWidth="1"/>
  </cols>
  <sheetData>
    <row r="3" spans="2:7" ht="14.4" x14ac:dyDescent="0.3">
      <c r="D3" s="26" t="s">
        <v>35</v>
      </c>
      <c r="E3" s="26"/>
      <c r="F3" s="26" t="s">
        <v>36</v>
      </c>
      <c r="G3" s="26"/>
    </row>
    <row r="4" spans="2:7" ht="14.4" x14ac:dyDescent="0.25">
      <c r="B4" s="19"/>
      <c r="C4" s="18" t="s">
        <v>37</v>
      </c>
      <c r="D4" s="19">
        <v>10</v>
      </c>
      <c r="E4" s="19">
        <v>40</v>
      </c>
      <c r="F4" s="19">
        <v>10</v>
      </c>
      <c r="G4" s="19">
        <v>40</v>
      </c>
    </row>
    <row r="5" spans="2:7" ht="14.4" x14ac:dyDescent="0.25">
      <c r="B5" s="18" t="s">
        <v>38</v>
      </c>
      <c r="C5" s="18" t="s">
        <v>22</v>
      </c>
    </row>
    <row r="6" spans="2:7" x14ac:dyDescent="0.25">
      <c r="B6" s="21" t="s">
        <v>5</v>
      </c>
      <c r="C6" s="19" t="s">
        <v>39</v>
      </c>
      <c r="D6" s="39" t="s">
        <v>40</v>
      </c>
      <c r="E6" s="19" t="s">
        <v>41</v>
      </c>
      <c r="F6" s="19" t="s">
        <v>42</v>
      </c>
      <c r="G6" s="19" t="s">
        <v>43</v>
      </c>
    </row>
    <row r="7" spans="2:7" x14ac:dyDescent="0.25">
      <c r="B7" s="21"/>
      <c r="C7" s="19" t="s">
        <v>44</v>
      </c>
      <c r="D7" s="39" t="s">
        <v>45</v>
      </c>
      <c r="E7" s="19" t="s">
        <v>46</v>
      </c>
      <c r="F7" s="19" t="s">
        <v>47</v>
      </c>
      <c r="G7" s="19" t="s">
        <v>48</v>
      </c>
    </row>
    <row r="8" spans="2:7" x14ac:dyDescent="0.25">
      <c r="B8" s="21" t="s">
        <v>4</v>
      </c>
      <c r="C8" s="19" t="s">
        <v>39</v>
      </c>
      <c r="D8" s="39" t="s">
        <v>49</v>
      </c>
      <c r="E8" s="19" t="s">
        <v>43</v>
      </c>
      <c r="F8" s="19" t="s">
        <v>50</v>
      </c>
      <c r="G8" s="19" t="s">
        <v>43</v>
      </c>
    </row>
    <row r="9" spans="2:7" x14ac:dyDescent="0.25">
      <c r="B9" s="21"/>
      <c r="C9" s="19" t="s">
        <v>44</v>
      </c>
      <c r="D9" s="39" t="s">
        <v>51</v>
      </c>
      <c r="E9" s="19" t="s">
        <v>52</v>
      </c>
      <c r="F9" s="19" t="s">
        <v>53</v>
      </c>
      <c r="G9" s="19" t="s">
        <v>54</v>
      </c>
    </row>
    <row r="10" spans="2:7" x14ac:dyDescent="0.25">
      <c r="B10" s="21" t="s">
        <v>6</v>
      </c>
      <c r="C10" s="19" t="s">
        <v>39</v>
      </c>
      <c r="D10" s="39" t="s">
        <v>55</v>
      </c>
      <c r="E10" s="19" t="s">
        <v>56</v>
      </c>
      <c r="F10" s="19" t="s">
        <v>57</v>
      </c>
      <c r="G10" s="19" t="s">
        <v>43</v>
      </c>
    </row>
    <row r="11" spans="2:7" x14ac:dyDescent="0.25">
      <c r="B11" s="21"/>
      <c r="C11" s="19" t="s">
        <v>44</v>
      </c>
      <c r="D11" s="39" t="s">
        <v>58</v>
      </c>
      <c r="E11" s="19" t="s">
        <v>59</v>
      </c>
      <c r="F11" s="19" t="s">
        <v>60</v>
      </c>
      <c r="G11" s="19" t="s">
        <v>61</v>
      </c>
    </row>
    <row r="12" spans="2:7" x14ac:dyDescent="0.25">
      <c r="B12" s="21" t="s">
        <v>9</v>
      </c>
      <c r="C12" s="19" t="s">
        <v>39</v>
      </c>
      <c r="D12" s="39" t="s">
        <v>62</v>
      </c>
      <c r="E12" s="19" t="s">
        <v>63</v>
      </c>
      <c r="F12" s="19" t="s">
        <v>64</v>
      </c>
      <c r="G12" s="19" t="s">
        <v>43</v>
      </c>
    </row>
    <row r="13" spans="2:7" x14ac:dyDescent="0.25">
      <c r="B13" s="21"/>
      <c r="C13" s="19" t="s">
        <v>44</v>
      </c>
      <c r="D13" s="39" t="s">
        <v>43</v>
      </c>
      <c r="E13" s="19" t="s">
        <v>65</v>
      </c>
      <c r="F13" s="19" t="s">
        <v>66</v>
      </c>
      <c r="G13" s="19" t="s">
        <v>67</v>
      </c>
    </row>
    <row r="14" spans="2:7" x14ac:dyDescent="0.25">
      <c r="B14" s="21" t="s">
        <v>7</v>
      </c>
      <c r="C14" s="19" t="s">
        <v>39</v>
      </c>
      <c r="D14" s="39" t="s">
        <v>68</v>
      </c>
      <c r="E14" s="19" t="s">
        <v>43</v>
      </c>
      <c r="F14" s="19" t="s">
        <v>69</v>
      </c>
      <c r="G14" s="19" t="s">
        <v>43</v>
      </c>
    </row>
    <row r="15" spans="2:7" x14ac:dyDescent="0.25">
      <c r="B15" s="21"/>
      <c r="C15" s="19" t="s">
        <v>44</v>
      </c>
      <c r="D15" s="39" t="s">
        <v>70</v>
      </c>
      <c r="E15" s="19" t="s">
        <v>43</v>
      </c>
      <c r="F15" s="19" t="s">
        <v>71</v>
      </c>
      <c r="G15" s="19" t="s">
        <v>43</v>
      </c>
    </row>
    <row r="16" spans="2:7" x14ac:dyDescent="0.25">
      <c r="B16" s="21" t="s">
        <v>8</v>
      </c>
      <c r="C16" s="19" t="s">
        <v>39</v>
      </c>
      <c r="D16" s="39" t="s">
        <v>43</v>
      </c>
      <c r="E16" s="19" t="s">
        <v>43</v>
      </c>
      <c r="F16" s="19" t="s">
        <v>72</v>
      </c>
      <c r="G16" s="19" t="s">
        <v>43</v>
      </c>
    </row>
    <row r="17" spans="2:7" x14ac:dyDescent="0.25">
      <c r="B17" s="21"/>
      <c r="C17" s="19" t="s">
        <v>44</v>
      </c>
      <c r="D17" s="39" t="s">
        <v>73</v>
      </c>
      <c r="E17" s="19" t="s">
        <v>43</v>
      </c>
      <c r="F17" s="19" t="s">
        <v>74</v>
      </c>
      <c r="G17" s="19" t="s">
        <v>43</v>
      </c>
    </row>
  </sheetData>
  <mergeCells count="8">
    <mergeCell ref="B14:B15"/>
    <mergeCell ref="B16:B17"/>
    <mergeCell ref="D3:E3"/>
    <mergeCell ref="F3:G3"/>
    <mergeCell ref="B6:B7"/>
    <mergeCell ref="B8:B9"/>
    <mergeCell ref="B10:B11"/>
    <mergeCell ref="B12:B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76B03-CCA7-4653-9321-D958F5EABFFB}">
  <dimension ref="A1:U34"/>
  <sheetViews>
    <sheetView tabSelected="1" workbookViewId="0">
      <selection activeCell="Q20" sqref="Q20"/>
    </sheetView>
  </sheetViews>
  <sheetFormatPr defaultRowHeight="14.4" x14ac:dyDescent="0.3"/>
  <cols>
    <col min="1" max="1" width="11.59765625" style="41" customWidth="1"/>
    <col min="2" max="2" width="11.796875" style="41" bestFit="1" customWidth="1"/>
    <col min="3" max="3" width="12.19921875" style="41" bestFit="1" customWidth="1"/>
    <col min="4" max="16384" width="8.796875" style="41"/>
  </cols>
  <sheetData>
    <row r="1" spans="1:21" x14ac:dyDescent="0.3">
      <c r="A1" s="40" t="s">
        <v>75</v>
      </c>
      <c r="B1" s="40" t="s">
        <v>22</v>
      </c>
      <c r="C1" s="40" t="s">
        <v>21</v>
      </c>
      <c r="D1" s="40" t="s">
        <v>4</v>
      </c>
      <c r="E1" s="40" t="s">
        <v>5</v>
      </c>
      <c r="F1" s="40" t="s">
        <v>33</v>
      </c>
      <c r="G1" s="40" t="s">
        <v>7</v>
      </c>
      <c r="H1" s="40" t="s">
        <v>8</v>
      </c>
      <c r="I1" s="40" t="s">
        <v>34</v>
      </c>
      <c r="P1" s="40" t="s">
        <v>4</v>
      </c>
      <c r="Q1" s="40" t="s">
        <v>5</v>
      </c>
      <c r="R1" s="40" t="s">
        <v>33</v>
      </c>
      <c r="S1" s="40" t="s">
        <v>7</v>
      </c>
      <c r="T1" s="40" t="s">
        <v>8</v>
      </c>
      <c r="U1" s="40" t="s">
        <v>34</v>
      </c>
    </row>
    <row r="2" spans="1:21" x14ac:dyDescent="0.3">
      <c r="A2" s="42" t="s">
        <v>76</v>
      </c>
      <c r="B2" s="41" t="s">
        <v>77</v>
      </c>
      <c r="C2" s="41">
        <v>10</v>
      </c>
      <c r="D2" s="43">
        <v>0</v>
      </c>
      <c r="E2" s="43">
        <v>0</v>
      </c>
      <c r="F2" s="43">
        <v>0</v>
      </c>
      <c r="G2" s="43">
        <v>0</v>
      </c>
      <c r="H2" s="43">
        <v>0</v>
      </c>
      <c r="I2" s="43">
        <v>0</v>
      </c>
      <c r="M2" s="41" t="s">
        <v>78</v>
      </c>
      <c r="N2" s="41" t="s">
        <v>77</v>
      </c>
      <c r="O2" s="41">
        <v>10</v>
      </c>
      <c r="P2" s="41">
        <v>294</v>
      </c>
      <c r="Q2" s="41">
        <v>560</v>
      </c>
      <c r="R2" s="41">
        <v>150</v>
      </c>
      <c r="S2" s="41">
        <v>48.4</v>
      </c>
      <c r="T2" s="41">
        <v>0</v>
      </c>
      <c r="U2" s="41">
        <v>214</v>
      </c>
    </row>
    <row r="3" spans="1:21" x14ac:dyDescent="0.3">
      <c r="A3" s="42" t="s">
        <v>76</v>
      </c>
      <c r="B3" s="41" t="s">
        <v>77</v>
      </c>
      <c r="C3" s="41">
        <v>10</v>
      </c>
      <c r="D3" s="43">
        <v>293.59234664070107</v>
      </c>
      <c r="E3" s="43">
        <v>1056.4498539435249</v>
      </c>
      <c r="F3" s="43">
        <v>383.67797468354433</v>
      </c>
      <c r="G3" s="43">
        <v>48.424317429406031</v>
      </c>
      <c r="H3" s="43">
        <v>0</v>
      </c>
      <c r="I3" s="43">
        <v>213.67093476144106</v>
      </c>
      <c r="M3" s="41" t="s">
        <v>78</v>
      </c>
      <c r="N3" s="41" t="s">
        <v>77</v>
      </c>
      <c r="O3" s="41">
        <v>10</v>
      </c>
      <c r="P3" s="41">
        <v>294</v>
      </c>
      <c r="Q3" s="41">
        <v>1060</v>
      </c>
      <c r="R3" s="41">
        <v>384</v>
      </c>
      <c r="S3" s="41">
        <v>48.4</v>
      </c>
      <c r="T3" s="41">
        <v>0</v>
      </c>
      <c r="U3" s="41">
        <v>214</v>
      </c>
    </row>
    <row r="4" spans="1:21" x14ac:dyDescent="0.3">
      <c r="A4" s="42" t="s">
        <v>76</v>
      </c>
      <c r="B4" s="41" t="s">
        <v>77</v>
      </c>
      <c r="C4" s="41">
        <v>10</v>
      </c>
      <c r="D4" s="43">
        <v>0</v>
      </c>
      <c r="E4" s="43">
        <v>70.333498513379581</v>
      </c>
      <c r="F4" s="43">
        <v>14.137197224975223</v>
      </c>
      <c r="G4" s="43">
        <v>0</v>
      </c>
      <c r="H4" s="43">
        <v>0</v>
      </c>
      <c r="I4" s="43">
        <v>0</v>
      </c>
      <c r="M4" s="41" t="s">
        <v>78</v>
      </c>
      <c r="N4" s="41" t="s">
        <v>77</v>
      </c>
      <c r="O4" s="41">
        <v>10</v>
      </c>
      <c r="P4" s="41">
        <v>294</v>
      </c>
      <c r="Q4" s="41">
        <v>70.3</v>
      </c>
      <c r="R4" s="41">
        <v>14.1</v>
      </c>
      <c r="S4" s="41">
        <v>48.4</v>
      </c>
      <c r="T4" s="41">
        <v>0</v>
      </c>
      <c r="U4" s="41">
        <v>214</v>
      </c>
    </row>
    <row r="5" spans="1:21" x14ac:dyDescent="0.3">
      <c r="A5" s="42" t="s">
        <v>76</v>
      </c>
      <c r="B5" s="41" t="s">
        <v>77</v>
      </c>
      <c r="C5" s="41">
        <v>40</v>
      </c>
      <c r="D5" s="43">
        <v>0</v>
      </c>
      <c r="E5" s="43">
        <v>44.067667638483968</v>
      </c>
      <c r="F5" s="43">
        <v>4.6244019436345969</v>
      </c>
      <c r="G5" s="43">
        <v>0</v>
      </c>
      <c r="H5" s="43">
        <v>0</v>
      </c>
      <c r="I5" s="43">
        <v>0</v>
      </c>
      <c r="M5" s="41" t="s">
        <v>78</v>
      </c>
      <c r="N5" s="41" t="s">
        <v>77</v>
      </c>
      <c r="O5" s="41">
        <v>40</v>
      </c>
      <c r="P5" s="41">
        <v>0</v>
      </c>
      <c r="Q5" s="41">
        <v>44.1</v>
      </c>
      <c r="R5" s="41">
        <v>4.62</v>
      </c>
      <c r="S5" s="41">
        <v>0</v>
      </c>
      <c r="T5" s="41">
        <v>0</v>
      </c>
      <c r="U5" s="41">
        <v>16</v>
      </c>
    </row>
    <row r="6" spans="1:21" x14ac:dyDescent="0.3">
      <c r="A6" s="42" t="s">
        <v>76</v>
      </c>
      <c r="B6" s="41" t="s">
        <v>77</v>
      </c>
      <c r="C6" s="41">
        <v>40</v>
      </c>
      <c r="D6" s="43">
        <v>0</v>
      </c>
      <c r="E6" s="43">
        <v>0</v>
      </c>
      <c r="F6" s="43">
        <v>7.8558266129032255</v>
      </c>
      <c r="G6" s="43">
        <v>0</v>
      </c>
      <c r="H6" s="43">
        <v>0</v>
      </c>
      <c r="I6" s="43">
        <v>19.759072076612902</v>
      </c>
      <c r="M6" s="41" t="s">
        <v>78</v>
      </c>
      <c r="N6" s="41" t="s">
        <v>77</v>
      </c>
      <c r="O6" s="41">
        <v>40</v>
      </c>
      <c r="P6" s="41">
        <v>0</v>
      </c>
      <c r="Q6" s="41">
        <v>44.1</v>
      </c>
      <c r="R6" s="41">
        <v>7.86</v>
      </c>
      <c r="S6" s="41">
        <v>0</v>
      </c>
      <c r="T6" s="41">
        <v>0</v>
      </c>
      <c r="U6" s="41">
        <v>19.8</v>
      </c>
    </row>
    <row r="7" spans="1:21" x14ac:dyDescent="0.3">
      <c r="A7" s="42" t="s">
        <v>76</v>
      </c>
      <c r="B7" s="41" t="s">
        <v>77</v>
      </c>
      <c r="C7" s="41">
        <v>40</v>
      </c>
      <c r="D7" s="43">
        <v>0</v>
      </c>
      <c r="E7" s="43">
        <v>0</v>
      </c>
      <c r="F7" s="43">
        <v>0</v>
      </c>
      <c r="G7" s="43">
        <v>0</v>
      </c>
      <c r="H7" s="43">
        <v>0</v>
      </c>
      <c r="I7" s="43">
        <v>8.3188206176203447</v>
      </c>
      <c r="M7" s="41" t="s">
        <v>78</v>
      </c>
      <c r="N7" s="41" t="s">
        <v>77</v>
      </c>
      <c r="O7" s="41">
        <v>40</v>
      </c>
      <c r="P7" s="41">
        <v>0</v>
      </c>
      <c r="Q7" s="41">
        <v>44.1</v>
      </c>
      <c r="R7" s="41">
        <v>5.4</v>
      </c>
      <c r="S7" s="41">
        <v>0</v>
      </c>
      <c r="T7" s="41">
        <v>0</v>
      </c>
      <c r="U7" s="41">
        <v>8.32</v>
      </c>
    </row>
    <row r="8" spans="1:21" x14ac:dyDescent="0.3">
      <c r="A8" s="42" t="s">
        <v>76</v>
      </c>
      <c r="B8" s="41" t="s">
        <v>79</v>
      </c>
      <c r="C8" s="41">
        <v>10</v>
      </c>
      <c r="D8" s="43">
        <v>0</v>
      </c>
      <c r="E8" s="43">
        <v>0</v>
      </c>
      <c r="F8" s="43">
        <v>0</v>
      </c>
      <c r="G8" s="43">
        <v>0</v>
      </c>
      <c r="H8" s="43">
        <v>0</v>
      </c>
      <c r="I8" s="43">
        <v>0</v>
      </c>
      <c r="M8" s="41" t="s">
        <v>78</v>
      </c>
      <c r="N8" s="41" t="s">
        <v>79</v>
      </c>
      <c r="O8" s="41">
        <v>10</v>
      </c>
      <c r="P8" s="41">
        <v>157</v>
      </c>
      <c r="Q8" s="41">
        <v>350</v>
      </c>
      <c r="R8" s="41">
        <v>175</v>
      </c>
      <c r="S8" s="41">
        <v>16.899999999999999</v>
      </c>
      <c r="T8" s="41">
        <v>78.8</v>
      </c>
      <c r="U8" s="41">
        <v>0</v>
      </c>
    </row>
    <row r="9" spans="1:21" x14ac:dyDescent="0.3">
      <c r="A9" s="42" t="s">
        <v>76</v>
      </c>
      <c r="B9" s="41" t="s">
        <v>79</v>
      </c>
      <c r="C9" s="41">
        <v>10</v>
      </c>
      <c r="D9" s="43">
        <v>157.22314232902031</v>
      </c>
      <c r="E9" s="43">
        <v>986.67560073937159</v>
      </c>
      <c r="F9" s="43">
        <v>175.32794824399261</v>
      </c>
      <c r="G9" s="43">
        <v>16.887458410351201</v>
      </c>
      <c r="H9" s="43">
        <v>78.782994454713503</v>
      </c>
      <c r="I9" s="43">
        <v>0</v>
      </c>
      <c r="M9" s="41" t="s">
        <v>78</v>
      </c>
      <c r="N9" s="41" t="s">
        <v>79</v>
      </c>
      <c r="O9" s="41">
        <v>10</v>
      </c>
      <c r="P9" s="41">
        <v>157</v>
      </c>
      <c r="Q9" s="41">
        <v>987</v>
      </c>
      <c r="R9" s="41">
        <v>175</v>
      </c>
      <c r="S9" s="41">
        <v>16.899999999999999</v>
      </c>
      <c r="T9" s="41">
        <v>78.8</v>
      </c>
      <c r="U9" s="41">
        <v>0</v>
      </c>
    </row>
    <row r="10" spans="1:21" x14ac:dyDescent="0.3">
      <c r="A10" s="42" t="s">
        <v>76</v>
      </c>
      <c r="B10" s="41" t="s">
        <v>79</v>
      </c>
      <c r="C10" s="41">
        <v>10</v>
      </c>
      <c r="D10" s="43">
        <v>0</v>
      </c>
      <c r="E10" s="43">
        <v>38.619724950884091</v>
      </c>
      <c r="F10" s="43">
        <v>0</v>
      </c>
      <c r="G10" s="43">
        <v>0</v>
      </c>
      <c r="H10" s="43">
        <v>0</v>
      </c>
      <c r="I10" s="43">
        <v>0</v>
      </c>
      <c r="M10" s="41" t="s">
        <v>78</v>
      </c>
      <c r="N10" s="41" t="s">
        <v>79</v>
      </c>
      <c r="O10" s="41">
        <v>10</v>
      </c>
      <c r="P10" s="41">
        <v>157</v>
      </c>
      <c r="Q10" s="41">
        <v>38.6</v>
      </c>
      <c r="R10" s="41">
        <v>175</v>
      </c>
      <c r="S10" s="41">
        <v>16.899999999999999</v>
      </c>
      <c r="T10" s="41">
        <v>78.8</v>
      </c>
      <c r="U10" s="41">
        <v>0</v>
      </c>
    </row>
    <row r="11" spans="1:21" x14ac:dyDescent="0.3">
      <c r="A11" s="42" t="s">
        <v>76</v>
      </c>
      <c r="B11" s="41" t="s">
        <v>79</v>
      </c>
      <c r="C11" s="41">
        <v>40</v>
      </c>
      <c r="D11" s="43">
        <v>0</v>
      </c>
      <c r="E11" s="43">
        <v>0</v>
      </c>
      <c r="F11" s="43">
        <v>0</v>
      </c>
      <c r="G11" s="43">
        <v>0</v>
      </c>
      <c r="H11" s="43">
        <v>0</v>
      </c>
      <c r="I11" s="43">
        <v>0</v>
      </c>
      <c r="M11" s="41" t="s">
        <v>78</v>
      </c>
      <c r="N11" s="41" t="s">
        <v>79</v>
      </c>
      <c r="O11" s="41">
        <v>40</v>
      </c>
      <c r="P11" s="41">
        <v>8.01</v>
      </c>
      <c r="Q11" s="41">
        <v>11.9</v>
      </c>
      <c r="R11" s="41">
        <v>10.050000000000001</v>
      </c>
      <c r="S11" s="41">
        <v>0</v>
      </c>
      <c r="T11" s="41">
        <v>0</v>
      </c>
      <c r="U11" s="41">
        <v>30.7</v>
      </c>
    </row>
    <row r="12" spans="1:21" x14ac:dyDescent="0.3">
      <c r="A12" s="42" t="s">
        <v>76</v>
      </c>
      <c r="B12" s="41" t="s">
        <v>79</v>
      </c>
      <c r="C12" s="41">
        <v>40</v>
      </c>
      <c r="D12" s="43">
        <v>0</v>
      </c>
      <c r="E12" s="43">
        <v>11.924536082474226</v>
      </c>
      <c r="F12" s="43">
        <v>8.1403636363636362</v>
      </c>
      <c r="G12" s="43">
        <v>0</v>
      </c>
      <c r="H12" s="43">
        <v>0</v>
      </c>
      <c r="I12" s="43">
        <v>0</v>
      </c>
      <c r="M12" s="41" t="s">
        <v>78</v>
      </c>
      <c r="N12" s="41" t="s">
        <v>79</v>
      </c>
      <c r="O12" s="41">
        <v>40</v>
      </c>
      <c r="P12" s="41">
        <v>8.01</v>
      </c>
      <c r="Q12" s="41">
        <v>11.9</v>
      </c>
      <c r="R12" s="41">
        <v>8.14</v>
      </c>
      <c r="S12" s="41">
        <v>0</v>
      </c>
      <c r="T12" s="41">
        <v>0</v>
      </c>
      <c r="U12" s="41">
        <v>30.7</v>
      </c>
    </row>
    <row r="13" spans="1:21" ht="15" thickBot="1" x14ac:dyDescent="0.35">
      <c r="A13" s="42" t="s">
        <v>76</v>
      </c>
      <c r="B13" s="41" t="s">
        <v>79</v>
      </c>
      <c r="C13" s="41">
        <v>40</v>
      </c>
      <c r="D13" s="43">
        <v>8.0101397205588825</v>
      </c>
      <c r="E13" s="43">
        <v>0</v>
      </c>
      <c r="F13" s="43">
        <v>11.004175648702596</v>
      </c>
      <c r="G13" s="43">
        <v>0</v>
      </c>
      <c r="H13" s="43">
        <v>0</v>
      </c>
      <c r="I13" s="43">
        <v>30.670173652694608</v>
      </c>
      <c r="M13" s="41" t="s">
        <v>78</v>
      </c>
      <c r="N13" s="41" t="s">
        <v>79</v>
      </c>
      <c r="O13" s="41">
        <v>40</v>
      </c>
      <c r="P13" s="41">
        <v>8.01</v>
      </c>
      <c r="Q13" s="41">
        <v>11.9</v>
      </c>
      <c r="R13" s="41">
        <v>11</v>
      </c>
      <c r="S13" s="41">
        <v>0</v>
      </c>
      <c r="T13" s="41">
        <v>0</v>
      </c>
      <c r="U13" s="41">
        <v>30.7</v>
      </c>
    </row>
    <row r="14" spans="1:21" x14ac:dyDescent="0.3">
      <c r="A14" s="42" t="s">
        <v>80</v>
      </c>
      <c r="B14" s="41" t="s">
        <v>77</v>
      </c>
      <c r="C14" s="41">
        <v>10</v>
      </c>
      <c r="D14" s="44">
        <v>76081.021126760563</v>
      </c>
      <c r="E14" s="45">
        <v>326624.47183098597</v>
      </c>
      <c r="F14" s="43">
        <v>128053.661971831</v>
      </c>
      <c r="G14" s="43">
        <v>15690.313380281692</v>
      </c>
      <c r="H14" s="43">
        <v>16952.632042253525</v>
      </c>
      <c r="I14" s="43">
        <v>45348.943661971833</v>
      </c>
      <c r="M14" s="41" t="s">
        <v>81</v>
      </c>
      <c r="N14" s="41" t="s">
        <v>77</v>
      </c>
      <c r="O14" s="41">
        <v>10</v>
      </c>
      <c r="P14" s="41">
        <v>58</v>
      </c>
      <c r="Q14" s="41">
        <v>195</v>
      </c>
      <c r="R14" s="41">
        <v>160</v>
      </c>
      <c r="S14" s="41">
        <v>9.9</v>
      </c>
      <c r="T14" s="41">
        <v>17000</v>
      </c>
      <c r="U14" s="41">
        <v>33</v>
      </c>
    </row>
    <row r="15" spans="1:21" x14ac:dyDescent="0.3">
      <c r="A15" s="42" t="s">
        <v>80</v>
      </c>
      <c r="B15" s="41" t="s">
        <v>77</v>
      </c>
      <c r="C15" s="41">
        <v>10</v>
      </c>
      <c r="D15" s="43">
        <v>53.341251221896378</v>
      </c>
      <c r="E15" s="46">
        <v>193.47096774193548</v>
      </c>
      <c r="F15" s="43">
        <v>215.07260997067448</v>
      </c>
      <c r="G15" s="43">
        <v>0</v>
      </c>
      <c r="H15" s="43">
        <v>0</v>
      </c>
      <c r="I15" s="43">
        <v>57.766622678396864</v>
      </c>
      <c r="M15" s="41" t="s">
        <v>81</v>
      </c>
      <c r="N15" s="41" t="s">
        <v>77</v>
      </c>
      <c r="O15" s="41">
        <v>10</v>
      </c>
      <c r="P15" s="41">
        <v>53.3</v>
      </c>
      <c r="Q15" s="41">
        <v>193</v>
      </c>
      <c r="R15" s="41">
        <v>215</v>
      </c>
      <c r="S15" s="41">
        <v>8.8000000000000007</v>
      </c>
      <c r="T15" s="41">
        <v>17000</v>
      </c>
      <c r="U15" s="41">
        <v>57.8</v>
      </c>
    </row>
    <row r="16" spans="1:21" ht="15" thickBot="1" x14ac:dyDescent="0.35">
      <c r="A16" s="42" t="s">
        <v>80</v>
      </c>
      <c r="B16" s="41" t="s">
        <v>77</v>
      </c>
      <c r="C16" s="41">
        <v>10</v>
      </c>
      <c r="D16" s="47">
        <v>51.107935909519313</v>
      </c>
      <c r="E16" s="48">
        <v>184.32101790763429</v>
      </c>
      <c r="F16" s="43">
        <v>91.086748350612623</v>
      </c>
      <c r="G16" s="43">
        <v>8.6998868991517444</v>
      </c>
      <c r="H16" s="43">
        <v>0</v>
      </c>
      <c r="I16" s="43">
        <v>22.886010367577757</v>
      </c>
      <c r="M16" s="41" t="s">
        <v>81</v>
      </c>
      <c r="N16" s="41" t="s">
        <v>77</v>
      </c>
      <c r="O16" s="41">
        <v>10</v>
      </c>
      <c r="P16" s="41">
        <v>51.1</v>
      </c>
      <c r="Q16" s="41">
        <v>184</v>
      </c>
      <c r="R16" s="41">
        <v>91.1</v>
      </c>
      <c r="S16" s="41">
        <v>8.6999999999999993</v>
      </c>
      <c r="T16" s="41">
        <v>17000</v>
      </c>
      <c r="U16" s="41">
        <v>22.9</v>
      </c>
    </row>
    <row r="17" spans="1:21" x14ac:dyDescent="0.3">
      <c r="A17" s="42" t="s">
        <v>80</v>
      </c>
      <c r="B17" s="41" t="s">
        <v>77</v>
      </c>
      <c r="C17" s="41">
        <v>40</v>
      </c>
      <c r="D17" s="44">
        <v>0</v>
      </c>
      <c r="E17" s="45">
        <v>0</v>
      </c>
      <c r="F17" s="43">
        <v>0</v>
      </c>
      <c r="G17" s="43">
        <v>0</v>
      </c>
      <c r="H17" s="43">
        <v>0</v>
      </c>
      <c r="I17" s="43">
        <v>0</v>
      </c>
      <c r="M17" s="41" t="s">
        <v>81</v>
      </c>
      <c r="N17" s="41" t="s">
        <v>77</v>
      </c>
      <c r="O17" s="41">
        <v>40</v>
      </c>
      <c r="P17" s="41">
        <v>0</v>
      </c>
      <c r="Q17" s="41">
        <v>0</v>
      </c>
      <c r="R17" s="41">
        <v>1.93</v>
      </c>
      <c r="S17" s="41">
        <v>0</v>
      </c>
      <c r="T17" s="41">
        <v>0</v>
      </c>
      <c r="U17" s="41">
        <v>0</v>
      </c>
    </row>
    <row r="18" spans="1:21" x14ac:dyDescent="0.3">
      <c r="A18" s="42" t="s">
        <v>80</v>
      </c>
      <c r="B18" s="41" t="s">
        <v>77</v>
      </c>
      <c r="C18" s="41">
        <v>40</v>
      </c>
      <c r="D18" s="43">
        <v>0</v>
      </c>
      <c r="E18" s="46">
        <v>0</v>
      </c>
      <c r="F18" s="43">
        <v>1.9272395721925133</v>
      </c>
      <c r="G18" s="43">
        <v>0</v>
      </c>
      <c r="H18" s="43">
        <v>0</v>
      </c>
      <c r="I18" s="43">
        <v>0</v>
      </c>
      <c r="M18" s="41" t="s">
        <v>81</v>
      </c>
      <c r="N18" s="41" t="s">
        <v>77</v>
      </c>
      <c r="O18" s="41">
        <v>40</v>
      </c>
      <c r="P18" s="41">
        <v>0</v>
      </c>
      <c r="Q18" s="41">
        <v>0</v>
      </c>
      <c r="R18" s="41">
        <v>1.93</v>
      </c>
      <c r="S18" s="41">
        <v>0</v>
      </c>
      <c r="T18" s="41">
        <v>0</v>
      </c>
      <c r="U18" s="41">
        <v>0</v>
      </c>
    </row>
    <row r="19" spans="1:21" ht="15" thickBot="1" x14ac:dyDescent="0.35">
      <c r="A19" s="42" t="s">
        <v>80</v>
      </c>
      <c r="B19" s="41" t="s">
        <v>77</v>
      </c>
      <c r="C19" s="41">
        <v>40</v>
      </c>
      <c r="D19" s="47">
        <v>0</v>
      </c>
      <c r="E19" s="48">
        <v>0</v>
      </c>
      <c r="F19" s="43">
        <v>0</v>
      </c>
      <c r="G19" s="43">
        <v>0</v>
      </c>
      <c r="H19" s="43">
        <v>0</v>
      </c>
      <c r="I19" s="43">
        <v>0</v>
      </c>
      <c r="M19" s="41" t="s">
        <v>81</v>
      </c>
      <c r="N19" s="41" t="s">
        <v>77</v>
      </c>
      <c r="O19" s="41">
        <v>40</v>
      </c>
      <c r="P19" s="41">
        <v>0</v>
      </c>
      <c r="Q19" s="41">
        <v>0</v>
      </c>
      <c r="R19" s="41">
        <v>1.93</v>
      </c>
      <c r="S19" s="41">
        <v>0</v>
      </c>
      <c r="T19" s="41">
        <v>0</v>
      </c>
      <c r="U19" s="41">
        <v>0</v>
      </c>
    </row>
    <row r="20" spans="1:21" x14ac:dyDescent="0.3">
      <c r="A20" s="42" t="s">
        <v>80</v>
      </c>
      <c r="B20" s="41" t="s">
        <v>79</v>
      </c>
      <c r="C20" s="41">
        <v>10</v>
      </c>
      <c r="D20" s="44">
        <v>15743.636186770425</v>
      </c>
      <c r="E20" s="45">
        <v>22494.571984435799</v>
      </c>
      <c r="F20" s="43">
        <v>15362.610894941634</v>
      </c>
      <c r="G20" s="43">
        <v>2382.3663424124511</v>
      </c>
      <c r="H20" s="43">
        <v>412.59824902723739</v>
      </c>
      <c r="I20" s="43">
        <v>29788.460116731516</v>
      </c>
      <c r="M20" s="41" t="s">
        <v>81</v>
      </c>
      <c r="N20" s="41" t="s">
        <v>79</v>
      </c>
      <c r="O20" s="41">
        <v>10</v>
      </c>
      <c r="P20" s="41">
        <v>15700</v>
      </c>
      <c r="Q20" s="41">
        <v>22500</v>
      </c>
      <c r="R20" s="41">
        <v>15400</v>
      </c>
      <c r="S20" s="41">
        <v>2380</v>
      </c>
      <c r="T20" s="41">
        <v>413</v>
      </c>
      <c r="U20" s="41">
        <v>29800</v>
      </c>
    </row>
    <row r="21" spans="1:21" x14ac:dyDescent="0.3">
      <c r="A21" s="42" t="s">
        <v>80</v>
      </c>
      <c r="B21" s="41" t="s">
        <v>79</v>
      </c>
      <c r="C21" s="41">
        <v>10</v>
      </c>
      <c r="D21" s="43">
        <v>49424.554455445541</v>
      </c>
      <c r="E21" s="46">
        <v>199455.44554455447</v>
      </c>
      <c r="F21" s="43">
        <v>59338.505850585068</v>
      </c>
      <c r="G21" s="43">
        <v>10057.479747974799</v>
      </c>
      <c r="H21" s="43">
        <v>688.08550855085514</v>
      </c>
      <c r="I21" s="43">
        <v>31285.967146714669</v>
      </c>
      <c r="M21" s="41" t="s">
        <v>81</v>
      </c>
      <c r="N21" s="41" t="s">
        <v>79</v>
      </c>
      <c r="O21" s="41">
        <v>10</v>
      </c>
      <c r="P21" s="41">
        <v>49400</v>
      </c>
      <c r="Q21" s="41">
        <v>199000</v>
      </c>
      <c r="R21" s="41">
        <v>59300</v>
      </c>
      <c r="S21" s="41">
        <v>10100</v>
      </c>
      <c r="T21" s="41">
        <v>688</v>
      </c>
      <c r="U21" s="41">
        <v>31300</v>
      </c>
    </row>
    <row r="22" spans="1:21" ht="15" thickBot="1" x14ac:dyDescent="0.35">
      <c r="A22" s="42" t="s">
        <v>80</v>
      </c>
      <c r="B22" s="41" t="s">
        <v>79</v>
      </c>
      <c r="C22" s="41">
        <v>10</v>
      </c>
      <c r="D22" s="47">
        <v>263.72677354709418</v>
      </c>
      <c r="E22" s="48">
        <v>437.10781563126255</v>
      </c>
      <c r="F22" s="43">
        <v>281.71599198396791</v>
      </c>
      <c r="G22" s="43">
        <v>47.711180360721436</v>
      </c>
      <c r="H22" s="43">
        <v>186.67765531062125</v>
      </c>
      <c r="I22" s="43">
        <v>249.01512525050097</v>
      </c>
      <c r="M22" s="41" t="s">
        <v>81</v>
      </c>
      <c r="N22" s="41" t="s">
        <v>79</v>
      </c>
      <c r="O22" s="41">
        <v>10</v>
      </c>
      <c r="P22" s="41">
        <v>264</v>
      </c>
      <c r="Q22" s="41">
        <v>437</v>
      </c>
      <c r="R22" s="41">
        <v>282</v>
      </c>
      <c r="S22" s="41">
        <v>47.7</v>
      </c>
      <c r="T22" s="41">
        <v>187</v>
      </c>
      <c r="U22" s="41">
        <v>249</v>
      </c>
    </row>
    <row r="23" spans="1:21" x14ac:dyDescent="0.3">
      <c r="A23" s="42" t="s">
        <v>80</v>
      </c>
      <c r="B23" s="41" t="s">
        <v>79</v>
      </c>
      <c r="C23" s="41">
        <v>40</v>
      </c>
      <c r="D23" s="44">
        <v>0</v>
      </c>
      <c r="E23" s="45">
        <v>18.468564356435643</v>
      </c>
      <c r="F23" s="43">
        <v>0</v>
      </c>
      <c r="G23" s="43">
        <v>0</v>
      </c>
      <c r="H23" s="43">
        <v>0</v>
      </c>
      <c r="I23" s="43">
        <v>0</v>
      </c>
      <c r="M23" s="41" t="s">
        <v>81</v>
      </c>
      <c r="N23" s="41" t="s">
        <v>79</v>
      </c>
      <c r="O23" s="41">
        <v>40</v>
      </c>
      <c r="P23" s="41">
        <v>18</v>
      </c>
      <c r="Q23" s="41">
        <v>18.5</v>
      </c>
      <c r="R23" s="41">
        <v>26.4</v>
      </c>
      <c r="S23" s="41">
        <v>0</v>
      </c>
      <c r="T23" s="41">
        <v>0</v>
      </c>
      <c r="U23" s="41">
        <v>65.8</v>
      </c>
    </row>
    <row r="24" spans="1:21" x14ac:dyDescent="0.3">
      <c r="A24" s="42" t="s">
        <v>80</v>
      </c>
      <c r="B24" s="41" t="s">
        <v>79</v>
      </c>
      <c r="C24" s="41">
        <v>40</v>
      </c>
      <c r="D24" s="43">
        <v>0</v>
      </c>
      <c r="E24" s="46">
        <v>0</v>
      </c>
      <c r="F24" s="43">
        <v>0</v>
      </c>
      <c r="G24" s="43">
        <v>0</v>
      </c>
      <c r="H24" s="43">
        <v>0</v>
      </c>
      <c r="I24" s="43">
        <v>0</v>
      </c>
      <c r="M24" s="41" t="s">
        <v>81</v>
      </c>
      <c r="N24" s="41" t="s">
        <v>79</v>
      </c>
      <c r="O24" s="41">
        <v>40</v>
      </c>
      <c r="P24" s="41">
        <v>18</v>
      </c>
      <c r="Q24" s="41">
        <v>18.5</v>
      </c>
      <c r="R24" s="41">
        <v>26.4</v>
      </c>
      <c r="S24" s="41">
        <v>0</v>
      </c>
      <c r="T24" s="41">
        <v>0</v>
      </c>
      <c r="U24" s="41">
        <v>65.8</v>
      </c>
    </row>
    <row r="25" spans="1:21" ht="15" thickBot="1" x14ac:dyDescent="0.35">
      <c r="A25" s="42" t="s">
        <v>80</v>
      </c>
      <c r="B25" s="41" t="s">
        <v>79</v>
      </c>
      <c r="C25" s="41">
        <v>40</v>
      </c>
      <c r="D25" s="47">
        <v>18.007225172074726</v>
      </c>
      <c r="E25" s="48">
        <v>18.528997050147495</v>
      </c>
      <c r="F25" s="43">
        <v>26.440082595870209</v>
      </c>
      <c r="G25" s="43">
        <v>0</v>
      </c>
      <c r="H25" s="43">
        <v>0</v>
      </c>
      <c r="I25" s="43">
        <v>65.754424778761049</v>
      </c>
      <c r="M25" s="41" t="s">
        <v>81</v>
      </c>
      <c r="N25" s="41" t="s">
        <v>79</v>
      </c>
      <c r="O25" s="41">
        <v>40</v>
      </c>
      <c r="P25" s="41">
        <v>18</v>
      </c>
      <c r="Q25" s="41">
        <v>18.5</v>
      </c>
      <c r="R25" s="41">
        <v>26.4</v>
      </c>
      <c r="S25" s="41">
        <v>0</v>
      </c>
      <c r="T25" s="41">
        <v>0</v>
      </c>
      <c r="U25" s="41">
        <v>65.8</v>
      </c>
    </row>
    <row r="30" spans="1:21" x14ac:dyDescent="0.3">
      <c r="D30" s="40" t="s">
        <v>4</v>
      </c>
      <c r="E30" s="40" t="s">
        <v>5</v>
      </c>
      <c r="F30" s="40" t="s">
        <v>33</v>
      </c>
      <c r="G30" s="40" t="s">
        <v>7</v>
      </c>
      <c r="H30" s="40" t="s">
        <v>8</v>
      </c>
      <c r="I30" s="40" t="s">
        <v>34</v>
      </c>
    </row>
    <row r="31" spans="1:21" x14ac:dyDescent="0.3">
      <c r="C31" s="40" t="s">
        <v>82</v>
      </c>
      <c r="D31" s="49" t="s">
        <v>83</v>
      </c>
      <c r="E31" s="40"/>
      <c r="F31" s="40"/>
      <c r="G31" s="40"/>
      <c r="H31" s="40"/>
    </row>
    <row r="32" spans="1:21" x14ac:dyDescent="0.3">
      <c r="C32" s="40" t="s">
        <v>22</v>
      </c>
      <c r="D32" s="49" t="s">
        <v>83</v>
      </c>
      <c r="E32" s="40"/>
      <c r="F32" s="40"/>
      <c r="G32" s="40"/>
      <c r="H32" s="40"/>
    </row>
    <row r="33" spans="3:8" x14ac:dyDescent="0.3">
      <c r="C33" s="40" t="s">
        <v>75</v>
      </c>
      <c r="D33" s="49" t="s">
        <v>83</v>
      </c>
      <c r="E33" s="40"/>
      <c r="F33" s="40"/>
      <c r="G33" s="40"/>
      <c r="H33" s="40"/>
    </row>
    <row r="34" spans="3:8" x14ac:dyDescent="0.3">
      <c r="C34" s="40" t="s">
        <v>84</v>
      </c>
      <c r="D34" s="49" t="s">
        <v>83</v>
      </c>
      <c r="E34" s="40"/>
      <c r="F34" s="40"/>
      <c r="G34" s="40"/>
      <c r="H34" s="4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4" ma:contentTypeDescription="Create a new document." ma:contentTypeScope="" ma:versionID="504fb9bcfb3e73fbacb15a3090203910">
  <xsd:schema xmlns:xsd="http://www.w3.org/2001/XMLSchema" xmlns:xs="http://www.w3.org/2001/XMLSchema" xmlns:p="http://schemas.microsoft.com/office/2006/metadata/properties" xmlns:ns2="9e7e862f-fd2b-4f26-8c55-eda3534c9efa" targetNamespace="http://schemas.microsoft.com/office/2006/metadata/properties" ma:root="true" ma:fieldsID="fa5da6f54008c6aa6c1e5b00d71fef55" ns2:_="">
    <xsd:import namespace="9e7e862f-fd2b-4f26-8c55-eda3534c9e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E62648-D877-4F07-9C86-F8FAE46DD56A}"/>
</file>

<file path=customXml/itemProps2.xml><?xml version="1.0" encoding="utf-8"?>
<ds:datastoreItem xmlns:ds="http://schemas.openxmlformats.org/officeDocument/2006/customXml" ds:itemID="{FF8AF88F-B2E5-40A0-8704-9DF18E98867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Raw data</vt:lpstr>
      <vt:lpstr>Data transformation</vt:lpstr>
      <vt:lpstr>Data organised</vt:lpstr>
      <vt:lpstr>T-2 &amp; HT-2</vt:lpstr>
      <vt:lpstr>Diacetoxyscirpenol &amp; 15-Acetox</vt:lpstr>
      <vt:lpstr>Neosolaniol &amp; Beuvericin</vt:lpstr>
      <vt:lpstr>Table</vt:lpstr>
      <vt:lpstr>SPSS</vt:lpstr>
    </vt:vector>
  </TitlesOfParts>
  <Company>Cranfield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Gutierrez Pozo, Maria [SWEE]</dc:creator>
  <cp:lastModifiedBy>Maria Gutiérrez</cp:lastModifiedBy>
  <dcterms:created xsi:type="dcterms:W3CDTF">2021-07-03T16:32:18Z</dcterms:created>
  <dcterms:modified xsi:type="dcterms:W3CDTF">2024-07-21T18:45:40Z</dcterms:modified>
</cp:coreProperties>
</file>