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7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8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9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10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11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12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13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14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15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16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joseph_chan_cranfield_ac_uk/Documents/Joseph/PhD/Design tools/JAVA/GENUS/result/analysis/TAW/"/>
    </mc:Choice>
  </mc:AlternateContent>
  <xr:revisionPtr revIDLastSave="1212" documentId="8_{E29221C5-90A3-489A-9206-14C01F0C2C5B}" xr6:coauthVersionLast="47" xr6:coauthVersionMax="47" xr10:uidLastSave="{34076648-A67F-4047-A35C-60E530D42D84}"/>
  <bookViews>
    <workbookView xWindow="-120" yWindow="-120" windowWidth="29040" windowHeight="16440" tabRatio="751" firstSheet="6" activeTab="15" xr2:uid="{68509A6B-EA8B-4AA2-8A9C-08B59CCE236B}"/>
  </bookViews>
  <sheets>
    <sheet name="200" sheetId="1" r:id="rId1"/>
    <sheet name="400" sheetId="2" r:id="rId2"/>
    <sheet name="800" sheetId="3" r:id="rId3"/>
    <sheet name="compare" sheetId="4" r:id="rId4"/>
    <sheet name="pax distance (emissions)" sheetId="6" r:id="rId5"/>
    <sheet name="pax distance (MJ)" sheetId="7" r:id="rId6"/>
    <sheet name="Figures" sheetId="5" r:id="rId7"/>
    <sheet name="200 spec" sheetId="8" r:id="rId8"/>
    <sheet name="400 spec" sheetId="10" r:id="rId9"/>
    <sheet name="800 spec" sheetId="9" r:id="rId10"/>
    <sheet name="stability_a321_LH2" sheetId="12" r:id="rId11"/>
    <sheet name="stability_a321_kerosene" sheetId="11" r:id="rId12"/>
    <sheet name="stability_b777_Kerosene" sheetId="13" r:id="rId13"/>
    <sheet name="stability_b777_LH2" sheetId="14" r:id="rId14"/>
    <sheet name="stability_a380_Kerosene" sheetId="15" r:id="rId15"/>
    <sheet name="stability_a380_LH2" sheetId="16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6" l="1"/>
  <c r="D4" i="16"/>
  <c r="D5" i="16"/>
  <c r="G5" i="16"/>
  <c r="H5" i="16"/>
  <c r="I5" i="16"/>
  <c r="J5" i="16"/>
  <c r="K5" i="16"/>
  <c r="L5" i="16"/>
  <c r="M5" i="16"/>
  <c r="N5" i="16"/>
  <c r="O5" i="16"/>
  <c r="P5" i="16"/>
  <c r="D6" i="16"/>
  <c r="D18" i="16" s="1"/>
  <c r="G6" i="16"/>
  <c r="H6" i="16"/>
  <c r="I6" i="16"/>
  <c r="J6" i="16"/>
  <c r="K6" i="16"/>
  <c r="L6" i="16"/>
  <c r="M6" i="16"/>
  <c r="N6" i="16"/>
  <c r="O6" i="16"/>
  <c r="P6" i="16"/>
  <c r="D7" i="16"/>
  <c r="G7" i="16"/>
  <c r="H7" i="16"/>
  <c r="I7" i="16"/>
  <c r="J7" i="16"/>
  <c r="K7" i="16"/>
  <c r="K16" i="16" s="1"/>
  <c r="L7" i="16"/>
  <c r="M7" i="16"/>
  <c r="N7" i="16"/>
  <c r="O7" i="16"/>
  <c r="P7" i="16"/>
  <c r="D8" i="16"/>
  <c r="G8" i="16"/>
  <c r="H8" i="16"/>
  <c r="I8" i="16"/>
  <c r="J8" i="16"/>
  <c r="K8" i="16"/>
  <c r="L8" i="16"/>
  <c r="M8" i="16"/>
  <c r="N8" i="16"/>
  <c r="O8" i="16"/>
  <c r="P8" i="16"/>
  <c r="D9" i="16"/>
  <c r="D10" i="16"/>
  <c r="D11" i="16"/>
  <c r="G11" i="16"/>
  <c r="H11" i="16"/>
  <c r="H13" i="16" s="1"/>
  <c r="H16" i="16" s="1"/>
  <c r="I11" i="16"/>
  <c r="J11" i="16"/>
  <c r="K11" i="16"/>
  <c r="L11" i="16"/>
  <c r="M11" i="16"/>
  <c r="N11" i="16"/>
  <c r="O11" i="16"/>
  <c r="P11" i="16"/>
  <c r="P13" i="16" s="1"/>
  <c r="P16" i="16" s="1"/>
  <c r="D12" i="16"/>
  <c r="G12" i="16"/>
  <c r="G13" i="16" s="1"/>
  <c r="G16" i="16" s="1"/>
  <c r="H12" i="16"/>
  <c r="I12" i="16"/>
  <c r="I13" i="16" s="1"/>
  <c r="I16" i="16" s="1"/>
  <c r="J12" i="16"/>
  <c r="K12" i="16"/>
  <c r="L12" i="16"/>
  <c r="M12" i="16"/>
  <c r="N12" i="16"/>
  <c r="O12" i="16"/>
  <c r="P12" i="16"/>
  <c r="D13" i="16"/>
  <c r="J13" i="16"/>
  <c r="J16" i="16" s="1"/>
  <c r="K13" i="16"/>
  <c r="L13" i="16"/>
  <c r="L16" i="16" s="1"/>
  <c r="M13" i="16"/>
  <c r="M16" i="16" s="1"/>
  <c r="N13" i="16"/>
  <c r="N16" i="16" s="1"/>
  <c r="O13" i="16"/>
  <c r="O16" i="16" s="1"/>
  <c r="D14" i="16"/>
  <c r="G14" i="16"/>
  <c r="H14" i="16"/>
  <c r="I14" i="16"/>
  <c r="J14" i="16"/>
  <c r="K14" i="16"/>
  <c r="L14" i="16"/>
  <c r="M14" i="16"/>
  <c r="N14" i="16"/>
  <c r="O14" i="16"/>
  <c r="P14" i="16"/>
  <c r="D15" i="16"/>
  <c r="D16" i="16"/>
  <c r="D17" i="16"/>
  <c r="B18" i="16"/>
  <c r="B19" i="16"/>
  <c r="G22" i="16" s="1"/>
  <c r="G19" i="16"/>
  <c r="H19" i="16"/>
  <c r="I19" i="16"/>
  <c r="J19" i="16"/>
  <c r="G20" i="16"/>
  <c r="H20" i="16"/>
  <c r="I20" i="16"/>
  <c r="J20" i="16"/>
  <c r="K20" i="16"/>
  <c r="L20" i="16"/>
  <c r="M20" i="16"/>
  <c r="N20" i="16"/>
  <c r="O20" i="16"/>
  <c r="P20" i="16"/>
  <c r="I22" i="16"/>
  <c r="O22" i="16"/>
  <c r="G23" i="16"/>
  <c r="H23" i="16"/>
  <c r="I23" i="16"/>
  <c r="J23" i="16"/>
  <c r="K23" i="16"/>
  <c r="L23" i="16"/>
  <c r="M23" i="16"/>
  <c r="N23" i="16"/>
  <c r="O23" i="16"/>
  <c r="P23" i="16"/>
  <c r="D24" i="16"/>
  <c r="D25" i="16"/>
  <c r="D26" i="16"/>
  <c r="D39" i="16" s="1"/>
  <c r="D27" i="16"/>
  <c r="D28" i="16"/>
  <c r="D29" i="16"/>
  <c r="D30" i="16"/>
  <c r="D31" i="16"/>
  <c r="D32" i="16"/>
  <c r="D33" i="16"/>
  <c r="D34" i="16"/>
  <c r="D35" i="16"/>
  <c r="D36" i="16"/>
  <c r="D37" i="16"/>
  <c r="D38" i="16"/>
  <c r="B39" i="16"/>
  <c r="B40" i="16" s="1"/>
  <c r="H22" i="16" s="1"/>
  <c r="D45" i="16"/>
  <c r="D46" i="16"/>
  <c r="D60" i="16" s="1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B60" i="16"/>
  <c r="B61" i="16"/>
  <c r="D67" i="16"/>
  <c r="D68" i="16"/>
  <c r="D69" i="16"/>
  <c r="D82" i="16" s="1"/>
  <c r="D70" i="16"/>
  <c r="D71" i="16"/>
  <c r="D72" i="16"/>
  <c r="D73" i="16"/>
  <c r="D74" i="16"/>
  <c r="D75" i="16"/>
  <c r="D76" i="16"/>
  <c r="D77" i="16"/>
  <c r="D78" i="16"/>
  <c r="D79" i="16"/>
  <c r="D80" i="16"/>
  <c r="D81" i="16"/>
  <c r="B82" i="16"/>
  <c r="B83" i="16" s="1"/>
  <c r="J22" i="16" s="1"/>
  <c r="D90" i="16"/>
  <c r="D91" i="16"/>
  <c r="D92" i="16"/>
  <c r="D93" i="16"/>
  <c r="D105" i="16" s="1"/>
  <c r="D94" i="16"/>
  <c r="D95" i="16"/>
  <c r="D96" i="16"/>
  <c r="D97" i="16"/>
  <c r="D98" i="16"/>
  <c r="D99" i="16"/>
  <c r="D100" i="16"/>
  <c r="D101" i="16"/>
  <c r="D102" i="16"/>
  <c r="D103" i="16"/>
  <c r="D104" i="16"/>
  <c r="B105" i="16"/>
  <c r="K19" i="16" s="1"/>
  <c r="B106" i="16"/>
  <c r="K22" i="16" s="1"/>
  <c r="D113" i="16"/>
  <c r="D114" i="16"/>
  <c r="D128" i="16" s="1"/>
  <c r="D115" i="16"/>
  <c r="D116" i="16"/>
  <c r="D117" i="16"/>
  <c r="D118" i="16"/>
  <c r="D119" i="16"/>
  <c r="D120" i="16"/>
  <c r="D121" i="16"/>
  <c r="D122" i="16"/>
  <c r="D123" i="16"/>
  <c r="D124" i="16"/>
  <c r="D125" i="16"/>
  <c r="D126" i="16"/>
  <c r="D127" i="16"/>
  <c r="B128" i="16"/>
  <c r="L19" i="16" s="1"/>
  <c r="B129" i="16"/>
  <c r="L22" i="16" s="1"/>
  <c r="D135" i="16"/>
  <c r="D136" i="16"/>
  <c r="D137" i="16"/>
  <c r="D138" i="16"/>
  <c r="D139" i="16"/>
  <c r="D140" i="16"/>
  <c r="D141" i="16"/>
  <c r="D142" i="16"/>
  <c r="D143" i="16"/>
  <c r="D144" i="16"/>
  <c r="D145" i="16"/>
  <c r="D146" i="16"/>
  <c r="D147" i="16"/>
  <c r="D148" i="16"/>
  <c r="D149" i="16"/>
  <c r="B150" i="16"/>
  <c r="M19" i="16" s="1"/>
  <c r="D150" i="16"/>
  <c r="D158" i="16"/>
  <c r="D159" i="16"/>
  <c r="D160" i="16"/>
  <c r="D173" i="16" s="1"/>
  <c r="D161" i="16"/>
  <c r="D162" i="16"/>
  <c r="D163" i="16"/>
  <c r="D164" i="16"/>
  <c r="D165" i="16"/>
  <c r="D166" i="16"/>
  <c r="D167" i="16"/>
  <c r="D168" i="16"/>
  <c r="D169" i="16"/>
  <c r="D170" i="16"/>
  <c r="D171" i="16"/>
  <c r="D172" i="16"/>
  <c r="B173" i="16"/>
  <c r="B174" i="16" s="1"/>
  <c r="N22" i="16" s="1"/>
  <c r="D179" i="16"/>
  <c r="D180" i="16"/>
  <c r="D181" i="16"/>
  <c r="D182" i="16"/>
  <c r="D183" i="16"/>
  <c r="D184" i="16"/>
  <c r="D185" i="16"/>
  <c r="D186" i="16"/>
  <c r="D187" i="16"/>
  <c r="D188" i="16"/>
  <c r="D189" i="16"/>
  <c r="D190" i="16"/>
  <c r="D194" i="16" s="1"/>
  <c r="D191" i="16"/>
  <c r="D192" i="16"/>
  <c r="D193" i="16"/>
  <c r="B194" i="16"/>
  <c r="O19" i="16" s="1"/>
  <c r="B195" i="16"/>
  <c r="D200" i="16"/>
  <c r="D201" i="16"/>
  <c r="D202" i="16"/>
  <c r="D215" i="16" s="1"/>
  <c r="D203" i="16"/>
  <c r="D204" i="16"/>
  <c r="D205" i="16"/>
  <c r="D206" i="16"/>
  <c r="D207" i="16"/>
  <c r="D208" i="16"/>
  <c r="D209" i="16"/>
  <c r="D210" i="16"/>
  <c r="D211" i="16"/>
  <c r="D212" i="16"/>
  <c r="D213" i="16"/>
  <c r="D214" i="16"/>
  <c r="B215" i="16"/>
  <c r="P19" i="16" s="1"/>
  <c r="D3" i="15"/>
  <c r="D4" i="15"/>
  <c r="D5" i="15"/>
  <c r="D6" i="15"/>
  <c r="D7" i="15"/>
  <c r="G7" i="15"/>
  <c r="H7" i="15"/>
  <c r="I7" i="15"/>
  <c r="J7" i="15"/>
  <c r="K7" i="15"/>
  <c r="L7" i="15"/>
  <c r="M7" i="15"/>
  <c r="N7" i="15"/>
  <c r="O7" i="15"/>
  <c r="P7" i="15"/>
  <c r="D8" i="15"/>
  <c r="G8" i="15"/>
  <c r="H8" i="15"/>
  <c r="I8" i="15"/>
  <c r="J8" i="15"/>
  <c r="K8" i="15"/>
  <c r="L8" i="15"/>
  <c r="M8" i="15"/>
  <c r="N8" i="15"/>
  <c r="O8" i="15"/>
  <c r="P8" i="15"/>
  <c r="D9" i="15"/>
  <c r="G9" i="15"/>
  <c r="H9" i="15"/>
  <c r="I9" i="15"/>
  <c r="J9" i="15"/>
  <c r="K9" i="15"/>
  <c r="L9" i="15"/>
  <c r="M9" i="15"/>
  <c r="N9" i="15"/>
  <c r="O9" i="15"/>
  <c r="P9" i="15"/>
  <c r="D10" i="15"/>
  <c r="G10" i="15"/>
  <c r="H10" i="15"/>
  <c r="I10" i="15"/>
  <c r="J10" i="15"/>
  <c r="K10" i="15"/>
  <c r="L10" i="15"/>
  <c r="M10" i="15"/>
  <c r="N10" i="15"/>
  <c r="O10" i="15"/>
  <c r="P10" i="15"/>
  <c r="D11" i="15"/>
  <c r="D12" i="15"/>
  <c r="D13" i="15"/>
  <c r="G13" i="15"/>
  <c r="H13" i="15"/>
  <c r="I13" i="15"/>
  <c r="J13" i="15"/>
  <c r="K13" i="15"/>
  <c r="L13" i="15"/>
  <c r="M13" i="15"/>
  <c r="N13" i="15"/>
  <c r="O13" i="15"/>
  <c r="O15" i="15" s="1"/>
  <c r="O18" i="15" s="1"/>
  <c r="P13" i="15"/>
  <c r="D14" i="15"/>
  <c r="D18" i="15" s="1"/>
  <c r="G14" i="15"/>
  <c r="G15" i="15" s="1"/>
  <c r="G18" i="15" s="1"/>
  <c r="H14" i="15"/>
  <c r="I14" i="15"/>
  <c r="I15" i="15" s="1"/>
  <c r="I18" i="15" s="1"/>
  <c r="J14" i="15"/>
  <c r="K14" i="15"/>
  <c r="L14" i="15"/>
  <c r="M14" i="15"/>
  <c r="N14" i="15"/>
  <c r="O14" i="15"/>
  <c r="P14" i="15"/>
  <c r="D15" i="15"/>
  <c r="H15" i="15"/>
  <c r="J15" i="15"/>
  <c r="J18" i="15" s="1"/>
  <c r="K15" i="15"/>
  <c r="K18" i="15" s="1"/>
  <c r="L15" i="15"/>
  <c r="L18" i="15" s="1"/>
  <c r="M15" i="15"/>
  <c r="M18" i="15" s="1"/>
  <c r="N15" i="15"/>
  <c r="N18" i="15" s="1"/>
  <c r="P15" i="15"/>
  <c r="P18" i="15" s="1"/>
  <c r="D16" i="15"/>
  <c r="G16" i="15"/>
  <c r="H16" i="15"/>
  <c r="I16" i="15"/>
  <c r="J16" i="15"/>
  <c r="K16" i="15"/>
  <c r="L16" i="15"/>
  <c r="M16" i="15"/>
  <c r="N16" i="15"/>
  <c r="O16" i="15"/>
  <c r="P16" i="15"/>
  <c r="D17" i="15"/>
  <c r="B18" i="15"/>
  <c r="B19" i="15" s="1"/>
  <c r="G24" i="15" s="1"/>
  <c r="H18" i="15"/>
  <c r="G21" i="15"/>
  <c r="H21" i="15"/>
  <c r="I21" i="15"/>
  <c r="J21" i="15"/>
  <c r="K21" i="15"/>
  <c r="M21" i="15"/>
  <c r="G22" i="15"/>
  <c r="H22" i="15"/>
  <c r="I22" i="15"/>
  <c r="J22" i="15"/>
  <c r="K22" i="15"/>
  <c r="L22" i="15"/>
  <c r="M22" i="15"/>
  <c r="N22" i="15"/>
  <c r="O22" i="15"/>
  <c r="P22" i="15"/>
  <c r="D24" i="15"/>
  <c r="D39" i="15" s="1"/>
  <c r="D25" i="15"/>
  <c r="G25" i="15"/>
  <c r="H25" i="15"/>
  <c r="I25" i="15"/>
  <c r="J25" i="15"/>
  <c r="K25" i="15"/>
  <c r="L25" i="15"/>
  <c r="M25" i="15"/>
  <c r="N25" i="15"/>
  <c r="O25" i="15"/>
  <c r="P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B39" i="15"/>
  <c r="B40" i="15" s="1"/>
  <c r="H24" i="15" s="1"/>
  <c r="D45" i="15"/>
  <c r="D46" i="15"/>
  <c r="D47" i="15"/>
  <c r="D48" i="15"/>
  <c r="D49" i="15"/>
  <c r="D60" i="15" s="1"/>
  <c r="D50" i="15"/>
  <c r="D51" i="15"/>
  <c r="D52" i="15"/>
  <c r="D53" i="15"/>
  <c r="D54" i="15"/>
  <c r="D55" i="15"/>
  <c r="D56" i="15"/>
  <c r="D57" i="15"/>
  <c r="D58" i="15"/>
  <c r="D59" i="15"/>
  <c r="B60" i="15"/>
  <c r="B61" i="15" s="1"/>
  <c r="I24" i="15" s="1"/>
  <c r="D67" i="15"/>
  <c r="D68" i="15"/>
  <c r="D69" i="15"/>
  <c r="D82" i="15" s="1"/>
  <c r="D70" i="15"/>
  <c r="D71" i="15"/>
  <c r="D72" i="15"/>
  <c r="D73" i="15"/>
  <c r="D74" i="15"/>
  <c r="D75" i="15"/>
  <c r="D76" i="15"/>
  <c r="D77" i="15"/>
  <c r="D78" i="15"/>
  <c r="D79" i="15"/>
  <c r="D80" i="15"/>
  <c r="D81" i="15"/>
  <c r="B82" i="15"/>
  <c r="B83" i="15" s="1"/>
  <c r="J24" i="15" s="1"/>
  <c r="D90" i="15"/>
  <c r="D91" i="15"/>
  <c r="D92" i="15"/>
  <c r="D93" i="15"/>
  <c r="D105" i="15" s="1"/>
  <c r="D94" i="15"/>
  <c r="D95" i="15"/>
  <c r="D96" i="15"/>
  <c r="D97" i="15"/>
  <c r="D98" i="15"/>
  <c r="D99" i="15"/>
  <c r="D100" i="15"/>
  <c r="D101" i="15"/>
  <c r="D102" i="15"/>
  <c r="D103" i="15"/>
  <c r="D104" i="15"/>
  <c r="B105" i="15"/>
  <c r="B106" i="15" s="1"/>
  <c r="K24" i="15" s="1"/>
  <c r="D113" i="15"/>
  <c r="D114" i="15"/>
  <c r="D128" i="15" s="1"/>
  <c r="D115" i="15"/>
  <c r="D116" i="15"/>
  <c r="D117" i="15"/>
  <c r="D118" i="15"/>
  <c r="D119" i="15"/>
  <c r="D120" i="15"/>
  <c r="D121" i="15"/>
  <c r="D122" i="15"/>
  <c r="D123" i="15"/>
  <c r="D124" i="15"/>
  <c r="D125" i="15"/>
  <c r="D126" i="15"/>
  <c r="D127" i="15"/>
  <c r="B128" i="15"/>
  <c r="L21" i="15" s="1"/>
  <c r="B129" i="15"/>
  <c r="L24" i="15" s="1"/>
  <c r="D135" i="15"/>
  <c r="D136" i="15"/>
  <c r="D137" i="15"/>
  <c r="D138" i="15"/>
  <c r="D139" i="15"/>
  <c r="D140" i="15"/>
  <c r="D141" i="15"/>
  <c r="D142" i="15"/>
  <c r="D143" i="15"/>
  <c r="D144" i="15"/>
  <c r="D145" i="15"/>
  <c r="D146" i="15"/>
  <c r="D147" i="15"/>
  <c r="D148" i="15"/>
  <c r="D149" i="15"/>
  <c r="B150" i="15"/>
  <c r="B151" i="15" s="1"/>
  <c r="M24" i="15" s="1"/>
  <c r="D150" i="15"/>
  <c r="D158" i="15"/>
  <c r="D159" i="15"/>
  <c r="D160" i="15"/>
  <c r="D173" i="15" s="1"/>
  <c r="D161" i="15"/>
  <c r="D162" i="15"/>
  <c r="D163" i="15"/>
  <c r="D164" i="15"/>
  <c r="D165" i="15"/>
  <c r="D166" i="15"/>
  <c r="D167" i="15"/>
  <c r="D168" i="15"/>
  <c r="D169" i="15"/>
  <c r="D170" i="15"/>
  <c r="D171" i="15"/>
  <c r="D172" i="15"/>
  <c r="B173" i="15"/>
  <c r="B174" i="15" s="1"/>
  <c r="N24" i="15" s="1"/>
  <c r="D179" i="15"/>
  <c r="D180" i="15"/>
  <c r="D181" i="15"/>
  <c r="D182" i="15"/>
  <c r="D183" i="15"/>
  <c r="D184" i="15"/>
  <c r="D185" i="15"/>
  <c r="D186" i="15"/>
  <c r="D187" i="15"/>
  <c r="D188" i="15"/>
  <c r="D189" i="15"/>
  <c r="D190" i="15"/>
  <c r="D191" i="15"/>
  <c r="D194" i="15" s="1"/>
  <c r="D192" i="15"/>
  <c r="D193" i="15"/>
  <c r="B194" i="15"/>
  <c r="O21" i="15" s="1"/>
  <c r="B195" i="15"/>
  <c r="O24" i="15" s="1"/>
  <c r="D200" i="15"/>
  <c r="D201" i="15"/>
  <c r="D202" i="15"/>
  <c r="D203" i="15"/>
  <c r="D204" i="15"/>
  <c r="D205" i="15"/>
  <c r="D206" i="15"/>
  <c r="D215" i="15" s="1"/>
  <c r="D207" i="15"/>
  <c r="D208" i="15"/>
  <c r="D209" i="15"/>
  <c r="D210" i="15"/>
  <c r="D211" i="15"/>
  <c r="D212" i="15"/>
  <c r="D213" i="15"/>
  <c r="D214" i="15"/>
  <c r="B215" i="15"/>
  <c r="P21" i="15" s="1"/>
  <c r="D3" i="14"/>
  <c r="D17" i="14" s="1"/>
  <c r="D4" i="14"/>
  <c r="G4" i="14"/>
  <c r="H4" i="14"/>
  <c r="I4" i="14"/>
  <c r="J4" i="14"/>
  <c r="K4" i="14"/>
  <c r="L4" i="14"/>
  <c r="M4" i="14"/>
  <c r="N4" i="14"/>
  <c r="O4" i="14"/>
  <c r="P4" i="14"/>
  <c r="D5" i="14"/>
  <c r="G5" i="14"/>
  <c r="H5" i="14"/>
  <c r="I5" i="14"/>
  <c r="J5" i="14"/>
  <c r="K5" i="14"/>
  <c r="L5" i="14"/>
  <c r="M5" i="14"/>
  <c r="N5" i="14"/>
  <c r="O5" i="14"/>
  <c r="P5" i="14"/>
  <c r="D6" i="14"/>
  <c r="G6" i="14"/>
  <c r="H6" i="14"/>
  <c r="I6" i="14"/>
  <c r="J6" i="14"/>
  <c r="K6" i="14"/>
  <c r="L6" i="14"/>
  <c r="M6" i="14"/>
  <c r="N6" i="14"/>
  <c r="O6" i="14"/>
  <c r="P6" i="14"/>
  <c r="D7" i="14"/>
  <c r="G7" i="14"/>
  <c r="H7" i="14"/>
  <c r="I7" i="14"/>
  <c r="J7" i="14"/>
  <c r="K7" i="14"/>
  <c r="L7" i="14"/>
  <c r="M7" i="14"/>
  <c r="N7" i="14"/>
  <c r="O7" i="14"/>
  <c r="P7" i="14"/>
  <c r="D8" i="14"/>
  <c r="D9" i="14"/>
  <c r="D10" i="14"/>
  <c r="G10" i="14"/>
  <c r="G12" i="14" s="1"/>
  <c r="G15" i="14" s="1"/>
  <c r="H10" i="14"/>
  <c r="I10" i="14"/>
  <c r="J10" i="14"/>
  <c r="K10" i="14"/>
  <c r="L10" i="14"/>
  <c r="M10" i="14"/>
  <c r="N10" i="14"/>
  <c r="O10" i="14"/>
  <c r="O12" i="14" s="1"/>
  <c r="O15" i="14" s="1"/>
  <c r="P10" i="14"/>
  <c r="D11" i="14"/>
  <c r="G11" i="14"/>
  <c r="H11" i="14"/>
  <c r="H12" i="14" s="1"/>
  <c r="H15" i="14" s="1"/>
  <c r="I11" i="14"/>
  <c r="J11" i="14"/>
  <c r="J12" i="14" s="1"/>
  <c r="J15" i="14" s="1"/>
  <c r="K11" i="14"/>
  <c r="K12" i="14" s="1"/>
  <c r="K15" i="14" s="1"/>
  <c r="L11" i="14"/>
  <c r="L12" i="14" s="1"/>
  <c r="L15" i="14" s="1"/>
  <c r="M11" i="14"/>
  <c r="N11" i="14"/>
  <c r="O11" i="14"/>
  <c r="P11" i="14"/>
  <c r="D12" i="14"/>
  <c r="I12" i="14"/>
  <c r="I15" i="14" s="1"/>
  <c r="M12" i="14"/>
  <c r="M15" i="14" s="1"/>
  <c r="N12" i="14"/>
  <c r="N15" i="14" s="1"/>
  <c r="P12" i="14"/>
  <c r="P15" i="14" s="1"/>
  <c r="D13" i="14"/>
  <c r="G13" i="14"/>
  <c r="H13" i="14"/>
  <c r="I13" i="14"/>
  <c r="J13" i="14"/>
  <c r="K13" i="14"/>
  <c r="L13" i="14"/>
  <c r="M13" i="14"/>
  <c r="N13" i="14"/>
  <c r="O13" i="14"/>
  <c r="P13" i="14"/>
  <c r="D14" i="14"/>
  <c r="D15" i="14"/>
  <c r="D16" i="14"/>
  <c r="B17" i="14"/>
  <c r="B18" i="14" s="1"/>
  <c r="G21" i="14" s="1"/>
  <c r="H18" i="14"/>
  <c r="I18" i="14"/>
  <c r="J18" i="14"/>
  <c r="K18" i="14"/>
  <c r="G19" i="14"/>
  <c r="H19" i="14"/>
  <c r="I19" i="14"/>
  <c r="J19" i="14"/>
  <c r="K19" i="14"/>
  <c r="L19" i="14"/>
  <c r="M19" i="14"/>
  <c r="N19" i="14"/>
  <c r="O19" i="14"/>
  <c r="P19" i="14"/>
  <c r="P21" i="14"/>
  <c r="G22" i="14"/>
  <c r="H22" i="14"/>
  <c r="I22" i="14"/>
  <c r="J22" i="14"/>
  <c r="K22" i="14"/>
  <c r="L22" i="14"/>
  <c r="M22" i="14"/>
  <c r="N22" i="14"/>
  <c r="O22" i="14"/>
  <c r="P22" i="14"/>
  <c r="D23" i="14"/>
  <c r="D24" i="14"/>
  <c r="D25" i="14"/>
  <c r="D26" i="14"/>
  <c r="D27" i="14"/>
  <c r="D28" i="14"/>
  <c r="D37" i="14" s="1"/>
  <c r="D29" i="14"/>
  <c r="D30" i="14"/>
  <c r="D31" i="14"/>
  <c r="D32" i="14"/>
  <c r="D33" i="14"/>
  <c r="D34" i="14"/>
  <c r="D35" i="14"/>
  <c r="D36" i="14"/>
  <c r="B37" i="14"/>
  <c r="B38" i="14" s="1"/>
  <c r="H21" i="14" s="1"/>
  <c r="D43" i="14"/>
  <c r="D44" i="14"/>
  <c r="D45" i="14"/>
  <c r="D46" i="14"/>
  <c r="D47" i="14"/>
  <c r="D57" i="14" s="1"/>
  <c r="D48" i="14"/>
  <c r="D49" i="14"/>
  <c r="D50" i="14"/>
  <c r="D51" i="14"/>
  <c r="D52" i="14"/>
  <c r="D53" i="14"/>
  <c r="D54" i="14"/>
  <c r="D55" i="14"/>
  <c r="D56" i="14"/>
  <c r="B57" i="14"/>
  <c r="B58" i="14" s="1"/>
  <c r="I21" i="14" s="1"/>
  <c r="D64" i="14"/>
  <c r="D78" i="14" s="1"/>
  <c r="D65" i="14"/>
  <c r="D66" i="14"/>
  <c r="D67" i="14"/>
  <c r="D68" i="14"/>
  <c r="D69" i="14"/>
  <c r="D70" i="14"/>
  <c r="D71" i="14"/>
  <c r="D72" i="14"/>
  <c r="D73" i="14"/>
  <c r="D74" i="14"/>
  <c r="D75" i="14"/>
  <c r="D76" i="14"/>
  <c r="D77" i="14"/>
  <c r="B78" i="14"/>
  <c r="B79" i="14"/>
  <c r="J21" i="14" s="1"/>
  <c r="D86" i="14"/>
  <c r="D87" i="14"/>
  <c r="D88" i="14"/>
  <c r="D89" i="14"/>
  <c r="D90" i="14"/>
  <c r="D91" i="14"/>
  <c r="D92" i="14"/>
  <c r="D93" i="14"/>
  <c r="D94" i="14"/>
  <c r="D95" i="14"/>
  <c r="D96" i="14"/>
  <c r="D100" i="14" s="1"/>
  <c r="D97" i="14"/>
  <c r="D98" i="14"/>
  <c r="D99" i="14"/>
  <c r="B100" i="14"/>
  <c r="B101" i="14" s="1"/>
  <c r="K21" i="14" s="1"/>
  <c r="D108" i="14"/>
  <c r="D109" i="14"/>
  <c r="D122" i="14" s="1"/>
  <c r="D110" i="14"/>
  <c r="D111" i="14"/>
  <c r="D112" i="14"/>
  <c r="D113" i="14"/>
  <c r="D114" i="14"/>
  <c r="D115" i="14"/>
  <c r="D116" i="14"/>
  <c r="D117" i="14"/>
  <c r="D118" i="14"/>
  <c r="D119" i="14"/>
  <c r="D120" i="14"/>
  <c r="D121" i="14"/>
  <c r="B122" i="14"/>
  <c r="L18" i="14" s="1"/>
  <c r="D129" i="14"/>
  <c r="D143" i="14" s="1"/>
  <c r="D130" i="14"/>
  <c r="D131" i="14"/>
  <c r="D132" i="14"/>
  <c r="D133" i="14"/>
  <c r="D134" i="14"/>
  <c r="D135" i="14"/>
  <c r="D136" i="14"/>
  <c r="D137" i="14"/>
  <c r="D138" i="14"/>
  <c r="D139" i="14"/>
  <c r="D140" i="14"/>
  <c r="D141" i="14"/>
  <c r="D142" i="14"/>
  <c r="B143" i="14"/>
  <c r="M18" i="14" s="1"/>
  <c r="B144" i="14"/>
  <c r="M21" i="14" s="1"/>
  <c r="D151" i="14"/>
  <c r="D152" i="14"/>
  <c r="D153" i="14"/>
  <c r="D154" i="14"/>
  <c r="D155" i="14"/>
  <c r="D156" i="14"/>
  <c r="D157" i="14"/>
  <c r="D158" i="14"/>
  <c r="D159" i="14"/>
  <c r="D160" i="14"/>
  <c r="D161" i="14"/>
  <c r="D162" i="14"/>
  <c r="D163" i="14"/>
  <c r="D165" i="14" s="1"/>
  <c r="D164" i="14"/>
  <c r="B165" i="14"/>
  <c r="N18" i="14" s="1"/>
  <c r="D171" i="14"/>
  <c r="D185" i="14" s="1"/>
  <c r="D172" i="14"/>
  <c r="D173" i="14"/>
  <c r="D174" i="14"/>
  <c r="D175" i="14"/>
  <c r="D176" i="14"/>
  <c r="D177" i="14"/>
  <c r="D178" i="14"/>
  <c r="D179" i="14"/>
  <c r="D180" i="14"/>
  <c r="D181" i="14"/>
  <c r="D182" i="14"/>
  <c r="D183" i="14"/>
  <c r="D184" i="14"/>
  <c r="B185" i="14"/>
  <c r="O18" i="14" s="1"/>
  <c r="D191" i="14"/>
  <c r="D205" i="14" s="1"/>
  <c r="D192" i="14"/>
  <c r="D193" i="14"/>
  <c r="D194" i="14"/>
  <c r="D195" i="14"/>
  <c r="D196" i="14"/>
  <c r="D197" i="14"/>
  <c r="D198" i="14"/>
  <c r="D199" i="14"/>
  <c r="D200" i="14"/>
  <c r="D201" i="14"/>
  <c r="D202" i="14"/>
  <c r="D203" i="14"/>
  <c r="D204" i="14"/>
  <c r="B205" i="14"/>
  <c r="P18" i="14" s="1"/>
  <c r="B206" i="14"/>
  <c r="D3" i="13"/>
  <c r="D4" i="13"/>
  <c r="D5" i="13"/>
  <c r="G5" i="13"/>
  <c r="H5" i="13"/>
  <c r="I5" i="13"/>
  <c r="J5" i="13"/>
  <c r="K5" i="13"/>
  <c r="L5" i="13"/>
  <c r="M5" i="13"/>
  <c r="N5" i="13"/>
  <c r="O5" i="13"/>
  <c r="P5" i="13"/>
  <c r="D6" i="13"/>
  <c r="G6" i="13"/>
  <c r="H6" i="13"/>
  <c r="I6" i="13"/>
  <c r="J6" i="13"/>
  <c r="K6" i="13"/>
  <c r="L6" i="13"/>
  <c r="M6" i="13"/>
  <c r="N6" i="13"/>
  <c r="O6" i="13"/>
  <c r="P6" i="13"/>
  <c r="D7" i="13"/>
  <c r="G7" i="13"/>
  <c r="H7" i="13"/>
  <c r="I7" i="13"/>
  <c r="J7" i="13"/>
  <c r="K7" i="13"/>
  <c r="L7" i="13"/>
  <c r="M7" i="13"/>
  <c r="N7" i="13"/>
  <c r="O7" i="13"/>
  <c r="P7" i="13"/>
  <c r="D8" i="13"/>
  <c r="G8" i="13"/>
  <c r="H8" i="13"/>
  <c r="I8" i="13"/>
  <c r="J8" i="13"/>
  <c r="K8" i="13"/>
  <c r="L8" i="13"/>
  <c r="M8" i="13"/>
  <c r="N8" i="13"/>
  <c r="O8" i="13"/>
  <c r="P8" i="13"/>
  <c r="D9" i="13"/>
  <c r="D10" i="13"/>
  <c r="D17" i="13" s="1"/>
  <c r="D11" i="13"/>
  <c r="G11" i="13"/>
  <c r="G13" i="13" s="1"/>
  <c r="G16" i="13" s="1"/>
  <c r="H11" i="13"/>
  <c r="I11" i="13"/>
  <c r="J11" i="13"/>
  <c r="J13" i="13" s="1"/>
  <c r="J16" i="13" s="1"/>
  <c r="K11" i="13"/>
  <c r="L11" i="13"/>
  <c r="M11" i="13"/>
  <c r="M13" i="13" s="1"/>
  <c r="M16" i="13" s="1"/>
  <c r="N11" i="13"/>
  <c r="O11" i="13"/>
  <c r="P11" i="13"/>
  <c r="D12" i="13"/>
  <c r="G12" i="13"/>
  <c r="H12" i="13"/>
  <c r="I12" i="13"/>
  <c r="J12" i="13"/>
  <c r="K12" i="13"/>
  <c r="L12" i="13"/>
  <c r="M12" i="13"/>
  <c r="N12" i="13"/>
  <c r="O12" i="13"/>
  <c r="P12" i="13"/>
  <c r="D13" i="13"/>
  <c r="H13" i="13"/>
  <c r="I13" i="13"/>
  <c r="I16" i="13" s="1"/>
  <c r="K13" i="13"/>
  <c r="K16" i="13" s="1"/>
  <c r="L13" i="13"/>
  <c r="L16" i="13" s="1"/>
  <c r="N13" i="13"/>
  <c r="N16" i="13" s="1"/>
  <c r="O13" i="13"/>
  <c r="O16" i="13" s="1"/>
  <c r="P13" i="13"/>
  <c r="D14" i="13"/>
  <c r="G14" i="13"/>
  <c r="H14" i="13"/>
  <c r="I14" i="13"/>
  <c r="J14" i="13"/>
  <c r="K14" i="13"/>
  <c r="L14" i="13"/>
  <c r="M14" i="13"/>
  <c r="N14" i="13"/>
  <c r="O14" i="13"/>
  <c r="P14" i="13"/>
  <c r="D15" i="13"/>
  <c r="D16" i="13"/>
  <c r="H16" i="13"/>
  <c r="P16" i="13"/>
  <c r="B17" i="13"/>
  <c r="B18" i="13" s="1"/>
  <c r="G22" i="13" s="1"/>
  <c r="G19" i="13"/>
  <c r="H19" i="13"/>
  <c r="L19" i="13"/>
  <c r="M19" i="13"/>
  <c r="O19" i="13"/>
  <c r="P19" i="13"/>
  <c r="G20" i="13"/>
  <c r="H20" i="13"/>
  <c r="I20" i="13"/>
  <c r="J20" i="13"/>
  <c r="K20" i="13"/>
  <c r="L20" i="13"/>
  <c r="M20" i="13"/>
  <c r="N20" i="13"/>
  <c r="O20" i="13"/>
  <c r="P20" i="13"/>
  <c r="L22" i="13"/>
  <c r="D23" i="13"/>
  <c r="D37" i="13" s="1"/>
  <c r="G23" i="13"/>
  <c r="H23" i="13"/>
  <c r="I23" i="13"/>
  <c r="J23" i="13"/>
  <c r="K23" i="13"/>
  <c r="L23" i="13"/>
  <c r="M23" i="13"/>
  <c r="N23" i="13"/>
  <c r="O23" i="13"/>
  <c r="P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B37" i="13"/>
  <c r="B38" i="13" s="1"/>
  <c r="H22" i="13" s="1"/>
  <c r="D43" i="13"/>
  <c r="D57" i="13" s="1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B57" i="13"/>
  <c r="I19" i="13" s="1"/>
  <c r="B58" i="13"/>
  <c r="I22" i="13" s="1"/>
  <c r="D64" i="13"/>
  <c r="D65" i="13"/>
  <c r="D66" i="13"/>
  <c r="D67" i="13"/>
  <c r="D68" i="13"/>
  <c r="D69" i="13"/>
  <c r="D70" i="13"/>
  <c r="D71" i="13"/>
  <c r="D72" i="13"/>
  <c r="D73" i="13"/>
  <c r="D74" i="13"/>
  <c r="D78" i="13" s="1"/>
  <c r="D75" i="13"/>
  <c r="D76" i="13"/>
  <c r="D77" i="13"/>
  <c r="B78" i="13"/>
  <c r="B79" i="13" s="1"/>
  <c r="J22" i="13" s="1"/>
  <c r="D86" i="13"/>
  <c r="D87" i="13"/>
  <c r="D100" i="13" s="1"/>
  <c r="D88" i="13"/>
  <c r="D89" i="13"/>
  <c r="D90" i="13"/>
  <c r="D91" i="13"/>
  <c r="D92" i="13"/>
  <c r="D93" i="13"/>
  <c r="D94" i="13"/>
  <c r="D95" i="13"/>
  <c r="D96" i="13"/>
  <c r="D97" i="13"/>
  <c r="D98" i="13"/>
  <c r="D99" i="13"/>
  <c r="B100" i="13"/>
  <c r="B101" i="13" s="1"/>
  <c r="K22" i="13" s="1"/>
  <c r="D108" i="13"/>
  <c r="D122" i="13" s="1"/>
  <c r="D109" i="13"/>
  <c r="D110" i="13"/>
  <c r="D111" i="13"/>
  <c r="D112" i="13"/>
  <c r="D113" i="13"/>
  <c r="D114" i="13"/>
  <c r="D115" i="13"/>
  <c r="D116" i="13"/>
  <c r="D117" i="13"/>
  <c r="D118" i="13"/>
  <c r="D119" i="13"/>
  <c r="D120" i="13"/>
  <c r="D121" i="13"/>
  <c r="B122" i="13"/>
  <c r="B123" i="13"/>
  <c r="D129" i="13"/>
  <c r="D130" i="13"/>
  <c r="D143" i="13" s="1"/>
  <c r="D131" i="13"/>
  <c r="D132" i="13"/>
  <c r="D133" i="13"/>
  <c r="D134" i="13"/>
  <c r="D135" i="13"/>
  <c r="D136" i="13"/>
  <c r="D137" i="13"/>
  <c r="D138" i="13"/>
  <c r="D139" i="13"/>
  <c r="D140" i="13"/>
  <c r="D141" i="13"/>
  <c r="D142" i="13"/>
  <c r="B143" i="13"/>
  <c r="B144" i="13"/>
  <c r="M22" i="13" s="1"/>
  <c r="D151" i="13"/>
  <c r="D165" i="13" s="1"/>
  <c r="D152" i="13"/>
  <c r="D153" i="13"/>
  <c r="D154" i="13"/>
  <c r="D155" i="13"/>
  <c r="D156" i="13"/>
  <c r="D157" i="13"/>
  <c r="D158" i="13"/>
  <c r="D159" i="13"/>
  <c r="D160" i="13"/>
  <c r="D161" i="13"/>
  <c r="D162" i="13"/>
  <c r="D163" i="13"/>
  <c r="D164" i="13"/>
  <c r="B165" i="13"/>
  <c r="N19" i="13" s="1"/>
  <c r="B166" i="13"/>
  <c r="N22" i="13" s="1"/>
  <c r="D171" i="13"/>
  <c r="D172" i="13"/>
  <c r="D173" i="13"/>
  <c r="D185" i="13" s="1"/>
  <c r="D174" i="13"/>
  <c r="D175" i="13"/>
  <c r="D176" i="13"/>
  <c r="D177" i="13"/>
  <c r="D178" i="13"/>
  <c r="D179" i="13"/>
  <c r="D180" i="13"/>
  <c r="D181" i="13"/>
  <c r="D182" i="13"/>
  <c r="D183" i="13"/>
  <c r="D184" i="13"/>
  <c r="B185" i="13"/>
  <c r="B186" i="13" s="1"/>
  <c r="O22" i="13" s="1"/>
  <c r="D191" i="13"/>
  <c r="D205" i="13" s="1"/>
  <c r="D192" i="13"/>
  <c r="D193" i="13"/>
  <c r="D194" i="13"/>
  <c r="D195" i="13"/>
  <c r="D196" i="13"/>
  <c r="D197" i="13"/>
  <c r="D198" i="13"/>
  <c r="D199" i="13"/>
  <c r="D200" i="13"/>
  <c r="D201" i="13"/>
  <c r="D202" i="13"/>
  <c r="D203" i="13"/>
  <c r="D204" i="13"/>
  <c r="B205" i="13"/>
  <c r="B206" i="13" s="1"/>
  <c r="P22" i="13" s="1"/>
  <c r="H2" i="12"/>
  <c r="I2" i="12"/>
  <c r="J2" i="12"/>
  <c r="K2" i="12"/>
  <c r="L2" i="12"/>
  <c r="M2" i="12"/>
  <c r="N2" i="12"/>
  <c r="O2" i="12"/>
  <c r="P2" i="12"/>
  <c r="Q2" i="12"/>
  <c r="D3" i="12"/>
  <c r="H3" i="12"/>
  <c r="I3" i="12"/>
  <c r="J3" i="12"/>
  <c r="K3" i="12"/>
  <c r="L3" i="12"/>
  <c r="M3" i="12"/>
  <c r="N3" i="12"/>
  <c r="O3" i="12"/>
  <c r="P3" i="12"/>
  <c r="Q3" i="12"/>
  <c r="D4" i="12"/>
  <c r="H4" i="12"/>
  <c r="I4" i="12"/>
  <c r="J4" i="12"/>
  <c r="K4" i="12"/>
  <c r="L4" i="12"/>
  <c r="M4" i="12"/>
  <c r="N4" i="12"/>
  <c r="O4" i="12"/>
  <c r="P4" i="12"/>
  <c r="Q4" i="12"/>
  <c r="D5" i="12"/>
  <c r="H5" i="12"/>
  <c r="I5" i="12"/>
  <c r="J5" i="12"/>
  <c r="K5" i="12"/>
  <c r="L5" i="12"/>
  <c r="M5" i="12"/>
  <c r="N5" i="12"/>
  <c r="O5" i="12"/>
  <c r="P5" i="12"/>
  <c r="Q5" i="12"/>
  <c r="D6" i="12"/>
  <c r="D17" i="12" s="1"/>
  <c r="D7" i="12"/>
  <c r="D8" i="12"/>
  <c r="H8" i="12"/>
  <c r="H10" i="12" s="1"/>
  <c r="H13" i="12" s="1"/>
  <c r="I8" i="12"/>
  <c r="I10" i="12" s="1"/>
  <c r="I13" i="12" s="1"/>
  <c r="J8" i="12"/>
  <c r="K8" i="12"/>
  <c r="K10" i="12" s="1"/>
  <c r="K13" i="12" s="1"/>
  <c r="L8" i="12"/>
  <c r="M8" i="12"/>
  <c r="M10" i="12" s="1"/>
  <c r="M13" i="12" s="1"/>
  <c r="N8" i="12"/>
  <c r="O8" i="12"/>
  <c r="P8" i="12"/>
  <c r="Q8" i="12"/>
  <c r="D9" i="12"/>
  <c r="H9" i="12"/>
  <c r="I9" i="12"/>
  <c r="J9" i="12"/>
  <c r="J10" i="12" s="1"/>
  <c r="J13" i="12" s="1"/>
  <c r="K9" i="12"/>
  <c r="L9" i="12"/>
  <c r="L10" i="12" s="1"/>
  <c r="L13" i="12" s="1"/>
  <c r="M9" i="12"/>
  <c r="N9" i="12"/>
  <c r="O9" i="12"/>
  <c r="P9" i="12"/>
  <c r="P10" i="12" s="1"/>
  <c r="P13" i="12" s="1"/>
  <c r="Q9" i="12"/>
  <c r="D10" i="12"/>
  <c r="N10" i="12"/>
  <c r="N13" i="12" s="1"/>
  <c r="O10" i="12"/>
  <c r="O13" i="12" s="1"/>
  <c r="Q10" i="12"/>
  <c r="Q13" i="12" s="1"/>
  <c r="D11" i="12"/>
  <c r="H11" i="12"/>
  <c r="I11" i="12"/>
  <c r="J11" i="12"/>
  <c r="K11" i="12"/>
  <c r="L11" i="12"/>
  <c r="M11" i="12"/>
  <c r="N11" i="12"/>
  <c r="O11" i="12"/>
  <c r="P11" i="12"/>
  <c r="Q11" i="12"/>
  <c r="D12" i="12"/>
  <c r="D13" i="12"/>
  <c r="D14" i="12"/>
  <c r="D15" i="12"/>
  <c r="D16" i="12"/>
  <c r="H16" i="12"/>
  <c r="J16" i="12"/>
  <c r="K16" i="12"/>
  <c r="L16" i="12"/>
  <c r="M16" i="12"/>
  <c r="N16" i="12"/>
  <c r="O16" i="12"/>
  <c r="Q16" i="12"/>
  <c r="B17" i="12"/>
  <c r="H17" i="12"/>
  <c r="I17" i="12"/>
  <c r="J17" i="12"/>
  <c r="K17" i="12"/>
  <c r="L17" i="12"/>
  <c r="M17" i="12"/>
  <c r="N17" i="12"/>
  <c r="O17" i="12"/>
  <c r="P17" i="12"/>
  <c r="Q17" i="12"/>
  <c r="B18" i="12"/>
  <c r="H19" i="12" s="1"/>
  <c r="L19" i="12"/>
  <c r="H20" i="12"/>
  <c r="I20" i="12"/>
  <c r="J20" i="12"/>
  <c r="K20" i="12"/>
  <c r="L20" i="12"/>
  <c r="M20" i="12"/>
  <c r="N20" i="12"/>
  <c r="O20" i="12"/>
  <c r="P20" i="12"/>
  <c r="Q20" i="12"/>
  <c r="D23" i="12"/>
  <c r="D37" i="12" s="1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B37" i="12"/>
  <c r="I16" i="12" s="1"/>
  <c r="B38" i="12"/>
  <c r="I19" i="12" s="1"/>
  <c r="D43" i="12"/>
  <c r="D44" i="12"/>
  <c r="D45" i="12"/>
  <c r="D46" i="12"/>
  <c r="D47" i="12"/>
  <c r="D48" i="12"/>
  <c r="D49" i="12"/>
  <c r="D50" i="12"/>
  <c r="D57" i="12" s="1"/>
  <c r="D51" i="12"/>
  <c r="D52" i="12"/>
  <c r="D53" i="12"/>
  <c r="D54" i="12"/>
  <c r="D55" i="12"/>
  <c r="D56" i="12"/>
  <c r="B57" i="12"/>
  <c r="B58" i="12" s="1"/>
  <c r="J19" i="12" s="1"/>
  <c r="D64" i="12"/>
  <c r="D65" i="12"/>
  <c r="D78" i="12" s="1"/>
  <c r="D66" i="12"/>
  <c r="D67" i="12"/>
  <c r="D68" i="12"/>
  <c r="D69" i="12"/>
  <c r="D70" i="12"/>
  <c r="D71" i="12"/>
  <c r="D72" i="12"/>
  <c r="D73" i="12"/>
  <c r="D74" i="12"/>
  <c r="D75" i="12"/>
  <c r="D76" i="12"/>
  <c r="D77" i="12"/>
  <c r="B78" i="12"/>
  <c r="B79" i="12" s="1"/>
  <c r="K19" i="12" s="1"/>
  <c r="D86" i="12"/>
  <c r="D100" i="12" s="1"/>
  <c r="D87" i="12"/>
  <c r="D88" i="12"/>
  <c r="D89" i="12"/>
  <c r="D90" i="12"/>
  <c r="D91" i="12"/>
  <c r="D92" i="12"/>
  <c r="D93" i="12"/>
  <c r="D94" i="12"/>
  <c r="D95" i="12"/>
  <c r="D96" i="12"/>
  <c r="D97" i="12"/>
  <c r="D98" i="12"/>
  <c r="D99" i="12"/>
  <c r="B100" i="12"/>
  <c r="B101" i="12"/>
  <c r="D108" i="12"/>
  <c r="D122" i="12" s="1"/>
  <c r="D109" i="12"/>
  <c r="D110" i="12"/>
  <c r="D111" i="12"/>
  <c r="D112" i="12"/>
  <c r="D113" i="12"/>
  <c r="D114" i="12"/>
  <c r="D115" i="12"/>
  <c r="D116" i="12"/>
  <c r="D117" i="12"/>
  <c r="D118" i="12"/>
  <c r="D119" i="12"/>
  <c r="D120" i="12"/>
  <c r="D121" i="12"/>
  <c r="B122" i="12"/>
  <c r="B123" i="12"/>
  <c r="M19" i="12" s="1"/>
  <c r="D129" i="12"/>
  <c r="D143" i="12" s="1"/>
  <c r="D130" i="12"/>
  <c r="D131" i="12"/>
  <c r="D132" i="12"/>
  <c r="D133" i="12"/>
  <c r="D134" i="12"/>
  <c r="D135" i="12"/>
  <c r="D136" i="12"/>
  <c r="D137" i="12"/>
  <c r="D138" i="12"/>
  <c r="D139" i="12"/>
  <c r="D140" i="12"/>
  <c r="D141" i="12"/>
  <c r="D142" i="12"/>
  <c r="B143" i="12"/>
  <c r="B144" i="12"/>
  <c r="N19" i="12" s="1"/>
  <c r="D151" i="12"/>
  <c r="D152" i="12"/>
  <c r="D165" i="12" s="1"/>
  <c r="D153" i="12"/>
  <c r="D154" i="12"/>
  <c r="D155" i="12"/>
  <c r="D156" i="12"/>
  <c r="D157" i="12"/>
  <c r="D158" i="12"/>
  <c r="D159" i="12"/>
  <c r="D160" i="12"/>
  <c r="D161" i="12"/>
  <c r="D162" i="12"/>
  <c r="D163" i="12"/>
  <c r="D164" i="12"/>
  <c r="B165" i="12"/>
  <c r="B166" i="12" s="1"/>
  <c r="O19" i="12" s="1"/>
  <c r="D171" i="12"/>
  <c r="D185" i="12" s="1"/>
  <c r="D172" i="12"/>
  <c r="D173" i="12"/>
  <c r="D174" i="12"/>
  <c r="D175" i="12"/>
  <c r="D176" i="12"/>
  <c r="D177" i="12"/>
  <c r="D178" i="12"/>
  <c r="D179" i="12"/>
  <c r="D180" i="12"/>
  <c r="D181" i="12"/>
  <c r="D182" i="12"/>
  <c r="D183" i="12"/>
  <c r="D184" i="12"/>
  <c r="B185" i="12"/>
  <c r="P16" i="12" s="1"/>
  <c r="B186" i="12"/>
  <c r="P19" i="12" s="1"/>
  <c r="D191" i="12"/>
  <c r="D205" i="12" s="1"/>
  <c r="D192" i="12"/>
  <c r="D193" i="12"/>
  <c r="D194" i="12"/>
  <c r="D195" i="12"/>
  <c r="D196" i="12"/>
  <c r="D197" i="12"/>
  <c r="D198" i="12"/>
  <c r="D199" i="12"/>
  <c r="D200" i="12"/>
  <c r="D201" i="12"/>
  <c r="D202" i="12"/>
  <c r="D203" i="12"/>
  <c r="D204" i="12"/>
  <c r="B205" i="12"/>
  <c r="B206" i="12"/>
  <c r="Q19" i="12" s="1"/>
  <c r="D3" i="11"/>
  <c r="D4" i="11"/>
  <c r="D5" i="11"/>
  <c r="D6" i="11"/>
  <c r="D7" i="11"/>
  <c r="D8" i="11"/>
  <c r="D9" i="11"/>
  <c r="D10" i="11"/>
  <c r="G10" i="11"/>
  <c r="G13" i="11" s="1"/>
  <c r="H10" i="11"/>
  <c r="H13" i="11" s="1"/>
  <c r="I10" i="11"/>
  <c r="I13" i="11" s="1"/>
  <c r="J10" i="11"/>
  <c r="J13" i="11" s="1"/>
  <c r="K10" i="11"/>
  <c r="K13" i="11" s="1"/>
  <c r="L10" i="11"/>
  <c r="L13" i="11" s="1"/>
  <c r="M10" i="11"/>
  <c r="M13" i="11" s="1"/>
  <c r="N10" i="11"/>
  <c r="O10" i="11"/>
  <c r="P10" i="11"/>
  <c r="D11" i="11"/>
  <c r="D12" i="11"/>
  <c r="D13" i="11"/>
  <c r="N13" i="11"/>
  <c r="O13" i="11"/>
  <c r="P13" i="11"/>
  <c r="D14" i="11"/>
  <c r="D15" i="11"/>
  <c r="D16" i="11"/>
  <c r="D17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P2" i="10"/>
  <c r="B4" i="10"/>
  <c r="C4" i="10"/>
  <c r="D4" i="10"/>
  <c r="E4" i="10"/>
  <c r="F4" i="10"/>
  <c r="G4" i="10"/>
  <c r="H4" i="10"/>
  <c r="I4" i="10"/>
  <c r="M10" i="10"/>
  <c r="T28" i="10" s="1"/>
  <c r="N10" i="10"/>
  <c r="N31" i="10" s="1"/>
  <c r="O10" i="10"/>
  <c r="O31" i="10" s="1"/>
  <c r="P10" i="10"/>
  <c r="P31" i="10" s="1"/>
  <c r="Q10" i="10"/>
  <c r="Q31" i="10" s="1"/>
  <c r="R10" i="10"/>
  <c r="R31" i="10" s="1"/>
  <c r="S10" i="10"/>
  <c r="S31" i="10" s="1"/>
  <c r="T10" i="10"/>
  <c r="M13" i="10"/>
  <c r="N13" i="10"/>
  <c r="O13" i="10"/>
  <c r="P13" i="10"/>
  <c r="Q13" i="10"/>
  <c r="R13" i="10"/>
  <c r="S13" i="10"/>
  <c r="T13" i="10"/>
  <c r="T32" i="10" s="1"/>
  <c r="M17" i="10"/>
  <c r="M33" i="10" s="1"/>
  <c r="N17" i="10"/>
  <c r="N33" i="10" s="1"/>
  <c r="O17" i="10"/>
  <c r="O33" i="10" s="1"/>
  <c r="P17" i="10"/>
  <c r="P33" i="10" s="1"/>
  <c r="Q17" i="10"/>
  <c r="Q28" i="10" s="1"/>
  <c r="R17" i="10"/>
  <c r="R28" i="10" s="1"/>
  <c r="S17" i="10"/>
  <c r="S23" i="10" s="1"/>
  <c r="T17" i="10"/>
  <c r="M20" i="10"/>
  <c r="N20" i="10"/>
  <c r="O20" i="10"/>
  <c r="P20" i="10"/>
  <c r="Q20" i="10"/>
  <c r="R20" i="10"/>
  <c r="S20" i="10"/>
  <c r="T20" i="10"/>
  <c r="T23" i="10" s="1"/>
  <c r="M23" i="10"/>
  <c r="N23" i="10"/>
  <c r="R23" i="10"/>
  <c r="T27" i="10"/>
  <c r="M28" i="10"/>
  <c r="N28" i="10"/>
  <c r="O28" i="10"/>
  <c r="T31" i="10"/>
  <c r="M32" i="10"/>
  <c r="N32" i="10"/>
  <c r="O32" i="10"/>
  <c r="P32" i="10"/>
  <c r="Q32" i="10"/>
  <c r="R32" i="10"/>
  <c r="S32" i="10"/>
  <c r="B85" i="10"/>
  <c r="H86" i="10" s="1"/>
  <c r="B86" i="10"/>
  <c r="C86" i="10"/>
  <c r="D86" i="10"/>
  <c r="E86" i="10"/>
  <c r="F86" i="10"/>
  <c r="G86" i="10"/>
  <c r="P2" i="9"/>
  <c r="M31" i="9" s="1"/>
  <c r="B4" i="9"/>
  <c r="C4" i="9"/>
  <c r="D4" i="9"/>
  <c r="E4" i="9"/>
  <c r="F4" i="9"/>
  <c r="G4" i="9"/>
  <c r="H4" i="9"/>
  <c r="I4" i="9"/>
  <c r="M10" i="9"/>
  <c r="M27" i="9" s="1"/>
  <c r="N10" i="9"/>
  <c r="O10" i="9"/>
  <c r="P10" i="9"/>
  <c r="Q10" i="9"/>
  <c r="R10" i="9"/>
  <c r="S10" i="9"/>
  <c r="T10" i="9"/>
  <c r="M13" i="9"/>
  <c r="N13" i="9"/>
  <c r="O13" i="9"/>
  <c r="P13" i="9"/>
  <c r="Q13" i="9"/>
  <c r="R13" i="9"/>
  <c r="S13" i="9"/>
  <c r="T13" i="9"/>
  <c r="M17" i="9"/>
  <c r="N17" i="9"/>
  <c r="O17" i="9"/>
  <c r="P17" i="9"/>
  <c r="Q17" i="9"/>
  <c r="R17" i="9"/>
  <c r="R28" i="9" s="1"/>
  <c r="S17" i="9"/>
  <c r="T17" i="9"/>
  <c r="T28" i="9" s="1"/>
  <c r="M20" i="9"/>
  <c r="N20" i="9"/>
  <c r="O20" i="9"/>
  <c r="P20" i="9"/>
  <c r="Q20" i="9"/>
  <c r="R20" i="9"/>
  <c r="S20" i="9"/>
  <c r="T20" i="9"/>
  <c r="N27" i="9"/>
  <c r="O27" i="9"/>
  <c r="Q27" i="9"/>
  <c r="S27" i="9"/>
  <c r="T27" i="9"/>
  <c r="M28" i="9"/>
  <c r="N28" i="9"/>
  <c r="O28" i="9"/>
  <c r="P28" i="9"/>
  <c r="Q28" i="9"/>
  <c r="S28" i="9"/>
  <c r="B85" i="9"/>
  <c r="I86" i="9" s="1"/>
  <c r="B86" i="9"/>
  <c r="C86" i="9"/>
  <c r="D86" i="9"/>
  <c r="E86" i="9"/>
  <c r="F86" i="9"/>
  <c r="G86" i="9"/>
  <c r="H86" i="9"/>
  <c r="P2" i="8"/>
  <c r="Q23" i="8" s="1"/>
  <c r="C3" i="8"/>
  <c r="D3" i="8"/>
  <c r="E3" i="8"/>
  <c r="F3" i="8"/>
  <c r="B4" i="8"/>
  <c r="C4" i="8"/>
  <c r="D4" i="8"/>
  <c r="E4" i="8"/>
  <c r="F4" i="8"/>
  <c r="G4" i="8"/>
  <c r="H4" i="8"/>
  <c r="I4" i="8"/>
  <c r="M10" i="8"/>
  <c r="N10" i="8"/>
  <c r="O10" i="8"/>
  <c r="P10" i="8"/>
  <c r="Q10" i="8"/>
  <c r="R10" i="8"/>
  <c r="S10" i="8"/>
  <c r="T10" i="8"/>
  <c r="M13" i="8"/>
  <c r="N13" i="8"/>
  <c r="O13" i="8"/>
  <c r="P13" i="8"/>
  <c r="Q13" i="8"/>
  <c r="R13" i="8"/>
  <c r="S13" i="8"/>
  <c r="T13" i="8"/>
  <c r="M17" i="8"/>
  <c r="N17" i="8"/>
  <c r="O17" i="8"/>
  <c r="P17" i="8"/>
  <c r="Q17" i="8"/>
  <c r="R17" i="8"/>
  <c r="S17" i="8"/>
  <c r="T17" i="8"/>
  <c r="M20" i="8"/>
  <c r="N20" i="8"/>
  <c r="O20" i="8"/>
  <c r="P20" i="8"/>
  <c r="Q20" i="8"/>
  <c r="R20" i="8"/>
  <c r="S20" i="8"/>
  <c r="T20" i="8"/>
  <c r="P23" i="8"/>
  <c r="M27" i="8"/>
  <c r="N27" i="8"/>
  <c r="O27" i="8"/>
  <c r="P27" i="8"/>
  <c r="Q27" i="8"/>
  <c r="R27" i="8"/>
  <c r="S27" i="8"/>
  <c r="T27" i="8"/>
  <c r="M28" i="8"/>
  <c r="N28" i="8"/>
  <c r="O28" i="8"/>
  <c r="P28" i="8"/>
  <c r="Q28" i="8"/>
  <c r="R28" i="8"/>
  <c r="S28" i="8"/>
  <c r="T28" i="8"/>
  <c r="O31" i="8"/>
  <c r="R31" i="8"/>
  <c r="M32" i="8"/>
  <c r="N32" i="8"/>
  <c r="O32" i="8"/>
  <c r="P32" i="8"/>
  <c r="Q32" i="8"/>
  <c r="R32" i="8"/>
  <c r="S32" i="8"/>
  <c r="T32" i="8"/>
  <c r="M33" i="8"/>
  <c r="N33" i="8"/>
  <c r="O33" i="8"/>
  <c r="P33" i="8"/>
  <c r="Q33" i="8"/>
  <c r="R33" i="8"/>
  <c r="S33" i="8"/>
  <c r="T33" i="8"/>
  <c r="B86" i="8"/>
  <c r="C86" i="8"/>
  <c r="D86" i="8"/>
  <c r="E86" i="8"/>
  <c r="F86" i="8"/>
  <c r="G86" i="8"/>
  <c r="H86" i="8"/>
  <c r="I86" i="8"/>
  <c r="B151" i="16" l="1"/>
  <c r="M22" i="16" s="1"/>
  <c r="B216" i="16"/>
  <c r="P22" i="16" s="1"/>
  <c r="N19" i="16"/>
  <c r="B216" i="15"/>
  <c r="P24" i="15" s="1"/>
  <c r="N21" i="15"/>
  <c r="G18" i="14"/>
  <c r="B186" i="14"/>
  <c r="O21" i="14" s="1"/>
  <c r="B166" i="14"/>
  <c r="N21" i="14" s="1"/>
  <c r="B123" i="14"/>
  <c r="L21" i="14" s="1"/>
  <c r="K19" i="13"/>
  <c r="J19" i="13"/>
  <c r="S28" i="10"/>
  <c r="P28" i="10"/>
  <c r="P23" i="10"/>
  <c r="S33" i="10"/>
  <c r="S27" i="10"/>
  <c r="Q23" i="10"/>
  <c r="R33" i="10"/>
  <c r="R27" i="10"/>
  <c r="O23" i="10"/>
  <c r="Q33" i="10"/>
  <c r="Q27" i="10"/>
  <c r="P27" i="10"/>
  <c r="T33" i="10"/>
  <c r="O27" i="10"/>
  <c r="N27" i="10"/>
  <c r="I86" i="10"/>
  <c r="M31" i="10"/>
  <c r="M27" i="10"/>
  <c r="T23" i="9"/>
  <c r="Q32" i="9"/>
  <c r="O32" i="9"/>
  <c r="O23" i="9"/>
  <c r="S23" i="9"/>
  <c r="R32" i="9"/>
  <c r="Q23" i="9"/>
  <c r="P32" i="9"/>
  <c r="P23" i="9"/>
  <c r="N32" i="9"/>
  <c r="N23" i="9"/>
  <c r="M32" i="9"/>
  <c r="M23" i="9"/>
  <c r="S32" i="9"/>
  <c r="S31" i="9"/>
  <c r="R33" i="9"/>
  <c r="R31" i="9"/>
  <c r="R27" i="9"/>
  <c r="T32" i="9"/>
  <c r="Q33" i="9"/>
  <c r="R23" i="9"/>
  <c r="T33" i="9"/>
  <c r="T31" i="9"/>
  <c r="S33" i="9"/>
  <c r="Q31" i="9"/>
  <c r="P33" i="9"/>
  <c r="P31" i="9"/>
  <c r="P27" i="9"/>
  <c r="O33" i="9"/>
  <c r="O31" i="9"/>
  <c r="N33" i="9"/>
  <c r="N31" i="9"/>
  <c r="M33" i="9"/>
  <c r="O23" i="8"/>
  <c r="N23" i="8"/>
  <c r="M23" i="8"/>
  <c r="T31" i="8"/>
  <c r="S31" i="8"/>
  <c r="Q31" i="8"/>
  <c r="P31" i="8"/>
  <c r="N31" i="8"/>
  <c r="M31" i="8"/>
  <c r="T23" i="8"/>
  <c r="S23" i="8"/>
  <c r="R23" i="8"/>
  <c r="AL2" i="1" l="1"/>
  <c r="AL3" i="1"/>
  <c r="AL4" i="1"/>
  <c r="AL5" i="1"/>
  <c r="AL6" i="1"/>
  <c r="AL7" i="1"/>
  <c r="AL8" i="1"/>
  <c r="AL9" i="1"/>
  <c r="AL10" i="1"/>
  <c r="AL11" i="1"/>
  <c r="AL12" i="1"/>
  <c r="AL13" i="1"/>
  <c r="AL14" i="1"/>
  <c r="AL15" i="1"/>
  <c r="AK3" i="1"/>
  <c r="AK4" i="1"/>
  <c r="AK5" i="1"/>
  <c r="AK6" i="1"/>
  <c r="AK7" i="1"/>
  <c r="AK8" i="1"/>
  <c r="AK9" i="1"/>
  <c r="AK10" i="1"/>
  <c r="AK11" i="1"/>
  <c r="AK12" i="1"/>
  <c r="AK13" i="1"/>
  <c r="AK14" i="1"/>
  <c r="AK15" i="1"/>
  <c r="AK2" i="1"/>
  <c r="H2" i="7"/>
  <c r="H36" i="7"/>
  <c r="H54" i="7"/>
  <c r="H40" i="7"/>
  <c r="I40" i="7"/>
  <c r="J40" i="7"/>
  <c r="K40" i="7"/>
  <c r="L40" i="7"/>
  <c r="H41" i="7"/>
  <c r="I41" i="7"/>
  <c r="J41" i="7"/>
  <c r="K41" i="7"/>
  <c r="L41" i="7"/>
  <c r="H42" i="7"/>
  <c r="I42" i="7"/>
  <c r="J42" i="7"/>
  <c r="K42" i="7"/>
  <c r="L42" i="7"/>
  <c r="H43" i="7"/>
  <c r="I43" i="7"/>
  <c r="J43" i="7"/>
  <c r="K43" i="7"/>
  <c r="L43" i="7"/>
  <c r="H44" i="7"/>
  <c r="I44" i="7"/>
  <c r="J44" i="7"/>
  <c r="K44" i="7"/>
  <c r="L44" i="7"/>
  <c r="H45" i="7"/>
  <c r="I45" i="7"/>
  <c r="J45" i="7"/>
  <c r="K45" i="7"/>
  <c r="L45" i="7"/>
  <c r="H46" i="7"/>
  <c r="I46" i="7"/>
  <c r="J46" i="7"/>
  <c r="K46" i="7"/>
  <c r="L46" i="7"/>
  <c r="H47" i="7"/>
  <c r="I47" i="7"/>
  <c r="K47" i="7"/>
  <c r="L47" i="7"/>
  <c r="H48" i="7"/>
  <c r="I48" i="7"/>
  <c r="K48" i="7"/>
  <c r="L48" i="7"/>
  <c r="H49" i="7"/>
  <c r="I49" i="7"/>
  <c r="K49" i="7"/>
  <c r="L49" i="7"/>
  <c r="H50" i="7"/>
  <c r="I50" i="7"/>
  <c r="K50" i="7"/>
  <c r="L50" i="7"/>
  <c r="H51" i="7"/>
  <c r="I51" i="7"/>
  <c r="K51" i="7"/>
  <c r="L51" i="7"/>
  <c r="H52" i="7"/>
  <c r="I52" i="7"/>
  <c r="K52" i="7"/>
  <c r="L52" i="7"/>
  <c r="L39" i="7"/>
  <c r="K39" i="7"/>
  <c r="J39" i="7"/>
  <c r="I39" i="7"/>
  <c r="H39" i="7"/>
  <c r="H22" i="7"/>
  <c r="I22" i="7"/>
  <c r="J22" i="7"/>
  <c r="K22" i="7"/>
  <c r="L22" i="7"/>
  <c r="H23" i="7"/>
  <c r="I23" i="7"/>
  <c r="J23" i="7"/>
  <c r="K23" i="7"/>
  <c r="L23" i="7"/>
  <c r="H24" i="7"/>
  <c r="I24" i="7"/>
  <c r="J24" i="7"/>
  <c r="K24" i="7"/>
  <c r="L24" i="7"/>
  <c r="H25" i="7"/>
  <c r="I25" i="7"/>
  <c r="J25" i="7"/>
  <c r="K25" i="7"/>
  <c r="L25" i="7"/>
  <c r="H26" i="7"/>
  <c r="I26" i="7"/>
  <c r="J26" i="7"/>
  <c r="K26" i="7"/>
  <c r="L26" i="7"/>
  <c r="H27" i="7"/>
  <c r="I27" i="7"/>
  <c r="J27" i="7"/>
  <c r="K27" i="7"/>
  <c r="L27" i="7"/>
  <c r="H28" i="7"/>
  <c r="I28" i="7"/>
  <c r="K28" i="7"/>
  <c r="L28" i="7"/>
  <c r="H29" i="7"/>
  <c r="I29" i="7"/>
  <c r="K29" i="7"/>
  <c r="L29" i="7"/>
  <c r="H30" i="7"/>
  <c r="I30" i="7"/>
  <c r="K30" i="7"/>
  <c r="L30" i="7"/>
  <c r="H31" i="7"/>
  <c r="I31" i="7"/>
  <c r="K31" i="7"/>
  <c r="L31" i="7"/>
  <c r="H32" i="7"/>
  <c r="I32" i="7"/>
  <c r="K32" i="7"/>
  <c r="L32" i="7"/>
  <c r="H33" i="7"/>
  <c r="I33" i="7"/>
  <c r="K33" i="7"/>
  <c r="L33" i="7"/>
  <c r="H34" i="7"/>
  <c r="I34" i="7"/>
  <c r="K34" i="7"/>
  <c r="L34" i="7"/>
  <c r="L21" i="7"/>
  <c r="K21" i="7"/>
  <c r="J21" i="7"/>
  <c r="I21" i="7"/>
  <c r="H21" i="7"/>
  <c r="H3" i="7"/>
  <c r="H4" i="7"/>
  <c r="H5" i="7"/>
  <c r="H6" i="7"/>
  <c r="H7" i="7"/>
  <c r="H8" i="7"/>
  <c r="H9" i="7"/>
  <c r="H10" i="7"/>
  <c r="H11" i="7"/>
  <c r="H12" i="7"/>
  <c r="H13" i="7"/>
  <c r="H14" i="7"/>
  <c r="H15" i="7"/>
  <c r="I3" i="7"/>
  <c r="J3" i="7"/>
  <c r="K3" i="7"/>
  <c r="L3" i="7"/>
  <c r="I4" i="7"/>
  <c r="J4" i="7"/>
  <c r="K4" i="7"/>
  <c r="L4" i="7"/>
  <c r="I5" i="7"/>
  <c r="J5" i="7"/>
  <c r="K5" i="7"/>
  <c r="L5" i="7"/>
  <c r="I6" i="7"/>
  <c r="J6" i="7"/>
  <c r="K6" i="7"/>
  <c r="L6" i="7"/>
  <c r="I7" i="7"/>
  <c r="J7" i="7"/>
  <c r="K7" i="7"/>
  <c r="L7" i="7"/>
  <c r="I8" i="7"/>
  <c r="J8" i="7"/>
  <c r="K8" i="7"/>
  <c r="L8" i="7"/>
  <c r="I9" i="7"/>
  <c r="K9" i="7"/>
  <c r="I10" i="7"/>
  <c r="K10" i="7"/>
  <c r="I11" i="7"/>
  <c r="K11" i="7"/>
  <c r="I12" i="7"/>
  <c r="K12" i="7"/>
  <c r="I13" i="7"/>
  <c r="K13" i="7"/>
  <c r="I14" i="7"/>
  <c r="K14" i="7"/>
  <c r="I15" i="7"/>
  <c r="K15" i="7"/>
  <c r="J2" i="7"/>
  <c r="K2" i="7"/>
  <c r="L2" i="7"/>
  <c r="H56" i="7"/>
  <c r="I2" i="7"/>
  <c r="J40" i="6"/>
  <c r="L40" i="6"/>
  <c r="M40" i="6"/>
  <c r="O40" i="6"/>
  <c r="P40" i="6"/>
  <c r="R40" i="6"/>
  <c r="T40" i="6"/>
  <c r="U40" i="6"/>
  <c r="J41" i="6"/>
  <c r="L41" i="6"/>
  <c r="M41" i="6"/>
  <c r="O41" i="6"/>
  <c r="P41" i="6"/>
  <c r="R41" i="6"/>
  <c r="T41" i="6"/>
  <c r="U41" i="6"/>
  <c r="J42" i="6"/>
  <c r="L42" i="6"/>
  <c r="M42" i="6"/>
  <c r="O42" i="6"/>
  <c r="P42" i="6"/>
  <c r="R42" i="6"/>
  <c r="T42" i="6"/>
  <c r="U42" i="6"/>
  <c r="J43" i="6"/>
  <c r="L43" i="6"/>
  <c r="M43" i="6"/>
  <c r="O43" i="6"/>
  <c r="P43" i="6"/>
  <c r="R43" i="6"/>
  <c r="T43" i="6"/>
  <c r="U43" i="6"/>
  <c r="J44" i="6"/>
  <c r="L44" i="6"/>
  <c r="M44" i="6"/>
  <c r="O44" i="6"/>
  <c r="P44" i="6"/>
  <c r="R44" i="6"/>
  <c r="T44" i="6"/>
  <c r="U44" i="6"/>
  <c r="J45" i="6"/>
  <c r="L45" i="6"/>
  <c r="M45" i="6"/>
  <c r="O45" i="6"/>
  <c r="P45" i="6"/>
  <c r="R45" i="6"/>
  <c r="T45" i="6"/>
  <c r="U45" i="6"/>
  <c r="J46" i="6"/>
  <c r="L46" i="6"/>
  <c r="M46" i="6"/>
  <c r="O46" i="6"/>
  <c r="P46" i="6"/>
  <c r="R46" i="6"/>
  <c r="T46" i="6"/>
  <c r="U46" i="6"/>
  <c r="J47" i="6"/>
  <c r="L47" i="6"/>
  <c r="M47" i="6"/>
  <c r="R47" i="6"/>
  <c r="T47" i="6"/>
  <c r="U47" i="6"/>
  <c r="J48" i="6"/>
  <c r="L48" i="6"/>
  <c r="M48" i="6"/>
  <c r="R48" i="6"/>
  <c r="T48" i="6"/>
  <c r="U48" i="6"/>
  <c r="J49" i="6"/>
  <c r="L49" i="6"/>
  <c r="M49" i="6"/>
  <c r="R49" i="6"/>
  <c r="T49" i="6"/>
  <c r="U49" i="6"/>
  <c r="J50" i="6"/>
  <c r="L50" i="6"/>
  <c r="M50" i="6"/>
  <c r="R50" i="6"/>
  <c r="T50" i="6"/>
  <c r="U50" i="6"/>
  <c r="J51" i="6"/>
  <c r="L51" i="6"/>
  <c r="M51" i="6"/>
  <c r="R51" i="6"/>
  <c r="T51" i="6"/>
  <c r="U51" i="6"/>
  <c r="J52" i="6"/>
  <c r="L52" i="6"/>
  <c r="M52" i="6"/>
  <c r="R52" i="6"/>
  <c r="T52" i="6"/>
  <c r="U52" i="6"/>
  <c r="U39" i="6"/>
  <c r="T39" i="6"/>
  <c r="R39" i="6"/>
  <c r="P39" i="6"/>
  <c r="O39" i="6"/>
  <c r="M39" i="6"/>
  <c r="L39" i="6"/>
  <c r="J39" i="6"/>
  <c r="J32" i="6"/>
  <c r="J22" i="6"/>
  <c r="L22" i="6"/>
  <c r="M22" i="6"/>
  <c r="O22" i="6"/>
  <c r="P22" i="6"/>
  <c r="R22" i="6"/>
  <c r="T22" i="6"/>
  <c r="U22" i="6"/>
  <c r="J23" i="6"/>
  <c r="L23" i="6"/>
  <c r="M23" i="6"/>
  <c r="O23" i="6"/>
  <c r="P23" i="6"/>
  <c r="R23" i="6"/>
  <c r="T23" i="6"/>
  <c r="U23" i="6"/>
  <c r="J24" i="6"/>
  <c r="L24" i="6"/>
  <c r="M24" i="6"/>
  <c r="O24" i="6"/>
  <c r="P24" i="6"/>
  <c r="R24" i="6"/>
  <c r="T24" i="6"/>
  <c r="U24" i="6"/>
  <c r="J25" i="6"/>
  <c r="L25" i="6"/>
  <c r="M25" i="6"/>
  <c r="O25" i="6"/>
  <c r="P25" i="6"/>
  <c r="R25" i="6"/>
  <c r="T25" i="6"/>
  <c r="U25" i="6"/>
  <c r="J26" i="6"/>
  <c r="L26" i="6"/>
  <c r="M26" i="6"/>
  <c r="O26" i="6"/>
  <c r="P26" i="6"/>
  <c r="R26" i="6"/>
  <c r="T26" i="6"/>
  <c r="U26" i="6"/>
  <c r="J27" i="6"/>
  <c r="L27" i="6"/>
  <c r="M27" i="6"/>
  <c r="O27" i="6"/>
  <c r="P27" i="6"/>
  <c r="R27" i="6"/>
  <c r="T27" i="6"/>
  <c r="U27" i="6"/>
  <c r="J28" i="6"/>
  <c r="L28" i="6"/>
  <c r="M28" i="6"/>
  <c r="R28" i="6"/>
  <c r="T28" i="6"/>
  <c r="U28" i="6"/>
  <c r="J29" i="6"/>
  <c r="L29" i="6"/>
  <c r="M29" i="6"/>
  <c r="R29" i="6"/>
  <c r="T29" i="6"/>
  <c r="U29" i="6"/>
  <c r="J30" i="6"/>
  <c r="L30" i="6"/>
  <c r="M30" i="6"/>
  <c r="R30" i="6"/>
  <c r="T30" i="6"/>
  <c r="U30" i="6"/>
  <c r="J31" i="6"/>
  <c r="L31" i="6"/>
  <c r="M31" i="6"/>
  <c r="R31" i="6"/>
  <c r="T31" i="6"/>
  <c r="U31" i="6"/>
  <c r="L32" i="6"/>
  <c r="M32" i="6"/>
  <c r="R32" i="6"/>
  <c r="T32" i="6"/>
  <c r="U32" i="6"/>
  <c r="J33" i="6"/>
  <c r="L33" i="6"/>
  <c r="M33" i="6"/>
  <c r="R33" i="6"/>
  <c r="T33" i="6"/>
  <c r="U33" i="6"/>
  <c r="J34" i="6"/>
  <c r="L34" i="6"/>
  <c r="M34" i="6"/>
  <c r="R34" i="6"/>
  <c r="T34" i="6"/>
  <c r="U34" i="6"/>
  <c r="U21" i="6"/>
  <c r="T21" i="6"/>
  <c r="R21" i="6"/>
  <c r="P21" i="6"/>
  <c r="O21" i="6"/>
  <c r="M21" i="6"/>
  <c r="L21" i="6"/>
  <c r="J21" i="6"/>
  <c r="U3" i="6"/>
  <c r="U4" i="6"/>
  <c r="U5" i="6"/>
  <c r="U6" i="6"/>
  <c r="U7" i="6"/>
  <c r="U8" i="6"/>
  <c r="U2" i="6"/>
  <c r="T3" i="6"/>
  <c r="T4" i="6"/>
  <c r="T5" i="6"/>
  <c r="T6" i="6"/>
  <c r="T7" i="6"/>
  <c r="T8" i="6"/>
  <c r="T2" i="6"/>
  <c r="R3" i="6"/>
  <c r="R4" i="6"/>
  <c r="R5" i="6"/>
  <c r="R6" i="6"/>
  <c r="R7" i="6"/>
  <c r="R8" i="6"/>
  <c r="R9" i="6"/>
  <c r="R10" i="6"/>
  <c r="R11" i="6"/>
  <c r="R12" i="6"/>
  <c r="R13" i="6"/>
  <c r="R14" i="6"/>
  <c r="R15" i="6"/>
  <c r="R2" i="6"/>
  <c r="P3" i="6"/>
  <c r="P4" i="6"/>
  <c r="P5" i="6"/>
  <c r="P6" i="6"/>
  <c r="P7" i="6"/>
  <c r="P8" i="6"/>
  <c r="P2" i="6"/>
  <c r="O3" i="6"/>
  <c r="O4" i="6"/>
  <c r="O5" i="6"/>
  <c r="O6" i="6"/>
  <c r="O7" i="6"/>
  <c r="O8" i="6"/>
  <c r="O2" i="6"/>
  <c r="M3" i="6"/>
  <c r="M4" i="6"/>
  <c r="M5" i="6"/>
  <c r="M6" i="6"/>
  <c r="M7" i="6"/>
  <c r="M8" i="6"/>
  <c r="M9" i="6"/>
  <c r="M10" i="6"/>
  <c r="M11" i="6"/>
  <c r="M12" i="6"/>
  <c r="M13" i="6"/>
  <c r="M14" i="6"/>
  <c r="M15" i="6"/>
  <c r="M2" i="6"/>
  <c r="L3" i="6"/>
  <c r="L4" i="6"/>
  <c r="L5" i="6"/>
  <c r="L6" i="6"/>
  <c r="L7" i="6"/>
  <c r="L8" i="6"/>
  <c r="L9" i="6"/>
  <c r="L10" i="6"/>
  <c r="L11" i="6"/>
  <c r="L12" i="6"/>
  <c r="L13" i="6"/>
  <c r="L14" i="6"/>
  <c r="L15" i="6"/>
  <c r="L2" i="6"/>
  <c r="U1" i="6"/>
  <c r="T1" i="6"/>
  <c r="R1" i="6"/>
  <c r="P1" i="6"/>
  <c r="O1" i="6"/>
  <c r="M1" i="6"/>
  <c r="L1" i="6"/>
  <c r="J1" i="6"/>
  <c r="J3" i="6"/>
  <c r="P2" i="1"/>
  <c r="X2" i="1"/>
  <c r="J14" i="6"/>
  <c r="J2" i="6"/>
  <c r="J8" i="6"/>
  <c r="J9" i="6"/>
  <c r="J10" i="6"/>
  <c r="J12" i="6"/>
  <c r="J13" i="6"/>
  <c r="J15" i="6"/>
  <c r="H2" i="1"/>
  <c r="J2" i="4"/>
  <c r="U52" i="4"/>
  <c r="T52" i="4"/>
  <c r="U51" i="4"/>
  <c r="T51" i="4"/>
  <c r="U50" i="4"/>
  <c r="T50" i="4"/>
  <c r="U49" i="4"/>
  <c r="T49" i="4"/>
  <c r="U48" i="4"/>
  <c r="T48" i="4"/>
  <c r="U47" i="4"/>
  <c r="T47" i="4"/>
  <c r="U46" i="4"/>
  <c r="T46" i="4"/>
  <c r="U45" i="4"/>
  <c r="T45" i="4"/>
  <c r="U44" i="4"/>
  <c r="T44" i="4"/>
  <c r="U43" i="4"/>
  <c r="T43" i="4"/>
  <c r="U42" i="4"/>
  <c r="T42" i="4"/>
  <c r="U41" i="4"/>
  <c r="T41" i="4"/>
  <c r="U40" i="4"/>
  <c r="T40" i="4"/>
  <c r="U39" i="4"/>
  <c r="T39" i="4"/>
  <c r="T27" i="4"/>
  <c r="U27" i="4"/>
  <c r="T28" i="4"/>
  <c r="U28" i="4"/>
  <c r="T29" i="4"/>
  <c r="U29" i="4"/>
  <c r="T30" i="4"/>
  <c r="U30" i="4"/>
  <c r="T31" i="4"/>
  <c r="U31" i="4"/>
  <c r="T32" i="4"/>
  <c r="U32" i="4"/>
  <c r="T33" i="4"/>
  <c r="U33" i="4"/>
  <c r="T34" i="4"/>
  <c r="U34" i="4"/>
  <c r="T21" i="4"/>
  <c r="U26" i="4"/>
  <c r="T26" i="4"/>
  <c r="U25" i="4"/>
  <c r="T25" i="4"/>
  <c r="U24" i="4"/>
  <c r="T24" i="4"/>
  <c r="U23" i="4"/>
  <c r="T23" i="4"/>
  <c r="U22" i="4"/>
  <c r="T22" i="4"/>
  <c r="U21" i="4"/>
  <c r="I3" i="2"/>
  <c r="J3" i="2"/>
  <c r="K3" i="2"/>
  <c r="L3" i="2"/>
  <c r="M3" i="2"/>
  <c r="I4" i="2"/>
  <c r="J4" i="2"/>
  <c r="K4" i="2"/>
  <c r="L4" i="2"/>
  <c r="M4" i="2"/>
  <c r="I5" i="2"/>
  <c r="J5" i="2"/>
  <c r="K5" i="2"/>
  <c r="L5" i="2"/>
  <c r="M5" i="2"/>
  <c r="I6" i="2"/>
  <c r="J6" i="2"/>
  <c r="K6" i="2"/>
  <c r="L6" i="2"/>
  <c r="M6" i="2"/>
  <c r="I7" i="2"/>
  <c r="J7" i="2"/>
  <c r="K7" i="2"/>
  <c r="L7" i="2"/>
  <c r="M7" i="2"/>
  <c r="I8" i="2"/>
  <c r="J8" i="2"/>
  <c r="K8" i="2"/>
  <c r="L8" i="2"/>
  <c r="M8" i="2"/>
  <c r="I9" i="2"/>
  <c r="J9" i="2"/>
  <c r="K9" i="2"/>
  <c r="L9" i="2"/>
  <c r="M9" i="2"/>
  <c r="I10" i="2"/>
  <c r="J10" i="2"/>
  <c r="K10" i="2"/>
  <c r="L10" i="2"/>
  <c r="M10" i="2"/>
  <c r="I11" i="2"/>
  <c r="J11" i="2"/>
  <c r="K11" i="2"/>
  <c r="L11" i="2"/>
  <c r="M11" i="2"/>
  <c r="I12" i="2"/>
  <c r="J12" i="2"/>
  <c r="K12" i="2"/>
  <c r="L12" i="2"/>
  <c r="M12" i="2"/>
  <c r="I13" i="2"/>
  <c r="J13" i="2"/>
  <c r="K13" i="2"/>
  <c r="L13" i="2"/>
  <c r="M13" i="2"/>
  <c r="I14" i="2"/>
  <c r="J14" i="2"/>
  <c r="K14" i="2"/>
  <c r="L14" i="2"/>
  <c r="M14" i="2"/>
  <c r="I15" i="2"/>
  <c r="J15" i="2"/>
  <c r="K15" i="2"/>
  <c r="L15" i="2"/>
  <c r="M15" i="2"/>
  <c r="M2" i="2"/>
  <c r="J2" i="2"/>
  <c r="K2" i="2"/>
  <c r="L2" i="2"/>
  <c r="I2" i="2"/>
  <c r="J3" i="4"/>
  <c r="L3" i="4"/>
  <c r="M3" i="4"/>
  <c r="O3" i="4"/>
  <c r="P3" i="4"/>
  <c r="R3" i="4"/>
  <c r="T3" i="4"/>
  <c r="U3" i="4"/>
  <c r="J4" i="4"/>
  <c r="L4" i="4"/>
  <c r="M4" i="4"/>
  <c r="O4" i="4"/>
  <c r="P4" i="4"/>
  <c r="R4" i="4"/>
  <c r="T4" i="4"/>
  <c r="U4" i="4"/>
  <c r="J5" i="4"/>
  <c r="L5" i="4"/>
  <c r="M5" i="4"/>
  <c r="O5" i="4"/>
  <c r="P5" i="4"/>
  <c r="R5" i="4"/>
  <c r="T5" i="4"/>
  <c r="U5" i="4"/>
  <c r="J6" i="4"/>
  <c r="L6" i="4"/>
  <c r="M6" i="4"/>
  <c r="O6" i="4"/>
  <c r="P6" i="4"/>
  <c r="R6" i="4"/>
  <c r="T6" i="4"/>
  <c r="U6" i="4"/>
  <c r="J7" i="4"/>
  <c r="L7" i="4"/>
  <c r="M7" i="4"/>
  <c r="O7" i="4"/>
  <c r="P7" i="4"/>
  <c r="R7" i="4"/>
  <c r="T7" i="4"/>
  <c r="U7" i="4"/>
  <c r="J8" i="4"/>
  <c r="L8" i="4"/>
  <c r="M8" i="4"/>
  <c r="O8" i="4"/>
  <c r="P8" i="4"/>
  <c r="R8" i="4"/>
  <c r="T8" i="4"/>
  <c r="U8" i="4"/>
  <c r="J9" i="4"/>
  <c r="L9" i="4"/>
  <c r="M9" i="4"/>
  <c r="R9" i="4"/>
  <c r="J10" i="4"/>
  <c r="L10" i="4"/>
  <c r="M10" i="4"/>
  <c r="R10" i="4"/>
  <c r="J11" i="4"/>
  <c r="L11" i="4"/>
  <c r="M11" i="4"/>
  <c r="R11" i="4"/>
  <c r="J12" i="4"/>
  <c r="L12" i="4"/>
  <c r="M12" i="4"/>
  <c r="R12" i="4"/>
  <c r="J13" i="4"/>
  <c r="L13" i="4"/>
  <c r="M13" i="4"/>
  <c r="R13" i="4"/>
  <c r="J14" i="4"/>
  <c r="L14" i="4"/>
  <c r="M14" i="4"/>
  <c r="R14" i="4"/>
  <c r="J15" i="4"/>
  <c r="L15" i="4"/>
  <c r="M15" i="4"/>
  <c r="R15" i="4"/>
  <c r="J21" i="4"/>
  <c r="L21" i="4"/>
  <c r="M21" i="4"/>
  <c r="O21" i="4"/>
  <c r="P21" i="4"/>
  <c r="R21" i="4"/>
  <c r="J22" i="4"/>
  <c r="L22" i="4"/>
  <c r="M22" i="4"/>
  <c r="O22" i="4"/>
  <c r="P22" i="4"/>
  <c r="R22" i="4"/>
  <c r="J23" i="4"/>
  <c r="L23" i="4"/>
  <c r="M23" i="4"/>
  <c r="O23" i="4"/>
  <c r="P23" i="4"/>
  <c r="R23" i="4"/>
  <c r="J24" i="4"/>
  <c r="L24" i="4"/>
  <c r="M24" i="4"/>
  <c r="O24" i="4"/>
  <c r="P24" i="4"/>
  <c r="R24" i="4"/>
  <c r="J25" i="4"/>
  <c r="L25" i="4"/>
  <c r="M25" i="4"/>
  <c r="O25" i="4"/>
  <c r="P25" i="4"/>
  <c r="R25" i="4"/>
  <c r="J26" i="4"/>
  <c r="L26" i="4"/>
  <c r="M26" i="4"/>
  <c r="O26" i="4"/>
  <c r="P26" i="4"/>
  <c r="R26" i="4"/>
  <c r="J27" i="4"/>
  <c r="L27" i="4"/>
  <c r="M27" i="4"/>
  <c r="O27" i="4"/>
  <c r="P27" i="4"/>
  <c r="R27" i="4"/>
  <c r="J28" i="4"/>
  <c r="L28" i="4"/>
  <c r="M28" i="4"/>
  <c r="R28" i="4"/>
  <c r="J29" i="4"/>
  <c r="L29" i="4"/>
  <c r="M29" i="4"/>
  <c r="R29" i="4"/>
  <c r="J30" i="4"/>
  <c r="L30" i="4"/>
  <c r="M30" i="4"/>
  <c r="R30" i="4"/>
  <c r="J31" i="4"/>
  <c r="L31" i="4"/>
  <c r="M31" i="4"/>
  <c r="R31" i="4"/>
  <c r="J32" i="4"/>
  <c r="L32" i="4"/>
  <c r="M32" i="4"/>
  <c r="R32" i="4"/>
  <c r="J33" i="4"/>
  <c r="L33" i="4"/>
  <c r="M33" i="4"/>
  <c r="R33" i="4"/>
  <c r="J34" i="4"/>
  <c r="L34" i="4"/>
  <c r="M34" i="4"/>
  <c r="R34" i="4"/>
  <c r="J39" i="4"/>
  <c r="L39" i="4"/>
  <c r="M39" i="4"/>
  <c r="O39" i="4"/>
  <c r="P39" i="4"/>
  <c r="R39" i="4"/>
  <c r="J40" i="4"/>
  <c r="L40" i="4"/>
  <c r="M40" i="4"/>
  <c r="O40" i="4"/>
  <c r="P40" i="4"/>
  <c r="R40" i="4"/>
  <c r="J41" i="4"/>
  <c r="L41" i="4"/>
  <c r="M41" i="4"/>
  <c r="O41" i="4"/>
  <c r="P41" i="4"/>
  <c r="R41" i="4"/>
  <c r="J42" i="4"/>
  <c r="L42" i="4"/>
  <c r="M42" i="4"/>
  <c r="O42" i="4"/>
  <c r="P42" i="4"/>
  <c r="R42" i="4"/>
  <c r="J43" i="4"/>
  <c r="L43" i="4"/>
  <c r="M43" i="4"/>
  <c r="O43" i="4"/>
  <c r="P43" i="4"/>
  <c r="R43" i="4"/>
  <c r="J44" i="4"/>
  <c r="L44" i="4"/>
  <c r="M44" i="4"/>
  <c r="O44" i="4"/>
  <c r="P44" i="4"/>
  <c r="R44" i="4"/>
  <c r="J45" i="4"/>
  <c r="L45" i="4"/>
  <c r="M45" i="4"/>
  <c r="O45" i="4"/>
  <c r="P45" i="4"/>
  <c r="R45" i="4"/>
  <c r="J46" i="4"/>
  <c r="L46" i="4"/>
  <c r="M46" i="4"/>
  <c r="O46" i="4"/>
  <c r="P46" i="4"/>
  <c r="R46" i="4"/>
  <c r="J47" i="4"/>
  <c r="L47" i="4"/>
  <c r="M47" i="4"/>
  <c r="R47" i="4"/>
  <c r="J48" i="4"/>
  <c r="L48" i="4"/>
  <c r="M48" i="4"/>
  <c r="R48" i="4"/>
  <c r="J49" i="4"/>
  <c r="L49" i="4"/>
  <c r="M49" i="4"/>
  <c r="R49" i="4"/>
  <c r="J50" i="4"/>
  <c r="L50" i="4"/>
  <c r="M50" i="4"/>
  <c r="R50" i="4"/>
  <c r="J51" i="4"/>
  <c r="L51" i="4"/>
  <c r="M51" i="4"/>
  <c r="R51" i="4"/>
  <c r="J52" i="4"/>
  <c r="L52" i="4"/>
  <c r="M52" i="4"/>
  <c r="R52" i="4"/>
  <c r="U2" i="4"/>
  <c r="T2" i="4"/>
  <c r="R2" i="4"/>
  <c r="P2" i="4"/>
  <c r="O2" i="4"/>
  <c r="M2" i="4"/>
  <c r="L2" i="4"/>
  <c r="J11" i="6" l="1"/>
  <c r="J7" i="6"/>
  <c r="J6" i="6"/>
  <c r="J5" i="6"/>
  <c r="J4" i="6"/>
  <c r="I2" i="1"/>
  <c r="I3" i="1"/>
  <c r="J3" i="1"/>
  <c r="K3" i="1"/>
  <c r="L3" i="1"/>
  <c r="I4" i="1"/>
  <c r="J4" i="1"/>
  <c r="K4" i="1"/>
  <c r="L4" i="1"/>
  <c r="I5" i="1"/>
  <c r="J5" i="1"/>
  <c r="K5" i="1"/>
  <c r="L5" i="1"/>
  <c r="I6" i="1"/>
  <c r="J6" i="1"/>
  <c r="K6" i="1"/>
  <c r="L6" i="1"/>
  <c r="I7" i="1"/>
  <c r="J7" i="1"/>
  <c r="K7" i="1"/>
  <c r="L7" i="1"/>
  <c r="I8" i="1"/>
  <c r="J8" i="1"/>
  <c r="K8" i="1"/>
  <c r="L8" i="1"/>
  <c r="I9" i="1"/>
  <c r="J9" i="1"/>
  <c r="R9" i="1" s="1"/>
  <c r="K9" i="1"/>
  <c r="L9" i="1"/>
  <c r="T9" i="1" s="1"/>
  <c r="I10" i="1"/>
  <c r="J10" i="1"/>
  <c r="R10" i="1" s="1"/>
  <c r="K10" i="1"/>
  <c r="L10" i="1"/>
  <c r="T10" i="1" s="1"/>
  <c r="I11" i="1"/>
  <c r="J11" i="1"/>
  <c r="R11" i="1" s="1"/>
  <c r="K11" i="1"/>
  <c r="L11" i="1"/>
  <c r="T11" i="1" s="1"/>
  <c r="I12" i="1"/>
  <c r="J12" i="1"/>
  <c r="R12" i="1" s="1"/>
  <c r="K12" i="1"/>
  <c r="L12" i="1"/>
  <c r="T12" i="1" s="1"/>
  <c r="I13" i="1"/>
  <c r="J13" i="1"/>
  <c r="R13" i="1" s="1"/>
  <c r="K13" i="1"/>
  <c r="L13" i="1"/>
  <c r="T13" i="1" s="1"/>
  <c r="I14" i="1"/>
  <c r="J14" i="1"/>
  <c r="R14" i="1" s="1"/>
  <c r="K14" i="1"/>
  <c r="L14" i="1"/>
  <c r="T14" i="1" s="1"/>
  <c r="I15" i="1"/>
  <c r="J15" i="1"/>
  <c r="R15" i="1" s="1"/>
  <c r="K15" i="1"/>
  <c r="L15" i="1"/>
  <c r="T15" i="1" s="1"/>
  <c r="L2" i="1"/>
  <c r="K2" i="1"/>
  <c r="J2" i="1"/>
  <c r="H15" i="1"/>
  <c r="H3" i="1"/>
  <c r="H4" i="1"/>
  <c r="H5" i="1"/>
  <c r="H6" i="1"/>
  <c r="H7" i="1"/>
  <c r="H8" i="1"/>
  <c r="H9" i="1"/>
  <c r="H10" i="1"/>
  <c r="H11" i="1"/>
  <c r="H12" i="1"/>
  <c r="H13" i="1"/>
  <c r="H14" i="1"/>
  <c r="S6" i="1" l="1"/>
  <c r="AF6" i="1"/>
  <c r="Z6" i="1"/>
  <c r="AA6" i="1"/>
  <c r="Q6" i="1"/>
  <c r="T5" i="1"/>
  <c r="AH5" i="1"/>
  <c r="AI5" i="1"/>
  <c r="AF13" i="1"/>
  <c r="S13" i="1"/>
  <c r="AF9" i="1"/>
  <c r="S9" i="1"/>
  <c r="AF5" i="1"/>
  <c r="S5" i="1"/>
  <c r="X4" i="1"/>
  <c r="P4" i="1"/>
  <c r="AC5" i="1"/>
  <c r="AD5" i="1"/>
  <c r="R5" i="1"/>
  <c r="S10" i="1"/>
  <c r="AF10" i="1"/>
  <c r="Q14" i="1"/>
  <c r="Z14" i="1"/>
  <c r="AA14" i="1"/>
  <c r="P3" i="1"/>
  <c r="X3" i="1"/>
  <c r="Z13" i="1"/>
  <c r="AA13" i="1"/>
  <c r="Q13" i="1"/>
  <c r="Q9" i="1"/>
  <c r="Z9" i="1"/>
  <c r="AA9" i="1"/>
  <c r="Z5" i="1"/>
  <c r="Q5" i="1"/>
  <c r="AA5" i="1"/>
  <c r="T8" i="1"/>
  <c r="AH8" i="1"/>
  <c r="AI8" i="1"/>
  <c r="AH4" i="1"/>
  <c r="T4" i="1"/>
  <c r="AI4" i="1"/>
  <c r="AF12" i="1"/>
  <c r="S12" i="1"/>
  <c r="AF8" i="1"/>
  <c r="S8" i="1"/>
  <c r="S4" i="1"/>
  <c r="AF4" i="1"/>
  <c r="P8" i="1"/>
  <c r="X8" i="1"/>
  <c r="R8" i="1"/>
  <c r="AD8" i="1"/>
  <c r="AC8" i="1"/>
  <c r="R4" i="1"/>
  <c r="AC4" i="1"/>
  <c r="AD4" i="1"/>
  <c r="X7" i="1"/>
  <c r="P7" i="1"/>
  <c r="P15" i="1"/>
  <c r="X15" i="1"/>
  <c r="AF2" i="1"/>
  <c r="S2" i="1"/>
  <c r="AI2" i="1"/>
  <c r="AH2" i="1"/>
  <c r="T2" i="1"/>
  <c r="Z12" i="1"/>
  <c r="AA12" i="1"/>
  <c r="Q12" i="1"/>
  <c r="Q8" i="1"/>
  <c r="Z8" i="1"/>
  <c r="AA8" i="1"/>
  <c r="Q4" i="1"/>
  <c r="Z4" i="1"/>
  <c r="AA4" i="1"/>
  <c r="P9" i="1"/>
  <c r="X9" i="1"/>
  <c r="AA10" i="1"/>
  <c r="Z10" i="1"/>
  <c r="Q10" i="1"/>
  <c r="P5" i="1"/>
  <c r="X5" i="1"/>
  <c r="X14" i="1"/>
  <c r="P14" i="1"/>
  <c r="T7" i="1"/>
  <c r="AI7" i="1"/>
  <c r="AH7" i="1"/>
  <c r="AI3" i="1"/>
  <c r="AH3" i="1"/>
  <c r="T3" i="1"/>
  <c r="AD2" i="1"/>
  <c r="AC2" i="1"/>
  <c r="R2" i="1"/>
  <c r="X13" i="1"/>
  <c r="P13" i="1"/>
  <c r="AF15" i="1"/>
  <c r="S15" i="1"/>
  <c r="S11" i="1"/>
  <c r="AF11" i="1"/>
  <c r="S7" i="1"/>
  <c r="AF7" i="1"/>
  <c r="AF3" i="1"/>
  <c r="S3" i="1"/>
  <c r="X12" i="1"/>
  <c r="P12" i="1"/>
  <c r="R7" i="1"/>
  <c r="AD7" i="1"/>
  <c r="AC7" i="1"/>
  <c r="AD3" i="1"/>
  <c r="R3" i="1"/>
  <c r="AC3" i="1"/>
  <c r="S14" i="1"/>
  <c r="AF14" i="1"/>
  <c r="P11" i="1"/>
  <c r="X11" i="1"/>
  <c r="Z15" i="1"/>
  <c r="Q15" i="1"/>
  <c r="AA15" i="1"/>
  <c r="Q11" i="1"/>
  <c r="Z11" i="1"/>
  <c r="AA11" i="1"/>
  <c r="Z7" i="1"/>
  <c r="AA7" i="1"/>
  <c r="Q7" i="1"/>
  <c r="Q3" i="1"/>
  <c r="Z3" i="1"/>
  <c r="AA3" i="1"/>
  <c r="AD6" i="1"/>
  <c r="AC6" i="1"/>
  <c r="R6" i="1"/>
  <c r="P6" i="1"/>
  <c r="X6" i="1"/>
  <c r="P10" i="1"/>
  <c r="X10" i="1"/>
  <c r="T6" i="1"/>
  <c r="AH6" i="1"/>
  <c r="AI6" i="1"/>
  <c r="AA2" i="1"/>
  <c r="Z2" i="1"/>
  <c r="Q2" i="1"/>
</calcChain>
</file>

<file path=xl/sharedStrings.xml><?xml version="1.0" encoding="utf-8"?>
<sst xmlns="http://schemas.openxmlformats.org/spreadsheetml/2006/main" count="1481" uniqueCount="120">
  <si>
    <t>Range</t>
  </si>
  <si>
    <t>Kerosene</t>
  </si>
  <si>
    <t>Biofuel</t>
  </si>
  <si>
    <t>Ammoia</t>
  </si>
  <si>
    <t>Ammonia</t>
  </si>
  <si>
    <t>LNG</t>
  </si>
  <si>
    <t>LH2</t>
  </si>
  <si>
    <t>TAW_200</t>
  </si>
  <si>
    <t>TAW_400</t>
  </si>
  <si>
    <t>TAW_800</t>
  </si>
  <si>
    <t>Kerosene_200</t>
  </si>
  <si>
    <t>Biofuel_200</t>
  </si>
  <si>
    <t>Ammonia_200</t>
  </si>
  <si>
    <t>LNG_200</t>
  </si>
  <si>
    <t>LH2_200</t>
  </si>
  <si>
    <t>Kerosene_400</t>
  </si>
  <si>
    <t>Biofuel_400</t>
  </si>
  <si>
    <t>Ammoia_400</t>
  </si>
  <si>
    <t>LNG_400</t>
  </si>
  <si>
    <t>LH2_400</t>
  </si>
  <si>
    <t>Kerosene_800</t>
  </si>
  <si>
    <t>Biofuel_800</t>
  </si>
  <si>
    <t>Ammonia_800</t>
  </si>
  <si>
    <t>LNG_800</t>
  </si>
  <si>
    <t>LH2_800</t>
  </si>
  <si>
    <t>Biofuel_good_200</t>
  </si>
  <si>
    <t>Biofuel_bad_200</t>
  </si>
  <si>
    <t>Ammonia_bad_200</t>
  </si>
  <si>
    <t>Ammonia_good_200</t>
  </si>
  <si>
    <t>LH2_bad_200</t>
  </si>
  <si>
    <t>LH2_good_200</t>
  </si>
  <si>
    <t>Biofuel_good_400</t>
  </si>
  <si>
    <t>Biofuel_bad_400</t>
  </si>
  <si>
    <t>Ammonia_bad_400</t>
  </si>
  <si>
    <t>Ammonia_good_400</t>
  </si>
  <si>
    <t>LH2_bad_400</t>
  </si>
  <si>
    <t>LH2_good_400</t>
  </si>
  <si>
    <t>Biofuel_good_800</t>
  </si>
  <si>
    <t>Biofuel_bad_800</t>
  </si>
  <si>
    <t>Ammonia_bad_800</t>
  </si>
  <si>
    <t>Ammonia_good_800</t>
  </si>
  <si>
    <t>LH2_bad_800</t>
  </si>
  <si>
    <t>LH2_good_800</t>
  </si>
  <si>
    <t>co2/pax/nm</t>
  </si>
  <si>
    <t>CO2/MJ</t>
  </si>
  <si>
    <t>No significant impact apart from increase in drag</t>
  </si>
  <si>
    <t>High initial Cd but gradient of change is smaller than fuelage fuel tank</t>
  </si>
  <si>
    <t xml:space="preserve">high </t>
  </si>
  <si>
    <t>Most flexible with little to no limitation</t>
  </si>
  <si>
    <t xml:space="preserve">Extended </t>
  </si>
  <si>
    <t>Tail scraping angle / stability</t>
  </si>
  <si>
    <t>Increase coefficient of drag more significantly as fuel volume increases</t>
  </si>
  <si>
    <t xml:space="preserve">very high </t>
  </si>
  <si>
    <t>Restricted by capacity and tail scraping</t>
  </si>
  <si>
    <t>Fuselage</t>
  </si>
  <si>
    <t>Reduce in cruise speed as L/D ratio increase / lower wing loading /airport limitation / cannot put cryogenic fuel</t>
  </si>
  <si>
    <t>Decrease coefficient of drag</t>
  </si>
  <si>
    <t>not much changes</t>
  </si>
  <si>
    <t>Cannot scale down</t>
  </si>
  <si>
    <t xml:space="preserve">Wing </t>
  </si>
  <si>
    <t>Performance</t>
  </si>
  <si>
    <t xml:space="preserve">Aerodynamic </t>
  </si>
  <si>
    <t>Weight</t>
  </si>
  <si>
    <t>Volume</t>
  </si>
  <si>
    <t>Baseline drag</t>
  </si>
  <si>
    <t>AoA[deg]</t>
  </si>
  <si>
    <t>Altitude / mach number</t>
  </si>
  <si>
    <t>Etended tank</t>
  </si>
  <si>
    <t>Fuel consumption</t>
  </si>
  <si>
    <t>AR</t>
  </si>
  <si>
    <t>OEM</t>
  </si>
  <si>
    <t>Fuel mass</t>
  </si>
  <si>
    <t>Tank weight total</t>
  </si>
  <si>
    <t>Tank error</t>
  </si>
  <si>
    <t xml:space="preserve">Tank volume </t>
  </si>
  <si>
    <t>Extended</t>
  </si>
  <si>
    <t>fuselage</t>
  </si>
  <si>
    <t xml:space="preserve">Fuselage </t>
  </si>
  <si>
    <t>Conventional</t>
  </si>
  <si>
    <t>correction</t>
  </si>
  <si>
    <t>area</t>
  </si>
  <si>
    <t xml:space="preserve">Fuel consumption </t>
  </si>
  <si>
    <t>speed</t>
  </si>
  <si>
    <t>rho</t>
  </si>
  <si>
    <t xml:space="preserve">Conventional </t>
  </si>
  <si>
    <t xml:space="preserve">ZFM       </t>
  </si>
  <si>
    <t xml:space="preserve">MTOM      </t>
  </si>
  <si>
    <t xml:space="preserve">Fuel              </t>
  </si>
  <si>
    <t xml:space="preserve">Fuselage Tank  2  </t>
  </si>
  <si>
    <t xml:space="preserve">Luggage           </t>
  </si>
  <si>
    <t xml:space="preserve">Passenger         </t>
  </si>
  <si>
    <t xml:space="preserve">Crew              </t>
  </si>
  <si>
    <t xml:space="preserve">Systems           </t>
  </si>
  <si>
    <t xml:space="preserve">Main Landing Gear </t>
  </si>
  <si>
    <t xml:space="preserve">Nose Landing Gear </t>
  </si>
  <si>
    <t xml:space="preserve">Nacelle           </t>
  </si>
  <si>
    <t xml:space="preserve">Fuselage          </t>
  </si>
  <si>
    <t xml:space="preserve">Vertical Tail     </t>
  </si>
  <si>
    <t xml:space="preserve">Horizontal Tail   </t>
  </si>
  <si>
    <t xml:space="preserve">Wing              </t>
  </si>
  <si>
    <t xml:space="preserve">Engine.1          </t>
  </si>
  <si>
    <t xml:space="preserve">X_cg[m]   </t>
  </si>
  <si>
    <t xml:space="preserve">Mass[kg]  </t>
  </si>
  <si>
    <t xml:space="preserve">Component         </t>
  </si>
  <si>
    <t>ZFM</t>
  </si>
  <si>
    <t xml:space="preserve">ZFM </t>
  </si>
  <si>
    <t>MTOM</t>
  </si>
  <si>
    <t>fuel / pax ratio</t>
  </si>
  <si>
    <t>fuel system total</t>
  </si>
  <si>
    <t>Fuel</t>
  </si>
  <si>
    <t>Fuselage tank</t>
  </si>
  <si>
    <t>Passenger</t>
  </si>
  <si>
    <t>Luggage</t>
  </si>
  <si>
    <t>Crew</t>
  </si>
  <si>
    <t xml:space="preserve">xnp </t>
  </si>
  <si>
    <t>Fuel system (hydorgen)</t>
  </si>
  <si>
    <t>Fuel system (kerosene)</t>
  </si>
  <si>
    <t xml:space="preserve">payload </t>
  </si>
  <si>
    <t>passengers</t>
  </si>
  <si>
    <t xml:space="preserve">Engine.2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</si>
</sst>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b/>
      <sz val="11"/>
      <color theme="1"/>
      <name val="Arial"/>
      <family val="2"/>
    </font>
    <font>
      <i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2" fontId="0" fillId="0" borderId="0" xfId="0" applyNumberFormat="1"/>
    <xf numFmtId="11" fontId="0" fillId="0" borderId="0" xfId="0" applyNumberFormat="1"/>
    <xf numFmtId="0" fontId="2" fillId="0" borderId="0" xfId="0" applyFont="1"/>
    <xf numFmtId="0" fontId="1" fillId="0" borderId="0" xfId="1"/>
    <xf numFmtId="11" fontId="1" fillId="0" borderId="0" xfId="1" applyNumberFormat="1"/>
    <xf numFmtId="0" fontId="1" fillId="2" borderId="0" xfId="1" applyFill="1"/>
    <xf numFmtId="0" fontId="3" fillId="0" borderId="0" xfId="1" applyFont="1"/>
    <xf numFmtId="0" fontId="4" fillId="0" borderId="0" xfId="1" applyFont="1"/>
  </cellXfs>
  <cellStyles count="2">
    <cellStyle name="Normal" xfId="0" builtinId="0"/>
    <cellStyle name="Normal 2" xfId="1" xr:uid="{502DF251-7362-4EF9-B7D7-A36B1565C25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Fuel</a:t>
            </a:r>
            <a:r>
              <a:rPr lang="en-GB" baseline="0"/>
              <a:t> consumption of 200 capacity tube-and-wing configuration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'200'!$B$1</c:f>
              <c:strCache>
                <c:ptCount val="1"/>
                <c:pt idx="0">
                  <c:v>Kerosene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'200'!$B$2:$B$15</c:f>
              <c:numCache>
                <c:formatCode>General</c:formatCode>
                <c:ptCount val="14"/>
                <c:pt idx="0">
                  <c:v>8791.5969999999998</c:v>
                </c:pt>
                <c:pt idx="1">
                  <c:v>10871.7</c:v>
                </c:pt>
                <c:pt idx="2">
                  <c:v>13068.41</c:v>
                </c:pt>
                <c:pt idx="3">
                  <c:v>15341.4999579163</c:v>
                </c:pt>
                <c:pt idx="4">
                  <c:v>17731.418689153099</c:v>
                </c:pt>
                <c:pt idx="5">
                  <c:v>20447.495968437299</c:v>
                </c:pt>
                <c:pt idx="6">
                  <c:v>22849.5196670525</c:v>
                </c:pt>
                <c:pt idx="7">
                  <c:v>25917.096157644799</c:v>
                </c:pt>
                <c:pt idx="8">
                  <c:v>28920.706486630901</c:v>
                </c:pt>
                <c:pt idx="9">
                  <c:v>32045.621753386498</c:v>
                </c:pt>
                <c:pt idx="10">
                  <c:v>35030.991168254899</c:v>
                </c:pt>
                <c:pt idx="11">
                  <c:v>40263.443219004403</c:v>
                </c:pt>
                <c:pt idx="12">
                  <c:v>44560.323993449303</c:v>
                </c:pt>
                <c:pt idx="13">
                  <c:v>47726.0371797509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5AC-4F90-BA63-9855452B8E6C}"/>
            </c:ext>
          </c:extLst>
        </c:ser>
        <c:ser>
          <c:idx val="1"/>
          <c:order val="1"/>
          <c:tx>
            <c:strRef>
              <c:f>'200'!$C$1</c:f>
              <c:strCache>
                <c:ptCount val="1"/>
                <c:pt idx="0">
                  <c:v>Biofuel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'200'!$C$2:$C$15</c:f>
              <c:numCache>
                <c:formatCode>General</c:formatCode>
                <c:ptCount val="14"/>
                <c:pt idx="0">
                  <c:v>10040.3126743593</c:v>
                </c:pt>
                <c:pt idx="1">
                  <c:v>12246.4984046423</c:v>
                </c:pt>
                <c:pt idx="2">
                  <c:v>15366.209870225501</c:v>
                </c:pt>
                <c:pt idx="3">
                  <c:v>18061.810116614201</c:v>
                </c:pt>
                <c:pt idx="4">
                  <c:v>21062.9186400816</c:v>
                </c:pt>
                <c:pt idx="5">
                  <c:v>23424.194485206001</c:v>
                </c:pt>
                <c:pt idx="6">
                  <c:v>26965.766083793202</c:v>
                </c:pt>
                <c:pt idx="7">
                  <c:v>29593.493657089501</c:v>
                </c:pt>
                <c:pt idx="8">
                  <c:v>33529.042693706098</c:v>
                </c:pt>
                <c:pt idx="9">
                  <c:v>39182.978473909803</c:v>
                </c:pt>
                <c:pt idx="10">
                  <c:v>43916.7818765954</c:v>
                </c:pt>
                <c:pt idx="11">
                  <c:v>48392.171881738097</c:v>
                </c:pt>
                <c:pt idx="12">
                  <c:v>52750.255291769899</c:v>
                </c:pt>
                <c:pt idx="13">
                  <c:v>58323.980458416299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5AC-4F90-BA63-9855452B8E6C}"/>
            </c:ext>
          </c:extLst>
        </c:ser>
        <c:ser>
          <c:idx val="2"/>
          <c:order val="2"/>
          <c:tx>
            <c:strRef>
              <c:f>'200'!$D$1</c:f>
              <c:strCache>
                <c:ptCount val="1"/>
                <c:pt idx="0">
                  <c:v>Ammonia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'200'!$A$2:$A$8</c:f>
              <c:numCache>
                <c:formatCode>General</c:formatCode>
                <c:ptCount val="7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</c:numCache>
            </c:numRef>
          </c:xVal>
          <c:yVal>
            <c:numRef>
              <c:f>'200'!$D$2:$D$8</c:f>
              <c:numCache>
                <c:formatCode>General</c:formatCode>
                <c:ptCount val="7"/>
                <c:pt idx="0">
                  <c:v>64634.792094220596</c:v>
                </c:pt>
                <c:pt idx="1">
                  <c:v>84373.999324207703</c:v>
                </c:pt>
                <c:pt idx="2">
                  <c:v>104344.080365249</c:v>
                </c:pt>
                <c:pt idx="3">
                  <c:v>145037.53524884299</c:v>
                </c:pt>
                <c:pt idx="4">
                  <c:v>170808.74446242</c:v>
                </c:pt>
                <c:pt idx="5">
                  <c:v>210901.290382359</c:v>
                </c:pt>
                <c:pt idx="6">
                  <c:v>258587.080312237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82E-4906-96CA-648F456CEB49}"/>
            </c:ext>
          </c:extLst>
        </c:ser>
        <c:ser>
          <c:idx val="3"/>
          <c:order val="3"/>
          <c:tx>
            <c:strRef>
              <c:f>'200'!$E$1</c:f>
              <c:strCache>
                <c:ptCount val="1"/>
                <c:pt idx="0">
                  <c:v>LNG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'200'!$E$2:$E$15</c:f>
              <c:numCache>
                <c:formatCode>General</c:formatCode>
                <c:ptCount val="14"/>
                <c:pt idx="0">
                  <c:v>9145.8346502291006</c:v>
                </c:pt>
                <c:pt idx="1">
                  <c:v>12534.2409953072</c:v>
                </c:pt>
                <c:pt idx="2">
                  <c:v>14582.0874561325</c:v>
                </c:pt>
                <c:pt idx="3">
                  <c:v>17566.670792713801</c:v>
                </c:pt>
                <c:pt idx="4">
                  <c:v>19393.215064281401</c:v>
                </c:pt>
                <c:pt idx="5">
                  <c:v>23414.429622118401</c:v>
                </c:pt>
                <c:pt idx="6">
                  <c:v>25008.673478290799</c:v>
                </c:pt>
                <c:pt idx="7">
                  <c:v>29830.916617829302</c:v>
                </c:pt>
                <c:pt idx="8">
                  <c:v>31775.2163507121</c:v>
                </c:pt>
                <c:pt idx="9">
                  <c:v>35727.961254893598</c:v>
                </c:pt>
                <c:pt idx="10">
                  <c:v>38242.308682680297</c:v>
                </c:pt>
                <c:pt idx="11">
                  <c:v>40929.547803032699</c:v>
                </c:pt>
                <c:pt idx="12">
                  <c:v>44533.554132733901</c:v>
                </c:pt>
                <c:pt idx="13">
                  <c:v>48217.156985594498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AF9-43CA-AB84-1DE3C7D0A2E2}"/>
            </c:ext>
          </c:extLst>
        </c:ser>
        <c:ser>
          <c:idx val="4"/>
          <c:order val="4"/>
          <c:tx>
            <c:strRef>
              <c:f>'200'!$F$1</c:f>
              <c:strCache>
                <c:ptCount val="1"/>
                <c:pt idx="0">
                  <c:v>LH2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'200'!$A$2:$A$8</c:f>
              <c:numCache>
                <c:formatCode>General</c:formatCode>
                <c:ptCount val="7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</c:numCache>
            </c:numRef>
          </c:xVal>
          <c:yVal>
            <c:numRef>
              <c:f>'200'!$F$2:$F$8</c:f>
              <c:numCache>
                <c:formatCode>General</c:formatCode>
                <c:ptCount val="7"/>
                <c:pt idx="0">
                  <c:v>3268.7930397698001</c:v>
                </c:pt>
                <c:pt idx="1">
                  <c:v>3990.9845269668099</c:v>
                </c:pt>
                <c:pt idx="2">
                  <c:v>4509.8070321287996</c:v>
                </c:pt>
                <c:pt idx="3">
                  <c:v>5307.2415240870196</c:v>
                </c:pt>
                <c:pt idx="4">
                  <c:v>6212.0532043765697</c:v>
                </c:pt>
                <c:pt idx="5">
                  <c:v>6899.6612620593496</c:v>
                </c:pt>
                <c:pt idx="6">
                  <c:v>7860.3879106362301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AF9-43CA-AB84-1DE3C7D0A2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4488192"/>
        <c:axId val="2064489024"/>
      </c:scatterChart>
      <c:valAx>
        <c:axId val="2064488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Mission range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4489024"/>
        <c:crosses val="autoZero"/>
        <c:crossBetween val="midCat"/>
      </c:valAx>
      <c:valAx>
        <c:axId val="2064489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Fuel consunption</a:t>
                </a:r>
                <a:r>
                  <a:rPr lang="en-GB" baseline="0"/>
                  <a:t> (kg)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44881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compare!$B$1</c:f>
              <c:strCache>
                <c:ptCount val="1"/>
                <c:pt idx="0">
                  <c:v>Kerosene_200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compare!$A$2:$A$15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compare!$B$2:$B$15</c:f>
              <c:numCache>
                <c:formatCode>General</c:formatCode>
                <c:ptCount val="14"/>
                <c:pt idx="0">
                  <c:v>8791.5969999999998</c:v>
                </c:pt>
                <c:pt idx="1">
                  <c:v>10871.7</c:v>
                </c:pt>
                <c:pt idx="2">
                  <c:v>13068.41</c:v>
                </c:pt>
                <c:pt idx="3">
                  <c:v>15341.4999579163</c:v>
                </c:pt>
                <c:pt idx="4">
                  <c:v>17731.418689153099</c:v>
                </c:pt>
                <c:pt idx="5">
                  <c:v>20447.495968437299</c:v>
                </c:pt>
                <c:pt idx="6">
                  <c:v>22849.5196670525</c:v>
                </c:pt>
                <c:pt idx="7">
                  <c:v>25917.096157644799</c:v>
                </c:pt>
                <c:pt idx="8">
                  <c:v>28920.706486630901</c:v>
                </c:pt>
                <c:pt idx="9">
                  <c:v>32045.621753386498</c:v>
                </c:pt>
                <c:pt idx="10">
                  <c:v>35030.991168254899</c:v>
                </c:pt>
                <c:pt idx="11">
                  <c:v>40263.443219004403</c:v>
                </c:pt>
                <c:pt idx="12">
                  <c:v>44560.323993449303</c:v>
                </c:pt>
                <c:pt idx="13">
                  <c:v>47726.0371797509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673-4C8C-B17D-0F431E0FC3C1}"/>
            </c:ext>
          </c:extLst>
        </c:ser>
        <c:ser>
          <c:idx val="1"/>
          <c:order val="1"/>
          <c:tx>
            <c:strRef>
              <c:f>compare!$C$1</c:f>
              <c:strCache>
                <c:ptCount val="1"/>
                <c:pt idx="0">
                  <c:v>Biofuel_200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compare!$A$2:$A$15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compare!$C$2:$C$15</c:f>
              <c:numCache>
                <c:formatCode>General</c:formatCode>
                <c:ptCount val="14"/>
                <c:pt idx="0">
                  <c:v>10040.3126743593</c:v>
                </c:pt>
                <c:pt idx="1">
                  <c:v>12246.4984046423</c:v>
                </c:pt>
                <c:pt idx="2">
                  <c:v>15366.209870225501</c:v>
                </c:pt>
                <c:pt idx="3">
                  <c:v>18061.810116614201</c:v>
                </c:pt>
                <c:pt idx="4">
                  <c:v>21062.9186400816</c:v>
                </c:pt>
                <c:pt idx="5">
                  <c:v>23424.194485206001</c:v>
                </c:pt>
                <c:pt idx="6">
                  <c:v>26965.766083793202</c:v>
                </c:pt>
                <c:pt idx="7">
                  <c:v>29593.493657089501</c:v>
                </c:pt>
                <c:pt idx="8">
                  <c:v>33529.042693706098</c:v>
                </c:pt>
                <c:pt idx="9">
                  <c:v>39182.978473909803</c:v>
                </c:pt>
                <c:pt idx="10">
                  <c:v>43916.7818765954</c:v>
                </c:pt>
                <c:pt idx="11">
                  <c:v>48392.171881738097</c:v>
                </c:pt>
                <c:pt idx="12">
                  <c:v>52750.255291769899</c:v>
                </c:pt>
                <c:pt idx="13">
                  <c:v>58323.980458416299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673-4C8C-B17D-0F431E0FC3C1}"/>
            </c:ext>
          </c:extLst>
        </c:ser>
        <c:ser>
          <c:idx val="3"/>
          <c:order val="3"/>
          <c:tx>
            <c:strRef>
              <c:f>compare!$E$1</c:f>
              <c:strCache>
                <c:ptCount val="1"/>
                <c:pt idx="0">
                  <c:v>LNG_200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xVal>
            <c:numRef>
              <c:f>compare!$A$2:$A$15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compare!$E$2:$E$15</c:f>
              <c:numCache>
                <c:formatCode>General</c:formatCode>
                <c:ptCount val="14"/>
                <c:pt idx="0">
                  <c:v>9145.8346502291006</c:v>
                </c:pt>
                <c:pt idx="1">
                  <c:v>12534.2409953072</c:v>
                </c:pt>
                <c:pt idx="2">
                  <c:v>14582.0874561325</c:v>
                </c:pt>
                <c:pt idx="3">
                  <c:v>17566.670792713801</c:v>
                </c:pt>
                <c:pt idx="4">
                  <c:v>19393.215064281401</c:v>
                </c:pt>
                <c:pt idx="5">
                  <c:v>23414.429622118401</c:v>
                </c:pt>
                <c:pt idx="6">
                  <c:v>25008.673478290799</c:v>
                </c:pt>
                <c:pt idx="7">
                  <c:v>29830.916617829302</c:v>
                </c:pt>
                <c:pt idx="8">
                  <c:v>31775.2163507121</c:v>
                </c:pt>
                <c:pt idx="9">
                  <c:v>35727.961254893598</c:v>
                </c:pt>
                <c:pt idx="10">
                  <c:v>38242.308682680297</c:v>
                </c:pt>
                <c:pt idx="11">
                  <c:v>40929.547803032699</c:v>
                </c:pt>
                <c:pt idx="12">
                  <c:v>44533.554132733901</c:v>
                </c:pt>
                <c:pt idx="13">
                  <c:v>48217.156985594498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673-4C8C-B17D-0F431E0FC3C1}"/>
            </c:ext>
          </c:extLst>
        </c:ser>
        <c:ser>
          <c:idx val="4"/>
          <c:order val="4"/>
          <c:tx>
            <c:strRef>
              <c:f>compare!$F$1</c:f>
              <c:strCache>
                <c:ptCount val="1"/>
                <c:pt idx="0">
                  <c:v>LH2_200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compare!$A$2:$A$15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compare!$F$2:$F$15</c:f>
              <c:numCache>
                <c:formatCode>General</c:formatCode>
                <c:ptCount val="14"/>
                <c:pt idx="0">
                  <c:v>3268.7930397698001</c:v>
                </c:pt>
                <c:pt idx="1">
                  <c:v>3990.9845269668099</c:v>
                </c:pt>
                <c:pt idx="2">
                  <c:v>4509.8070321287996</c:v>
                </c:pt>
                <c:pt idx="3">
                  <c:v>5307.2415240870196</c:v>
                </c:pt>
                <c:pt idx="4">
                  <c:v>6212.0532043765697</c:v>
                </c:pt>
                <c:pt idx="5">
                  <c:v>6899.6612620593496</c:v>
                </c:pt>
                <c:pt idx="6">
                  <c:v>7860.3879106362301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673-4C8C-B17D-0F431E0FC3C1}"/>
            </c:ext>
          </c:extLst>
        </c:ser>
        <c:ser>
          <c:idx val="5"/>
          <c:order val="5"/>
          <c:tx>
            <c:strRef>
              <c:f>compare!$B$20</c:f>
              <c:strCache>
                <c:ptCount val="1"/>
                <c:pt idx="0">
                  <c:v>Kerosene_400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x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compare!$A$21:$A$34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compare!$B$21:$B$34</c:f>
              <c:numCache>
                <c:formatCode>General</c:formatCode>
                <c:ptCount val="14"/>
                <c:pt idx="0">
                  <c:v>21928.2927405587</c:v>
                </c:pt>
                <c:pt idx="1">
                  <c:v>27444.3014248746</c:v>
                </c:pt>
                <c:pt idx="2">
                  <c:v>33263.746879199898</c:v>
                </c:pt>
                <c:pt idx="3">
                  <c:v>39700.956170484198</c:v>
                </c:pt>
                <c:pt idx="4">
                  <c:v>45499.008848479898</c:v>
                </c:pt>
                <c:pt idx="5">
                  <c:v>53526.315622243303</c:v>
                </c:pt>
                <c:pt idx="6">
                  <c:v>60016.312065882797</c:v>
                </c:pt>
                <c:pt idx="7">
                  <c:v>67456.957367381299</c:v>
                </c:pt>
                <c:pt idx="8">
                  <c:v>74786.228377903302</c:v>
                </c:pt>
                <c:pt idx="9">
                  <c:v>85433.184871402496</c:v>
                </c:pt>
                <c:pt idx="10">
                  <c:v>93919.707456102595</c:v>
                </c:pt>
                <c:pt idx="11">
                  <c:v>106787.102171481</c:v>
                </c:pt>
                <c:pt idx="12">
                  <c:v>117813.637096083</c:v>
                </c:pt>
                <c:pt idx="13">
                  <c:v>137338.87039805501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673-4C8C-B17D-0F431E0FC3C1}"/>
            </c:ext>
          </c:extLst>
        </c:ser>
        <c:ser>
          <c:idx val="6"/>
          <c:order val="6"/>
          <c:tx>
            <c:strRef>
              <c:f>compare!$C$20</c:f>
              <c:strCache>
                <c:ptCount val="1"/>
                <c:pt idx="0">
                  <c:v>Biofuel_400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tar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compare!$A$21:$A$34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compare!$C$21:$C$34</c:f>
              <c:numCache>
                <c:formatCode>General</c:formatCode>
                <c:ptCount val="14"/>
                <c:pt idx="0">
                  <c:v>24794.475674896101</c:v>
                </c:pt>
                <c:pt idx="1">
                  <c:v>31002.2114478121</c:v>
                </c:pt>
                <c:pt idx="2">
                  <c:v>38962.875830964404</c:v>
                </c:pt>
                <c:pt idx="3">
                  <c:v>46996.908896310801</c:v>
                </c:pt>
                <c:pt idx="4">
                  <c:v>53944.253295541297</c:v>
                </c:pt>
                <c:pt idx="5">
                  <c:v>65860.384244937901</c:v>
                </c:pt>
                <c:pt idx="6">
                  <c:v>69962.240499716499</c:v>
                </c:pt>
                <c:pt idx="7">
                  <c:v>79310.705652909193</c:v>
                </c:pt>
                <c:pt idx="8">
                  <c:v>91940.273790313004</c:v>
                </c:pt>
                <c:pt idx="9">
                  <c:v>104839.86067619101</c:v>
                </c:pt>
                <c:pt idx="10">
                  <c:v>118474.840049438</c:v>
                </c:pt>
                <c:pt idx="11">
                  <c:v>124092.41509713201</c:v>
                </c:pt>
                <c:pt idx="12">
                  <c:v>139387.701153831</c:v>
                </c:pt>
                <c:pt idx="13">
                  <c:v>160255.506096097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673-4C8C-B17D-0F431E0FC3C1}"/>
            </c:ext>
          </c:extLst>
        </c:ser>
        <c:ser>
          <c:idx val="8"/>
          <c:order val="8"/>
          <c:tx>
            <c:strRef>
              <c:f>compare!$E$20</c:f>
              <c:strCache>
                <c:ptCount val="1"/>
                <c:pt idx="0">
                  <c:v>LNG_400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tar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xVal>
            <c:numRef>
              <c:f>compare!$A$21:$A$34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compare!$E$21:$E$34</c:f>
              <c:numCache>
                <c:formatCode>General</c:formatCode>
                <c:ptCount val="14"/>
                <c:pt idx="0">
                  <c:v>24352.264871064501</c:v>
                </c:pt>
                <c:pt idx="1">
                  <c:v>30408.728824823898</c:v>
                </c:pt>
                <c:pt idx="2">
                  <c:v>37055.5565769569</c:v>
                </c:pt>
                <c:pt idx="3">
                  <c:v>42851.299444141303</c:v>
                </c:pt>
                <c:pt idx="4">
                  <c:v>50927.071632291299</c:v>
                </c:pt>
                <c:pt idx="5">
                  <c:v>56960.289862534701</c:v>
                </c:pt>
                <c:pt idx="6">
                  <c:v>66278.320497823704</c:v>
                </c:pt>
                <c:pt idx="7">
                  <c:v>72225.638036480304</c:v>
                </c:pt>
                <c:pt idx="8">
                  <c:v>79431.989094383898</c:v>
                </c:pt>
                <c:pt idx="9">
                  <c:v>89697.148267910801</c:v>
                </c:pt>
                <c:pt idx="10">
                  <c:v>98943.398072834301</c:v>
                </c:pt>
                <c:pt idx="11">
                  <c:v>119755.888958184</c:v>
                </c:pt>
                <c:pt idx="12">
                  <c:v>133770.088201673</c:v>
                </c:pt>
                <c:pt idx="13">
                  <c:v>137684.11150457399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673-4C8C-B17D-0F431E0FC3C1}"/>
            </c:ext>
          </c:extLst>
        </c:ser>
        <c:ser>
          <c:idx val="9"/>
          <c:order val="9"/>
          <c:tx>
            <c:strRef>
              <c:f>compare!$F$20</c:f>
              <c:strCache>
                <c:ptCount val="1"/>
                <c:pt idx="0">
                  <c:v>LH2_400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compare!$A$21:$A$34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compare!$F$21:$F$34</c:f>
              <c:numCache>
                <c:formatCode>General</c:formatCode>
                <c:ptCount val="14"/>
                <c:pt idx="0">
                  <c:v>8553.5690764057908</c:v>
                </c:pt>
                <c:pt idx="1">
                  <c:v>10276.383108652</c:v>
                </c:pt>
                <c:pt idx="2">
                  <c:v>11958.0379322504</c:v>
                </c:pt>
                <c:pt idx="3">
                  <c:v>14135.015745672599</c:v>
                </c:pt>
                <c:pt idx="4">
                  <c:v>15791.9517788619</c:v>
                </c:pt>
                <c:pt idx="5">
                  <c:v>17653.3689713729</c:v>
                </c:pt>
                <c:pt idx="6">
                  <c:v>19622.858935542401</c:v>
                </c:pt>
                <c:pt idx="7">
                  <c:v>22254.817118492399</c:v>
                </c:pt>
                <c:pt idx="8">
                  <c:v>25648.698017988001</c:v>
                </c:pt>
                <c:pt idx="9">
                  <c:v>26943.451647491998</c:v>
                </c:pt>
                <c:pt idx="10">
                  <c:v>30138.766058413701</c:v>
                </c:pt>
                <c:pt idx="11">
                  <c:v>32642.3432245882</c:v>
                </c:pt>
                <c:pt idx="12">
                  <c:v>34855.179486819899</c:v>
                </c:pt>
                <c:pt idx="13">
                  <c:v>39138.263984963203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D673-4C8C-B17D-0F431E0FC3C1}"/>
            </c:ext>
          </c:extLst>
        </c:ser>
        <c:ser>
          <c:idx val="10"/>
          <c:order val="10"/>
          <c:tx>
            <c:strRef>
              <c:f>compare!$B$38</c:f>
              <c:strCache>
                <c:ptCount val="1"/>
                <c:pt idx="0">
                  <c:v>Kerosene_800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compare!$A$39:$A$52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compare!$B$39:$B$52</c:f>
              <c:numCache>
                <c:formatCode>General</c:formatCode>
                <c:ptCount val="14"/>
                <c:pt idx="0">
                  <c:v>42269.186570904298</c:v>
                </c:pt>
                <c:pt idx="1">
                  <c:v>52438.139576619302</c:v>
                </c:pt>
                <c:pt idx="2">
                  <c:v>64451.823132393802</c:v>
                </c:pt>
                <c:pt idx="3">
                  <c:v>75098.7229490842</c:v>
                </c:pt>
                <c:pt idx="4">
                  <c:v>86157.119301793806</c:v>
                </c:pt>
                <c:pt idx="5">
                  <c:v>100629.094302503</c:v>
                </c:pt>
                <c:pt idx="6">
                  <c:v>114856.804717604</c:v>
                </c:pt>
                <c:pt idx="7">
                  <c:v>127993.843838039</c:v>
                </c:pt>
                <c:pt idx="8">
                  <c:v>148269.433108414</c:v>
                </c:pt>
                <c:pt idx="9">
                  <c:v>161766.56580274401</c:v>
                </c:pt>
                <c:pt idx="10">
                  <c:v>180624.23619066499</c:v>
                </c:pt>
                <c:pt idx="11">
                  <c:v>207061.41552702201</c:v>
                </c:pt>
                <c:pt idx="12">
                  <c:v>235677.78849177499</c:v>
                </c:pt>
                <c:pt idx="13">
                  <c:v>264610.86858303403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673-4C8C-B17D-0F431E0FC3C1}"/>
            </c:ext>
          </c:extLst>
        </c:ser>
        <c:ser>
          <c:idx val="11"/>
          <c:order val="11"/>
          <c:tx>
            <c:strRef>
              <c:f>compare!$C$38</c:f>
              <c:strCache>
                <c:ptCount val="1"/>
                <c:pt idx="0">
                  <c:v>Biofuel_800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compare!$A$39:$A$52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compare!$C$39:$C$52</c:f>
              <c:numCache>
                <c:formatCode>General</c:formatCode>
                <c:ptCount val="14"/>
                <c:pt idx="0">
                  <c:v>47098.5033137274</c:v>
                </c:pt>
                <c:pt idx="1">
                  <c:v>58850.956707736099</c:v>
                </c:pt>
                <c:pt idx="2">
                  <c:v>71319.845790723703</c:v>
                </c:pt>
                <c:pt idx="3">
                  <c:v>88107.847317347405</c:v>
                </c:pt>
                <c:pt idx="4">
                  <c:v>99711.6833729317</c:v>
                </c:pt>
                <c:pt idx="5">
                  <c:v>114885.48996142299</c:v>
                </c:pt>
                <c:pt idx="6">
                  <c:v>131161.16242640599</c:v>
                </c:pt>
                <c:pt idx="7">
                  <c:v>151017.388639524</c:v>
                </c:pt>
                <c:pt idx="8">
                  <c:v>174429.94852847801</c:v>
                </c:pt>
                <c:pt idx="9">
                  <c:v>199605.760154555</c:v>
                </c:pt>
                <c:pt idx="10">
                  <c:v>231259.019779978</c:v>
                </c:pt>
                <c:pt idx="11">
                  <c:v>269649.99730255897</c:v>
                </c:pt>
                <c:pt idx="12">
                  <c:v>310086.579333773</c:v>
                </c:pt>
                <c:pt idx="13">
                  <c:v>366627.415576828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D673-4C8C-B17D-0F431E0FC3C1}"/>
            </c:ext>
          </c:extLst>
        </c:ser>
        <c:ser>
          <c:idx val="13"/>
          <c:order val="13"/>
          <c:tx>
            <c:strRef>
              <c:f>compare!$E$38</c:f>
              <c:strCache>
                <c:ptCount val="1"/>
                <c:pt idx="0">
                  <c:v>LNG_800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xVal>
            <c:numRef>
              <c:f>compare!$A$39:$A$52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compare!$E$39:$E$52</c:f>
              <c:numCache>
                <c:formatCode>General</c:formatCode>
                <c:ptCount val="14"/>
                <c:pt idx="0">
                  <c:v>47723.111670516497</c:v>
                </c:pt>
                <c:pt idx="1">
                  <c:v>68493.219898793293</c:v>
                </c:pt>
                <c:pt idx="2">
                  <c:v>72061.882440403802</c:v>
                </c:pt>
                <c:pt idx="3">
                  <c:v>85030.124538746502</c:v>
                </c:pt>
                <c:pt idx="4">
                  <c:v>97452.776439392299</c:v>
                </c:pt>
                <c:pt idx="5">
                  <c:v>111150.352842286</c:v>
                </c:pt>
                <c:pt idx="6">
                  <c:v>124626.441408716</c:v>
                </c:pt>
                <c:pt idx="7">
                  <c:v>140202.82678521899</c:v>
                </c:pt>
                <c:pt idx="8">
                  <c:v>159923.05665447499</c:v>
                </c:pt>
                <c:pt idx="9">
                  <c:v>168143.76808593699</c:v>
                </c:pt>
                <c:pt idx="10">
                  <c:v>198081.80522865799</c:v>
                </c:pt>
                <c:pt idx="11">
                  <c:v>208931.954355305</c:v>
                </c:pt>
                <c:pt idx="12">
                  <c:v>236704.692651719</c:v>
                </c:pt>
                <c:pt idx="13">
                  <c:v>257991.04644954301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D673-4C8C-B17D-0F431E0FC3C1}"/>
            </c:ext>
          </c:extLst>
        </c:ser>
        <c:ser>
          <c:idx val="14"/>
          <c:order val="14"/>
          <c:tx>
            <c:strRef>
              <c:f>compare!$F$38</c:f>
              <c:strCache>
                <c:ptCount val="1"/>
                <c:pt idx="0">
                  <c:v>LH2_800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compare!$A$39:$A$52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compare!$F$39:$F$52</c:f>
              <c:numCache>
                <c:formatCode>General</c:formatCode>
                <c:ptCount val="14"/>
                <c:pt idx="0">
                  <c:v>18988.5151188563</c:v>
                </c:pt>
                <c:pt idx="1">
                  <c:v>22881.001123877799</c:v>
                </c:pt>
                <c:pt idx="2">
                  <c:v>27603.150725454801</c:v>
                </c:pt>
                <c:pt idx="3">
                  <c:v>32250.517876580001</c:v>
                </c:pt>
                <c:pt idx="4">
                  <c:v>36499.695228492099</c:v>
                </c:pt>
                <c:pt idx="5">
                  <c:v>40536.042059187901</c:v>
                </c:pt>
                <c:pt idx="6">
                  <c:v>44579.655720139097</c:v>
                </c:pt>
                <c:pt idx="7">
                  <c:v>48483.8289065141</c:v>
                </c:pt>
                <c:pt idx="8">
                  <c:v>53853.479085694897</c:v>
                </c:pt>
                <c:pt idx="9">
                  <c:v>59125.397975196604</c:v>
                </c:pt>
                <c:pt idx="10">
                  <c:v>66893.5361407413</c:v>
                </c:pt>
                <c:pt idx="11">
                  <c:v>70641.995729775401</c:v>
                </c:pt>
                <c:pt idx="12">
                  <c:v>76009.0135580145</c:v>
                </c:pt>
                <c:pt idx="13">
                  <c:v>82178.571941373695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D673-4C8C-B17D-0F431E0FC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6170944"/>
        <c:axId val="119617136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compare!$D$1</c15:sqref>
                        </c15:formulaRef>
                      </c:ext>
                    </c:extLst>
                    <c:strCache>
                      <c:ptCount val="1"/>
                      <c:pt idx="0">
                        <c:v>Ammonia_200</c:v>
                      </c:pt>
                    </c:strCache>
                  </c:strRef>
                </c:tx>
                <c:spPr>
                  <a:ln w="1905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compare!$A$2:$A$15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compare!$D$2:$D$15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64634.792094220596</c:v>
                      </c:pt>
                      <c:pt idx="1">
                        <c:v>84373.999324207703</c:v>
                      </c:pt>
                      <c:pt idx="2">
                        <c:v>104344.080365249</c:v>
                      </c:pt>
                      <c:pt idx="3">
                        <c:v>145037.53524884299</c:v>
                      </c:pt>
                      <c:pt idx="4">
                        <c:v>170808.74446242</c:v>
                      </c:pt>
                      <c:pt idx="5">
                        <c:v>210901.290382359</c:v>
                      </c:pt>
                      <c:pt idx="6">
                        <c:v>258587.080312237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2-D673-4C8C-B17D-0F431E0FC3C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compare!$D$20</c15:sqref>
                        </c15:formulaRef>
                      </c:ext>
                    </c:extLst>
                    <c:strCache>
                      <c:ptCount val="1"/>
                      <c:pt idx="0">
                        <c:v>Ammoia_400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compare!$A$21:$A$34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compare!$D$21:$D$27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64634.792094220596</c:v>
                      </c:pt>
                      <c:pt idx="1">
                        <c:v>84373.999324207703</c:v>
                      </c:pt>
                      <c:pt idx="2">
                        <c:v>104344.080365249</c:v>
                      </c:pt>
                      <c:pt idx="3">
                        <c:v>145037.53524884299</c:v>
                      </c:pt>
                      <c:pt idx="4">
                        <c:v>170808.74446242</c:v>
                      </c:pt>
                      <c:pt idx="5">
                        <c:v>210901.290382359</c:v>
                      </c:pt>
                      <c:pt idx="6">
                        <c:v>258587.080312237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D673-4C8C-B17D-0F431E0FC3C1}"/>
                  </c:ext>
                </c:extLst>
              </c15:ser>
            </c15:filteredScatterSeries>
            <c15:filteredScatter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compare!$D$38</c15:sqref>
                        </c15:formulaRef>
                      </c:ext>
                    </c:extLst>
                    <c:strCache>
                      <c:ptCount val="1"/>
                      <c:pt idx="0">
                        <c:v>Ammonia_800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1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compare!$A$39:$A$52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compare!$D$39:$D$46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122636.206767697</c:v>
                      </c:pt>
                      <c:pt idx="1">
                        <c:v>166522.047372328</c:v>
                      </c:pt>
                      <c:pt idx="2">
                        <c:v>221113.25725405899</c:v>
                      </c:pt>
                      <c:pt idx="3">
                        <c:v>250518.886547492</c:v>
                      </c:pt>
                      <c:pt idx="4">
                        <c:v>446040.05294317502</c:v>
                      </c:pt>
                      <c:pt idx="5">
                        <c:v>747243.54286336701</c:v>
                      </c:pt>
                      <c:pt idx="6">
                        <c:v>1057201.1039855999</c:v>
                      </c:pt>
                      <c:pt idx="7">
                        <c:v>1256285.1193329601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673-4C8C-B17D-0F431E0FC3C1}"/>
                  </c:ext>
                </c:extLst>
              </c15:ser>
            </c15:filteredScatterSeries>
          </c:ext>
        </c:extLst>
      </c:scatterChart>
      <c:valAx>
        <c:axId val="1196170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6171360"/>
        <c:crosses val="autoZero"/>
        <c:crossBetween val="midCat"/>
      </c:valAx>
      <c:valAx>
        <c:axId val="11961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61709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compare!$J$17</c:f>
              <c:strCache>
                <c:ptCount val="1"/>
                <c:pt idx="0">
                  <c:v>Kerosene_200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compare!$J$2:$J$15</c:f>
              <c:numCache>
                <c:formatCode>0.00E+00</c:formatCode>
                <c:ptCount val="14"/>
                <c:pt idx="0">
                  <c:v>36073118.148192003</c:v>
                </c:pt>
                <c:pt idx="1">
                  <c:v>44608063.651200004</c:v>
                </c:pt>
                <c:pt idx="2">
                  <c:v>53621463.533760004</c:v>
                </c:pt>
                <c:pt idx="3">
                  <c:v>62948260.771324858</c:v>
                </c:pt>
                <c:pt idx="4">
                  <c:v>72754422.354536891</c:v>
                </c:pt>
                <c:pt idx="5">
                  <c:v>83898856.817949951</c:v>
                </c:pt>
                <c:pt idx="6">
                  <c:v>93754686.728591144</c:v>
                </c:pt>
                <c:pt idx="7">
                  <c:v>106341370.25989406</c:v>
                </c:pt>
                <c:pt idx="8">
                  <c:v>118665591.93072878</c:v>
                </c:pt>
                <c:pt idx="9">
                  <c:v>131487544.25870328</c:v>
                </c:pt>
                <c:pt idx="10">
                  <c:v>143736920.97814876</c:v>
                </c:pt>
                <c:pt idx="11">
                  <c:v>165206383.35585287</c:v>
                </c:pt>
                <c:pt idx="12">
                  <c:v>182837069.5491856</c:v>
                </c:pt>
                <c:pt idx="13">
                  <c:v>195826421.28957441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05-4584-9FCA-98BA90D9A1EE}"/>
            </c:ext>
          </c:extLst>
        </c:ser>
        <c:ser>
          <c:idx val="2"/>
          <c:order val="1"/>
          <c:tx>
            <c:strRef>
              <c:f>compare!$L$17</c:f>
              <c:strCache>
                <c:ptCount val="1"/>
                <c:pt idx="0">
                  <c:v>Biofuel_good_200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compare!$L$2:$L$15</c:f>
              <c:numCache>
                <c:formatCode>0.00E+00</c:formatCode>
                <c:ptCount val="14"/>
                <c:pt idx="0">
                  <c:v>17614624.152769215</c:v>
                </c:pt>
                <c:pt idx="1">
                  <c:v>21485134.336120404</c:v>
                </c:pt>
                <c:pt idx="2">
                  <c:v>26958324.934224918</c:v>
                </c:pt>
                <c:pt idx="3">
                  <c:v>31687459.050486788</c:v>
                </c:pt>
                <c:pt idx="4">
                  <c:v>36952573.832972758</c:v>
                </c:pt>
                <c:pt idx="5">
                  <c:v>41095172.562900558</c:v>
                </c:pt>
                <c:pt idx="6">
                  <c:v>47308470.359745957</c:v>
                </c:pt>
                <c:pt idx="7">
                  <c:v>51918529.337061249</c:v>
                </c:pt>
                <c:pt idx="8">
                  <c:v>58823017.211411044</c:v>
                </c:pt>
                <c:pt idx="9">
                  <c:v>68742225.604842618</c:v>
                </c:pt>
                <c:pt idx="10">
                  <c:v>77047162.956480205</c:v>
                </c:pt>
                <c:pt idx="11">
                  <c:v>84898742.4276025</c:v>
                </c:pt>
                <c:pt idx="12">
                  <c:v>92544520.381328195</c:v>
                </c:pt>
                <c:pt idx="13">
                  <c:v>102323008.07644098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05-4584-9FCA-98BA90D9A1EE}"/>
            </c:ext>
          </c:extLst>
        </c:ser>
        <c:ser>
          <c:idx val="3"/>
          <c:order val="2"/>
          <c:tx>
            <c:strRef>
              <c:f>compare!$M$17</c:f>
              <c:strCache>
                <c:ptCount val="1"/>
                <c:pt idx="0">
                  <c:v>Biofuel_bad_200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compare!$M$2:$M$15</c:f>
              <c:numCache>
                <c:formatCode>0.00E+00</c:formatCode>
                <c:ptCount val="14"/>
                <c:pt idx="0">
                  <c:v>67412064.939422742</c:v>
                </c:pt>
                <c:pt idx="1">
                  <c:v>82224704.798545048</c:v>
                </c:pt>
                <c:pt idx="2">
                  <c:v>103170884.33807583</c:v>
                </c:pt>
                <c:pt idx="3">
                  <c:v>121269521.77636406</c:v>
                </c:pt>
                <c:pt idx="4">
                  <c:v>141419384.55811745</c:v>
                </c:pt>
                <c:pt idx="5">
                  <c:v>157273321.16090101</c:v>
                </c:pt>
                <c:pt idx="6">
                  <c:v>181051928.69383928</c:v>
                </c:pt>
                <c:pt idx="7">
                  <c:v>198694859.5028109</c:v>
                </c:pt>
                <c:pt idx="8">
                  <c:v>225118686.71151984</c:v>
                </c:pt>
                <c:pt idx="9">
                  <c:v>263080003.09081674</c:v>
                </c:pt>
                <c:pt idx="10">
                  <c:v>294863421.8689242</c:v>
                </c:pt>
                <c:pt idx="11">
                  <c:v>324911816.91805297</c:v>
                </c:pt>
                <c:pt idx="12">
                  <c:v>354172599.06468391</c:v>
                </c:pt>
                <c:pt idx="13">
                  <c:v>391595370.1550712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05-4584-9FCA-98BA90D9A1EE}"/>
            </c:ext>
          </c:extLst>
        </c:ser>
        <c:ser>
          <c:idx val="5"/>
          <c:order val="3"/>
          <c:tx>
            <c:strRef>
              <c:f>compare!$O$17</c:f>
              <c:strCache>
                <c:ptCount val="1"/>
                <c:pt idx="0">
                  <c:v>Ammonia_bad_200</c:v>
                </c:pt>
              </c:strCache>
            </c:strRef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compare!$O$2:$O$15</c:f>
              <c:numCache>
                <c:formatCode>0.00E+00</c:formatCode>
                <c:ptCount val="14"/>
                <c:pt idx="0">
                  <c:v>206013704.581514</c:v>
                </c:pt>
                <c:pt idx="1">
                  <c:v>268929466.7460134</c:v>
                </c:pt>
                <c:pt idx="2">
                  <c:v>332581104.55217642</c:v>
                </c:pt>
                <c:pt idx="3">
                  <c:v>462285387.97539967</c:v>
                </c:pt>
                <c:pt idx="4">
                  <c:v>544427251.66229439</c:v>
                </c:pt>
                <c:pt idx="5">
                  <c:v>672216227.90021193</c:v>
                </c:pt>
                <c:pt idx="6">
                  <c:v>824207530.43320858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05-4584-9FCA-98BA90D9A1EE}"/>
            </c:ext>
          </c:extLst>
        </c:ser>
        <c:ser>
          <c:idx val="6"/>
          <c:order val="4"/>
          <c:tx>
            <c:strRef>
              <c:f>compare!$P$17</c:f>
              <c:strCache>
                <c:ptCount val="1"/>
                <c:pt idx="0">
                  <c:v>Ammonia_good_200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compare!$P$2:$P$15</c:f>
              <c:numCache>
                <c:formatCode>0.00E+00</c:formatCode>
                <c:ptCount val="14"/>
                <c:pt idx="0">
                  <c:v>30845338.657164425</c:v>
                </c:pt>
                <c:pt idx="1">
                  <c:v>40265381.827495024</c:v>
                </c:pt>
                <c:pt idx="2">
                  <c:v>49795603.752305955</c:v>
                </c:pt>
                <c:pt idx="3">
                  <c:v>69215537.759129107</c:v>
                </c:pt>
                <c:pt idx="4">
                  <c:v>81514203.076078385</c:v>
                </c:pt>
                <c:pt idx="5">
                  <c:v>100647368.30272128</c:v>
                </c:pt>
                <c:pt idx="6">
                  <c:v>123404219.40200731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C05-4584-9FCA-98BA90D9A1EE}"/>
            </c:ext>
          </c:extLst>
        </c:ser>
        <c:ser>
          <c:idx val="8"/>
          <c:order val="5"/>
          <c:tx>
            <c:strRef>
              <c:f>compare!$R$17</c:f>
              <c:strCache>
                <c:ptCount val="1"/>
                <c:pt idx="0">
                  <c:v>LNG_200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compare!$R$2:$R$15</c:f>
              <c:numCache>
                <c:formatCode>0.00E+00</c:formatCode>
                <c:ptCount val="14"/>
                <c:pt idx="0">
                  <c:v>49633347.146635301</c:v>
                </c:pt>
                <c:pt idx="1">
                  <c:v>68021821.772612736</c:v>
                </c:pt>
                <c:pt idx="2">
                  <c:v>79135238.773936346</c:v>
                </c:pt>
                <c:pt idx="3">
                  <c:v>95332214.39156267</c:v>
                </c:pt>
                <c:pt idx="4">
                  <c:v>105244650.96804745</c:v>
                </c:pt>
                <c:pt idx="5">
                  <c:v>127067299.82768191</c:v>
                </c:pt>
                <c:pt idx="6">
                  <c:v>135719069.92586678</c:v>
                </c:pt>
                <c:pt idx="7">
                  <c:v>161888804.77496549</c:v>
                </c:pt>
                <c:pt idx="8">
                  <c:v>172440286.1093525</c:v>
                </c:pt>
                <c:pt idx="9">
                  <c:v>193891358.37495697</c:v>
                </c:pt>
                <c:pt idx="10">
                  <c:v>207536420.14386407</c:v>
                </c:pt>
                <c:pt idx="11">
                  <c:v>222119744.38132209</c:v>
                </c:pt>
                <c:pt idx="12">
                  <c:v>241678254.25185096</c:v>
                </c:pt>
                <c:pt idx="13">
                  <c:v>261668724.90198308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C05-4584-9FCA-98BA90D9A1EE}"/>
            </c:ext>
          </c:extLst>
        </c:ser>
        <c:ser>
          <c:idx val="10"/>
          <c:order val="6"/>
          <c:tx>
            <c:strRef>
              <c:f>compare!$T$17</c:f>
              <c:strCache>
                <c:ptCount val="1"/>
                <c:pt idx="0">
                  <c:v>LH2_bad_200</c:v>
                </c:pt>
              </c:strCache>
            </c:strRef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rgbClr val="00B0F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compare!$T$2:$T$15</c:f>
              <c:numCache>
                <c:formatCode>0.00E+00</c:formatCode>
                <c:ptCount val="14"/>
                <c:pt idx="0">
                  <c:v>87920072.632080361</c:v>
                </c:pt>
                <c:pt idx="1">
                  <c:v>107344712.62492089</c:v>
                </c:pt>
                <c:pt idx="2">
                  <c:v>121299377.7817619</c:v>
                </c:pt>
                <c:pt idx="3">
                  <c:v>142747813.82506374</c:v>
                </c:pt>
                <c:pt idx="4">
                  <c:v>167084352.62747571</c:v>
                </c:pt>
                <c:pt idx="5">
                  <c:v>185578809.03335792</c:v>
                </c:pt>
                <c:pt idx="6">
                  <c:v>211419281.55480054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8C05-4584-9FCA-98BA90D9A1EE}"/>
            </c:ext>
          </c:extLst>
        </c:ser>
        <c:ser>
          <c:idx val="11"/>
          <c:order val="7"/>
          <c:tx>
            <c:strRef>
              <c:f>compare!$U$17</c:f>
              <c:strCache>
                <c:ptCount val="1"/>
                <c:pt idx="0">
                  <c:v>LH2_good_200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rgbClr val="00B0F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compare!$U$2:$U$15</c:f>
              <c:numCache>
                <c:formatCode>0.00E+00</c:formatCode>
                <c:ptCount val="14"/>
                <c:pt idx="0">
                  <c:v>16513942.436917029</c:v>
                </c:pt>
                <c:pt idx="1">
                  <c:v>20162453.830236323</c:v>
                </c:pt>
                <c:pt idx="2">
                  <c:v>22783545.126314696</c:v>
                </c:pt>
                <c:pt idx="3">
                  <c:v>26812184.179687623</c:v>
                </c:pt>
                <c:pt idx="4">
                  <c:v>31383292.788510431</c:v>
                </c:pt>
                <c:pt idx="5">
                  <c:v>34857088.695923835</c:v>
                </c:pt>
                <c:pt idx="6">
                  <c:v>39710679.724534236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C05-4584-9FCA-98BA90D9A1EE}"/>
            </c:ext>
          </c:extLst>
        </c:ser>
        <c:ser>
          <c:idx val="1"/>
          <c:order val="8"/>
          <c:tx>
            <c:strRef>
              <c:f>compare!$J$35</c:f>
              <c:strCache>
                <c:ptCount val="1"/>
                <c:pt idx="0">
                  <c:v>Kerosene_400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compare!$I$21:$I$34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compare!$J$21:$J$34</c:f>
              <c:numCache>
                <c:formatCode>0.00E+00</c:formatCode>
                <c:ptCount val="14"/>
                <c:pt idx="0">
                  <c:v>89974767.362325072</c:v>
                </c:pt>
                <c:pt idx="1">
                  <c:v>112607701.17125428</c:v>
                </c:pt>
                <c:pt idx="2">
                  <c:v>136485677.31493276</c:v>
                </c:pt>
                <c:pt idx="3">
                  <c:v>162898422.49753585</c:v>
                </c:pt>
                <c:pt idx="4">
                  <c:v>186688621.17051643</c:v>
                </c:pt>
                <c:pt idx="5">
                  <c:v>219625752.57698891</c:v>
                </c:pt>
                <c:pt idx="6">
                  <c:v>246255090.62475809</c:v>
                </c:pt>
                <c:pt idx="7">
                  <c:v>276785070.22456747</c:v>
                </c:pt>
                <c:pt idx="8">
                  <c:v>306858065.96159667</c:v>
                </c:pt>
                <c:pt idx="9">
                  <c:v>350543976.44050699</c:v>
                </c:pt>
                <c:pt idx="10">
                  <c:v>385365332.77260303</c:v>
                </c:pt>
                <c:pt idx="11">
                  <c:v>438162003.25548196</c:v>
                </c:pt>
                <c:pt idx="12">
                  <c:v>483405375.65987366</c:v>
                </c:pt>
                <c:pt idx="13">
                  <c:v>563520063.3295939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8C05-4584-9FCA-98BA90D9A1EE}"/>
            </c:ext>
          </c:extLst>
        </c:ser>
        <c:ser>
          <c:idx val="4"/>
          <c:order val="9"/>
          <c:tx>
            <c:strRef>
              <c:f>compare!$L$35</c:f>
              <c:strCache>
                <c:ptCount val="1"/>
                <c:pt idx="0">
                  <c:v>Biofuel_good_400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compare!$I$21:$I$34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compare!$L$21:$L$34</c:f>
              <c:numCache>
                <c:formatCode>0.00E+00</c:formatCode>
                <c:ptCount val="14"/>
                <c:pt idx="0">
                  <c:v>43499180.179280974</c:v>
                </c:pt>
                <c:pt idx="1">
                  <c:v>54389969.741927072</c:v>
                </c:pt>
                <c:pt idx="2">
                  <c:v>68356079.729085639</c:v>
                </c:pt>
                <c:pt idx="3">
                  <c:v>82450906.99859871</c:v>
                </c:pt>
                <c:pt idx="4">
                  <c:v>94639258.539164707</c:v>
                </c:pt>
                <c:pt idx="5">
                  <c:v>115544799.51547661</c:v>
                </c:pt>
                <c:pt idx="6">
                  <c:v>122741055.11029764</c:v>
                </c:pt>
                <c:pt idx="7">
                  <c:v>139141908.89040735</c:v>
                </c:pt>
                <c:pt idx="8">
                  <c:v>161299096.93498725</c:v>
                </c:pt>
                <c:pt idx="9">
                  <c:v>183930003.17170274</c:v>
                </c:pt>
                <c:pt idx="10">
                  <c:v>207851074.63433355</c:v>
                </c:pt>
                <c:pt idx="11">
                  <c:v>217706492.12225744</c:v>
                </c:pt>
                <c:pt idx="12">
                  <c:v>244540389.0272696</c:v>
                </c:pt>
                <c:pt idx="13">
                  <c:v>281150657.33993161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8C05-4584-9FCA-98BA90D9A1EE}"/>
            </c:ext>
          </c:extLst>
        </c:ser>
        <c:ser>
          <c:idx val="7"/>
          <c:order val="10"/>
          <c:tx>
            <c:strRef>
              <c:f>compare!$M$35</c:f>
              <c:strCache>
                <c:ptCount val="1"/>
                <c:pt idx="0">
                  <c:v>Biofuel_bad_400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compare!$I$21:$I$34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compare!$M$21:$M$34</c:f>
              <c:numCache>
                <c:formatCode>0.00E+00</c:formatCode>
                <c:ptCount val="14"/>
                <c:pt idx="0">
                  <c:v>166473580.9078469</c:v>
                </c:pt>
                <c:pt idx="1">
                  <c:v>208153187.97021312</c:v>
                </c:pt>
                <c:pt idx="2">
                  <c:v>261602203.1317113</c:v>
                </c:pt>
                <c:pt idx="3">
                  <c:v>315543825.89707619</c:v>
                </c:pt>
                <c:pt idx="4">
                  <c:v>362189268.82172561</c:v>
                </c:pt>
                <c:pt idx="5">
                  <c:v>442195840.27430731</c:v>
                </c:pt>
                <c:pt idx="6">
                  <c:v>469736277.42876649</c:v>
                </c:pt>
                <c:pt idx="7">
                  <c:v>532503181.2524237</c:v>
                </c:pt>
                <c:pt idx="8">
                  <c:v>617299869.86649215</c:v>
                </c:pt>
                <c:pt idx="9">
                  <c:v>703909502.16044104</c:v>
                </c:pt>
                <c:pt idx="10">
                  <c:v>795456662.56953359</c:v>
                </c:pt>
                <c:pt idx="11">
                  <c:v>833173847.90025783</c:v>
                </c:pt>
                <c:pt idx="12">
                  <c:v>935868539.82498276</c:v>
                </c:pt>
                <c:pt idx="13">
                  <c:v>1075977903.7000487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8C05-4584-9FCA-98BA90D9A1EE}"/>
            </c:ext>
          </c:extLst>
        </c:ser>
        <c:ser>
          <c:idx val="9"/>
          <c:order val="11"/>
          <c:tx>
            <c:strRef>
              <c:f>compare!$O$35</c:f>
              <c:strCache>
                <c:ptCount val="1"/>
                <c:pt idx="0">
                  <c:v>Ammonia_bad_400</c:v>
                </c:pt>
              </c:strCache>
            </c:strRef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compare!$I$21:$I$34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compare!$O$21:$O$34</c:f>
              <c:numCache>
                <c:formatCode>0.00E+00</c:formatCode>
                <c:ptCount val="14"/>
                <c:pt idx="0">
                  <c:v>206013704.581514</c:v>
                </c:pt>
                <c:pt idx="1">
                  <c:v>268929466.7460134</c:v>
                </c:pt>
                <c:pt idx="2">
                  <c:v>332581104.55217642</c:v>
                </c:pt>
                <c:pt idx="3">
                  <c:v>462285387.97539967</c:v>
                </c:pt>
                <c:pt idx="4">
                  <c:v>544427251.66229439</c:v>
                </c:pt>
                <c:pt idx="5">
                  <c:v>672216227.90021193</c:v>
                </c:pt>
                <c:pt idx="6">
                  <c:v>824207530.43320858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8C05-4584-9FCA-98BA90D9A1EE}"/>
            </c:ext>
          </c:extLst>
        </c:ser>
        <c:ser>
          <c:idx val="12"/>
          <c:order val="12"/>
          <c:tx>
            <c:strRef>
              <c:f>compare!$P$35</c:f>
              <c:strCache>
                <c:ptCount val="1"/>
                <c:pt idx="0">
                  <c:v>Ammonia_good_400</c:v>
                </c:pt>
              </c:strCache>
            </c:strRef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compare!$I$21:$I$34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compare!$P$21:$P$34</c:f>
              <c:numCache>
                <c:formatCode>0.00E+00</c:formatCode>
                <c:ptCount val="14"/>
                <c:pt idx="0">
                  <c:v>30845338.657164425</c:v>
                </c:pt>
                <c:pt idx="1">
                  <c:v>40265381.827495024</c:v>
                </c:pt>
                <c:pt idx="2">
                  <c:v>49795603.752305955</c:v>
                </c:pt>
                <c:pt idx="3">
                  <c:v>69215537.759129107</c:v>
                </c:pt>
                <c:pt idx="4">
                  <c:v>81514203.076078385</c:v>
                </c:pt>
                <c:pt idx="5">
                  <c:v>100647368.30272128</c:v>
                </c:pt>
                <c:pt idx="6">
                  <c:v>123404219.40200731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8C05-4584-9FCA-98BA90D9A1EE}"/>
            </c:ext>
          </c:extLst>
        </c:ser>
        <c:ser>
          <c:idx val="13"/>
          <c:order val="13"/>
          <c:tx>
            <c:strRef>
              <c:f>compare!$R$35</c:f>
              <c:strCache>
                <c:ptCount val="1"/>
                <c:pt idx="0">
                  <c:v>LNG_400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xVal>
            <c:numRef>
              <c:f>compare!$I$21:$I$34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compare!$R$21:$R$34</c:f>
              <c:numCache>
                <c:formatCode>0.00E+00</c:formatCode>
                <c:ptCount val="14"/>
                <c:pt idx="0">
                  <c:v>132156819.18348253</c:v>
                </c:pt>
                <c:pt idx="1">
                  <c:v>165024522.28486031</c:v>
                </c:pt>
                <c:pt idx="2">
                  <c:v>201096058.87635586</c:v>
                </c:pt>
                <c:pt idx="3">
                  <c:v>232548859.92742157</c:v>
                </c:pt>
                <c:pt idx="4">
                  <c:v>276375106.49984902</c:v>
                </c:pt>
                <c:pt idx="5">
                  <c:v>309116657.84919232</c:v>
                </c:pt>
                <c:pt idx="6">
                  <c:v>359684491.9432295</c:v>
                </c:pt>
                <c:pt idx="7">
                  <c:v>391959870.54741424</c:v>
                </c:pt>
                <c:pt idx="8">
                  <c:v>431067872.97653008</c:v>
                </c:pt>
                <c:pt idx="9">
                  <c:v>486775659.99215978</c:v>
                </c:pt>
                <c:pt idx="10">
                  <c:v>536953948.13350308</c:v>
                </c:pt>
                <c:pt idx="11">
                  <c:v>649900838.66938961</c:v>
                </c:pt>
                <c:pt idx="12">
                  <c:v>725954216.25989521</c:v>
                </c:pt>
                <c:pt idx="13">
                  <c:v>747195151.04194248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8C05-4584-9FCA-98BA90D9A1EE}"/>
            </c:ext>
          </c:extLst>
        </c:ser>
        <c:ser>
          <c:idx val="14"/>
          <c:order val="14"/>
          <c:tx>
            <c:strRef>
              <c:f>compare!$T$35</c:f>
              <c:strCache>
                <c:ptCount val="1"/>
                <c:pt idx="0">
                  <c:v>LH2_bad_400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compare!$I$21:$I$34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compare!$T$21:$T$34</c:f>
              <c:numCache>
                <c:formatCode>0.00E+00</c:formatCode>
                <c:ptCount val="14"/>
                <c:pt idx="0">
                  <c:v>230063636.73427126</c:v>
                </c:pt>
                <c:pt idx="1">
                  <c:v>276401821.19679111</c:v>
                </c:pt>
                <c:pt idx="2">
                  <c:v>321632954.65615255</c:v>
                </c:pt>
                <c:pt idx="3">
                  <c:v>380186691.50820678</c:v>
                </c:pt>
                <c:pt idx="4">
                  <c:v>424752968.60569274</c:v>
                </c:pt>
                <c:pt idx="5">
                  <c:v>474819134.54922259</c:v>
                </c:pt>
                <c:pt idx="6">
                  <c:v>527792112.21749681</c:v>
                </c:pt>
                <c:pt idx="7">
                  <c:v>598583365.07266641</c:v>
                </c:pt>
                <c:pt idx="8">
                  <c:v>689867900.85021961</c:v>
                </c:pt>
                <c:pt idx="9">
                  <c:v>724692630.27226281</c:v>
                </c:pt>
                <c:pt idx="10">
                  <c:v>810636362.91994166</c:v>
                </c:pt>
                <c:pt idx="11">
                  <c:v>877974577.24310386</c:v>
                </c:pt>
                <c:pt idx="12">
                  <c:v>937492791.62109745</c:v>
                </c:pt>
                <c:pt idx="13">
                  <c:v>1052694058.7507583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8C05-4584-9FCA-98BA90D9A1EE}"/>
            </c:ext>
          </c:extLst>
        </c:ser>
        <c:ser>
          <c:idx val="15"/>
          <c:order val="15"/>
          <c:tx>
            <c:strRef>
              <c:f>compare!$U$35</c:f>
              <c:strCache>
                <c:ptCount val="1"/>
                <c:pt idx="0">
                  <c:v>LH2_good_400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compare!$I$21:$I$34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compare!$U$21:$U$34</c:f>
              <c:numCache>
                <c:formatCode>0.00E+00</c:formatCode>
                <c:ptCount val="14"/>
                <c:pt idx="0">
                  <c:v>43212630.974002056</c:v>
                </c:pt>
                <c:pt idx="1">
                  <c:v>51916287.464909904</c:v>
                </c:pt>
                <c:pt idx="2">
                  <c:v>60412007.633729018</c:v>
                </c:pt>
                <c:pt idx="3">
                  <c:v>71410099.547137976</c:v>
                </c:pt>
                <c:pt idx="4">
                  <c:v>79780940.386810318</c:v>
                </c:pt>
                <c:pt idx="5">
                  <c:v>89184820.043375894</c:v>
                </c:pt>
                <c:pt idx="6">
                  <c:v>99134683.342360213</c:v>
                </c:pt>
                <c:pt idx="7">
                  <c:v>112431336.0826236</c:v>
                </c:pt>
                <c:pt idx="8">
                  <c:v>129577222.38687538</c:v>
                </c:pt>
                <c:pt idx="9">
                  <c:v>136118317.72312957</c:v>
                </c:pt>
                <c:pt idx="10">
                  <c:v>152261046.12710601</c:v>
                </c:pt>
                <c:pt idx="11">
                  <c:v>164909117.97061959</c:v>
                </c:pt>
                <c:pt idx="12">
                  <c:v>176088366.76741412</c:v>
                </c:pt>
                <c:pt idx="13">
                  <c:v>197726509.6520341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9-8C05-4584-9FCA-98BA90D9A1EE}"/>
            </c:ext>
          </c:extLst>
        </c:ser>
        <c:ser>
          <c:idx val="16"/>
          <c:order val="16"/>
          <c:tx>
            <c:strRef>
              <c:f>compare!$J$54</c:f>
              <c:strCache>
                <c:ptCount val="1"/>
                <c:pt idx="0">
                  <c:v>Kerosene_800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compare!$I$39:$I$52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compare!$J$39:$J$52</c:f>
              <c:numCache>
                <c:formatCode>0.00E+00</c:formatCode>
                <c:ptCount val="14"/>
                <c:pt idx="0">
                  <c:v>173436221.10979399</c:v>
                </c:pt>
                <c:pt idx="1">
                  <c:v>215160818.26985145</c:v>
                </c:pt>
                <c:pt idx="2">
                  <c:v>264454595.76015779</c:v>
                </c:pt>
                <c:pt idx="3">
                  <c:v>308140273.68641359</c:v>
                </c:pt>
                <c:pt idx="4">
                  <c:v>353514377.86348504</c:v>
                </c:pt>
                <c:pt idx="5">
                  <c:v>412894859.47999501</c:v>
                </c:pt>
                <c:pt idx="6">
                  <c:v>471273090.28177083</c:v>
                </c:pt>
                <c:pt idx="7">
                  <c:v>525176148.43023604</c:v>
                </c:pt>
                <c:pt idx="8">
                  <c:v>608369648.6867255</c:v>
                </c:pt>
                <c:pt idx="9">
                  <c:v>663750219.7416079</c:v>
                </c:pt>
                <c:pt idx="10">
                  <c:v>741125805.98642051</c:v>
                </c:pt>
                <c:pt idx="11">
                  <c:v>849601148.25988305</c:v>
                </c:pt>
                <c:pt idx="12">
                  <c:v>967018018.36098778</c:v>
                </c:pt>
                <c:pt idx="13">
                  <c:v>1085734380.874316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A-8C05-4584-9FCA-98BA90D9A1EE}"/>
            </c:ext>
          </c:extLst>
        </c:ser>
        <c:ser>
          <c:idx val="17"/>
          <c:order val="17"/>
          <c:tx>
            <c:strRef>
              <c:f>compare!$L$54</c:f>
              <c:strCache>
                <c:ptCount val="1"/>
                <c:pt idx="0">
                  <c:v>Biofuel_good_800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compare!$I$39:$I$52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compare!$L$39:$L$52</c:f>
              <c:numCache>
                <c:formatCode>0.00E+00</c:formatCode>
                <c:ptCount val="14"/>
                <c:pt idx="0">
                  <c:v>82629143.228570223</c:v>
                </c:pt>
                <c:pt idx="1">
                  <c:v>103247529.93848515</c:v>
                </c:pt>
                <c:pt idx="2">
                  <c:v>125122824.25678776</c:v>
                </c:pt>
                <c:pt idx="3">
                  <c:v>154575526.25508112</c:v>
                </c:pt>
                <c:pt idx="4">
                  <c:v>174933180.19263765</c:v>
                </c:pt>
                <c:pt idx="5">
                  <c:v>201553954.73342091</c:v>
                </c:pt>
                <c:pt idx="6">
                  <c:v>230107831.74926242</c:v>
                </c:pt>
                <c:pt idx="7">
                  <c:v>264943396.45529452</c:v>
                </c:pt>
                <c:pt idx="8">
                  <c:v>306018157.39887655</c:v>
                </c:pt>
                <c:pt idx="9">
                  <c:v>350186349.55754977</c:v>
                </c:pt>
                <c:pt idx="10">
                  <c:v>405718511.71179563</c:v>
                </c:pt>
                <c:pt idx="11">
                  <c:v>473071258.76763648</c:v>
                </c:pt>
                <c:pt idx="12">
                  <c:v>544012793.91737807</c:v>
                </c:pt>
                <c:pt idx="13">
                  <c:v>643207471.61383128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C05-4584-9FCA-98BA90D9A1EE}"/>
            </c:ext>
          </c:extLst>
        </c:ser>
        <c:ser>
          <c:idx val="18"/>
          <c:order val="18"/>
          <c:tx>
            <c:strRef>
              <c:f>compare!$M$54</c:f>
              <c:strCache>
                <c:ptCount val="1"/>
                <c:pt idx="0">
                  <c:v>Biofuel_bad_800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compare!$I$39:$I$52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compare!$M$39:$M$52</c:f>
              <c:numCache>
                <c:formatCode>0.00E+00</c:formatCode>
                <c:ptCount val="14"/>
                <c:pt idx="0">
                  <c:v>316225945.03882968</c:v>
                </c:pt>
                <c:pt idx="1">
                  <c:v>395133562.46967924</c:v>
                </c:pt>
                <c:pt idx="2">
                  <c:v>478851429.41732961</c:v>
                </c:pt>
                <c:pt idx="3">
                  <c:v>591568421.98729491</c:v>
                </c:pt>
                <c:pt idx="4">
                  <c:v>669478201.80153561</c:v>
                </c:pt>
                <c:pt idx="5">
                  <c:v>771357263.56958854</c:v>
                </c:pt>
                <c:pt idx="6">
                  <c:v>880634407.09362948</c:v>
                </c:pt>
                <c:pt idx="7">
                  <c:v>1013951889.7601736</c:v>
                </c:pt>
                <c:pt idx="8">
                  <c:v>1171147094.6129951</c:v>
                </c:pt>
                <c:pt idx="9">
                  <c:v>1340181018.4841037</c:v>
                </c:pt>
                <c:pt idx="10">
                  <c:v>1552705435.0655413</c:v>
                </c:pt>
                <c:pt idx="11">
                  <c:v>1810467832.889003</c:v>
                </c:pt>
                <c:pt idx="12">
                  <c:v>2081964705.7680585</c:v>
                </c:pt>
                <c:pt idx="13">
                  <c:v>2461587796.0210037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C05-4584-9FCA-98BA90D9A1EE}"/>
            </c:ext>
          </c:extLst>
        </c:ser>
        <c:ser>
          <c:idx val="20"/>
          <c:order val="20"/>
          <c:tx>
            <c:strRef>
              <c:f>compare!$P$54</c:f>
              <c:strCache>
                <c:ptCount val="1"/>
                <c:pt idx="0">
                  <c:v>Ammonia_good_800</c:v>
                </c:pt>
              </c:strCache>
            </c:strRef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compare!$I$39:$I$52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compare!$P$39:$P$52</c:f>
              <c:numCache>
                <c:formatCode>0.00E+00</c:formatCode>
                <c:ptCount val="14"/>
                <c:pt idx="0">
                  <c:v>58525063.774714202</c:v>
                </c:pt>
                <c:pt idx="1">
                  <c:v>79468484.057259232</c:v>
                </c:pt>
                <c:pt idx="2">
                  <c:v>105520774.19306831</c:v>
                </c:pt>
                <c:pt idx="3">
                  <c:v>119553875.63262688</c:v>
                </c:pt>
                <c:pt idx="4">
                  <c:v>212861464.2658067</c:v>
                </c:pt>
                <c:pt idx="5">
                  <c:v>356603299.74297035</c:v>
                </c:pt>
                <c:pt idx="6">
                  <c:v>504522796.84952796</c:v>
                </c:pt>
                <c:pt idx="7">
                  <c:v>599530666.07367194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E-8C05-4584-9FCA-98BA90D9A1EE}"/>
            </c:ext>
          </c:extLst>
        </c:ser>
        <c:ser>
          <c:idx val="21"/>
          <c:order val="21"/>
          <c:tx>
            <c:strRef>
              <c:f>compare!$R$54</c:f>
              <c:strCache>
                <c:ptCount val="1"/>
                <c:pt idx="0">
                  <c:v>LNG_800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xVal>
            <c:numRef>
              <c:f>compare!$I$39:$I$52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compare!$R$39:$R$52</c:f>
              <c:numCache>
                <c:formatCode>0.00E+00</c:formatCode>
                <c:ptCount val="14"/>
                <c:pt idx="0">
                  <c:v>258987600.26249257</c:v>
                </c:pt>
                <c:pt idx="1">
                  <c:v>371704485.20436335</c:v>
                </c:pt>
                <c:pt idx="2">
                  <c:v>391071188.57817858</c:v>
                </c:pt>
                <c:pt idx="3">
                  <c:v>461448282.2568326</c:v>
                </c:pt>
                <c:pt idx="4">
                  <c:v>528864523.4034093</c:v>
                </c:pt>
                <c:pt idx="5">
                  <c:v>603199626.83274508</c:v>
                </c:pt>
                <c:pt idx="6">
                  <c:v>676332742.35213268</c:v>
                </c:pt>
                <c:pt idx="7">
                  <c:v>760863916.62416923</c:v>
                </c:pt>
                <c:pt idx="8">
                  <c:v>867883237.69703722</c:v>
                </c:pt>
                <c:pt idx="9">
                  <c:v>912496052.15020978</c:v>
                </c:pt>
                <c:pt idx="10">
                  <c:v>1074966187.1592996</c:v>
                </c:pt>
                <c:pt idx="11">
                  <c:v>1133848644.4517176</c:v>
                </c:pt>
                <c:pt idx="12">
                  <c:v>1284567962.4577608</c:v>
                </c:pt>
                <c:pt idx="13">
                  <c:v>1400086450.156096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F-8C05-4584-9FCA-98BA90D9A1EE}"/>
            </c:ext>
          </c:extLst>
        </c:ser>
        <c:ser>
          <c:idx val="22"/>
          <c:order val="22"/>
          <c:tx>
            <c:strRef>
              <c:f>compare!$T$54</c:f>
              <c:strCache>
                <c:ptCount val="1"/>
                <c:pt idx="0">
                  <c:v>LH2_bad_800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compare!$I$39:$I$52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compare!$T$39:$T$52</c:f>
              <c:numCache>
                <c:formatCode>0.00E+00</c:formatCode>
                <c:ptCount val="14"/>
                <c:pt idx="0">
                  <c:v>510730293.44885409</c:v>
                </c:pt>
                <c:pt idx="1">
                  <c:v>615425711.02871633</c:v>
                </c:pt>
                <c:pt idx="2">
                  <c:v>742436424.43241262</c:v>
                </c:pt>
                <c:pt idx="3">
                  <c:v>867435729.22279692</c:v>
                </c:pt>
                <c:pt idx="4">
                  <c:v>981725002.62170625</c:v>
                </c:pt>
                <c:pt idx="5">
                  <c:v>1090289816.0575652</c:v>
                </c:pt>
                <c:pt idx="6">
                  <c:v>1199050083.9734373</c:v>
                </c:pt>
                <c:pt idx="7">
                  <c:v>1304059849.3327284</c:v>
                </c:pt>
                <c:pt idx="8">
                  <c:v>1448486256.2721186</c:v>
                </c:pt>
                <c:pt idx="9">
                  <c:v>1590284004.259268</c:v>
                </c:pt>
                <c:pt idx="10">
                  <c:v>1799222062.8702905</c:v>
                </c:pt>
                <c:pt idx="11">
                  <c:v>1900043630.7446229</c:v>
                </c:pt>
                <c:pt idx="12">
                  <c:v>2044399235.8672044</c:v>
                </c:pt>
                <c:pt idx="13">
                  <c:v>2210340613.7927399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0-8C05-4584-9FCA-98BA90D9A1EE}"/>
            </c:ext>
          </c:extLst>
        </c:ser>
        <c:ser>
          <c:idx val="23"/>
          <c:order val="23"/>
          <c:tx>
            <c:strRef>
              <c:f>compare!$U$54</c:f>
              <c:strCache>
                <c:ptCount val="1"/>
                <c:pt idx="0">
                  <c:v>LH2_good_800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compare!$I$39:$I$52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compare!$U$39:$U$52</c:f>
              <c:numCache>
                <c:formatCode>0.00E+00</c:formatCode>
                <c:ptCount val="14"/>
                <c:pt idx="0">
                  <c:v>95929978.380462021</c:v>
                </c:pt>
                <c:pt idx="1">
                  <c:v>115594817.67783064</c:v>
                </c:pt>
                <c:pt idx="2">
                  <c:v>139451117.46499765</c:v>
                </c:pt>
                <c:pt idx="3">
                  <c:v>162929616.31248218</c:v>
                </c:pt>
                <c:pt idx="4">
                  <c:v>184396460.29434207</c:v>
                </c:pt>
                <c:pt idx="5">
                  <c:v>204788084.48301727</c:v>
                </c:pt>
                <c:pt idx="6">
                  <c:v>225216420.69814271</c:v>
                </c:pt>
                <c:pt idx="7">
                  <c:v>244940303.63570923</c:v>
                </c:pt>
                <c:pt idx="8">
                  <c:v>272067776.34093064</c:v>
                </c:pt>
                <c:pt idx="9">
                  <c:v>298701510.57069325</c:v>
                </c:pt>
                <c:pt idx="10">
                  <c:v>337946144.58302504</c:v>
                </c:pt>
                <c:pt idx="11">
                  <c:v>356883362.42682534</c:v>
                </c:pt>
                <c:pt idx="12">
                  <c:v>383997536.49508923</c:v>
                </c:pt>
                <c:pt idx="13">
                  <c:v>415166145.44781989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1-8C05-4584-9FCA-98BA90D9A1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5113696"/>
        <c:axId val="1045118272"/>
        <c:extLst>
          <c:ext xmlns:c15="http://schemas.microsoft.com/office/drawing/2012/chart" uri="{02D57815-91ED-43cb-92C2-25804820EDAC}">
            <c15:filteredScatterSeries>
              <c15:ser>
                <c:idx val="19"/>
                <c:order val="19"/>
                <c:tx>
                  <c:strRef>
                    <c:extLst>
                      <c:ext uri="{02D57815-91ED-43cb-92C2-25804820EDAC}">
                        <c15:formulaRef>
                          <c15:sqref>compare!$O$54</c15:sqref>
                        </c15:formulaRef>
                      </c:ext>
                    </c:extLst>
                    <c:strCache>
                      <c:ptCount val="1"/>
                      <c:pt idx="0">
                        <c:v>Ammonia_bad_800</c:v>
                      </c:pt>
                    </c:strCache>
                  </c:strRef>
                </c:tx>
                <c:spPr>
                  <a:ln w="19050" cap="rnd">
                    <a:solidFill>
                      <a:srgbClr val="7030A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7030A0"/>
                    </a:solidFill>
                    <a:ln w="9525">
                      <a:solidFill>
                        <a:srgbClr val="7030A0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compare!$O$39:$O$52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390884513.64101905</c:v>
                      </c:pt>
                      <c:pt idx="1">
                        <c:v>530764047.69218963</c:v>
                      </c:pt>
                      <c:pt idx="2">
                        <c:v>704765340.50872493</c:v>
                      </c:pt>
                      <c:pt idx="3">
                        <c:v>798491373.03714859</c:v>
                      </c:pt>
                      <c:pt idx="4">
                        <c:v>1421685762.7484288</c:v>
                      </c:pt>
                      <c:pt idx="5">
                        <c:v>2381726706.3455529</c:v>
                      </c:pt>
                      <c:pt idx="6">
                        <c:v>3369669938.7885017</c:v>
                      </c:pt>
                      <c:pt idx="7">
                        <c:v>4004220375.1059103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D-8C05-4584-9FCA-98BA90D9A1EE}"/>
                  </c:ext>
                </c:extLst>
              </c15:ser>
            </c15:filteredScatterSeries>
          </c:ext>
        </c:extLst>
      </c:scatterChart>
      <c:valAx>
        <c:axId val="1045113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5118272"/>
        <c:crosses val="autoZero"/>
        <c:crossBetween val="midCat"/>
      </c:valAx>
      <c:valAx>
        <c:axId val="1045118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51136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'pax distance (emissions)'!$B$1</c:f>
              <c:strCache>
                <c:ptCount val="1"/>
                <c:pt idx="0">
                  <c:v>Kerosene_200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'pax distance (emissions)'!$I$2:$I$15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(emissions)'!$J$2:$J$15</c:f>
              <c:numCache>
                <c:formatCode>General</c:formatCode>
                <c:ptCount val="14"/>
                <c:pt idx="0">
                  <c:v>81.608878312200019</c:v>
                </c:pt>
                <c:pt idx="1">
                  <c:v>80.734113936000014</c:v>
                </c:pt>
                <c:pt idx="2">
                  <c:v>80.872548444000017</c:v>
                </c:pt>
                <c:pt idx="3">
                  <c:v>81.376575719630779</c:v>
                </c:pt>
                <c:pt idx="4">
                  <c:v>82.296833561966281</c:v>
                </c:pt>
                <c:pt idx="5">
                  <c:v>84.358189367384924</c:v>
                </c:pt>
                <c:pt idx="6">
                  <c:v>84.841180504552611</c:v>
                </c:pt>
                <c:pt idx="7">
                  <c:v>87.482922470164965</c:v>
                </c:pt>
                <c:pt idx="8">
                  <c:v>89.486450010933353</c:v>
                </c:pt>
                <c:pt idx="9">
                  <c:v>91.528211842457083</c:v>
                </c:pt>
                <c:pt idx="10">
                  <c:v>92.908193890983711</c:v>
                </c:pt>
                <c:pt idx="11">
                  <c:v>99.666516806594743</c:v>
                </c:pt>
                <c:pt idx="12">
                  <c:v>103.40891587539815</c:v>
                </c:pt>
                <c:pt idx="13">
                  <c:v>104.24040299406018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8A-42EF-BCB9-B5DFA921B69A}"/>
            </c:ext>
          </c:extLst>
        </c:ser>
        <c:ser>
          <c:idx val="1"/>
          <c:order val="1"/>
          <c:tx>
            <c:strRef>
              <c:f>'pax distance (emissions)'!$C$1</c:f>
              <c:strCache>
                <c:ptCount val="1"/>
                <c:pt idx="0">
                  <c:v>Biofuel_200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'pax distance (emissions)'!$I$2:$I$15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(emissions)'!$L$2:$L$15</c:f>
              <c:numCache>
                <c:formatCode>General</c:formatCode>
                <c:ptCount val="14"/>
                <c:pt idx="0">
                  <c:v>34.662924469141196</c:v>
                </c:pt>
                <c:pt idx="1">
                  <c:v>33.823603943781571</c:v>
                </c:pt>
                <c:pt idx="2">
                  <c:v>35.366612533813175</c:v>
                </c:pt>
                <c:pt idx="3">
                  <c:v>35.632080972197691</c:v>
                </c:pt>
                <c:pt idx="4">
                  <c:v>36.358546870025855</c:v>
                </c:pt>
                <c:pt idx="5">
                  <c:v>35.941823749272473</c:v>
                </c:pt>
                <c:pt idx="6">
                  <c:v>37.238374673414228</c:v>
                </c:pt>
                <c:pt idx="7">
                  <c:v>37.151940968870676</c:v>
                </c:pt>
                <c:pt idx="8">
                  <c:v>38.584942923227864</c:v>
                </c:pt>
                <c:pt idx="9">
                  <c:v>41.622872402727495</c:v>
                </c:pt>
                <c:pt idx="10">
                  <c:v>43.319199951774586</c:v>
                </c:pt>
                <c:pt idx="11">
                  <c:v>44.551446506724155</c:v>
                </c:pt>
                <c:pt idx="12">
                  <c:v>45.528415653231029</c:v>
                </c:pt>
                <c:pt idx="13">
                  <c:v>47.377941655323525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B8A-42EF-BCB9-B5DFA921B69A}"/>
            </c:ext>
          </c:extLst>
        </c:ser>
        <c:ser>
          <c:idx val="2"/>
          <c:order val="2"/>
          <c:tx>
            <c:strRef>
              <c:f>'pax distance (emissions)'!$D$1</c:f>
              <c:strCache>
                <c:ptCount val="1"/>
                <c:pt idx="0">
                  <c:v>Ammonia_200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'pax distance (emissions)'!$I$2:$I$8</c:f>
              <c:numCache>
                <c:formatCode>General</c:formatCode>
                <c:ptCount val="7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</c:numCache>
            </c:numRef>
          </c:xVal>
          <c:yVal>
            <c:numRef>
              <c:f>'pax distance (emissions)'!$O$2:$O$8</c:f>
              <c:numCache>
                <c:formatCode>General</c:formatCode>
                <c:ptCount val="7"/>
                <c:pt idx="0">
                  <c:v>22.323241319541438</c:v>
                </c:pt>
                <c:pt idx="1">
                  <c:v>23.312536013278589</c:v>
                </c:pt>
                <c:pt idx="2">
                  <c:v>24.025224504098581</c:v>
                </c:pt>
                <c:pt idx="3">
                  <c:v>28.624193563753803</c:v>
                </c:pt>
                <c:pt idx="4">
                  <c:v>29.496535059354155</c:v>
                </c:pt>
                <c:pt idx="5">
                  <c:v>32.373348073692107</c:v>
                </c:pt>
                <c:pt idx="6">
                  <c:v>35.723805145135543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B8A-42EF-BCB9-B5DFA921B69A}"/>
            </c:ext>
          </c:extLst>
        </c:ser>
        <c:ser>
          <c:idx val="3"/>
          <c:order val="3"/>
          <c:tx>
            <c:strRef>
              <c:f>'pax distance (emissions)'!$E$1</c:f>
              <c:strCache>
                <c:ptCount val="1"/>
                <c:pt idx="0">
                  <c:v>LNG_200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'pax distance (emissions)'!$A$2:$A$15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(emissions)'!$R$2:$R$15</c:f>
              <c:numCache>
                <c:formatCode>General</c:formatCode>
                <c:ptCount val="14"/>
                <c:pt idx="0">
                  <c:v>115.19361658656557</c:v>
                </c:pt>
                <c:pt idx="1">
                  <c:v>126.29701774727459</c:v>
                </c:pt>
                <c:pt idx="2">
                  <c:v>122.44287195165337</c:v>
                </c:pt>
                <c:pt idx="3">
                  <c:v>126.43184683907936</c:v>
                </c:pt>
                <c:pt idx="4">
                  <c:v>122.13071118881855</c:v>
                </c:pt>
                <c:pt idx="5">
                  <c:v>131.07085510066921</c:v>
                </c:pt>
                <c:pt idx="6">
                  <c:v>125.99569767750732</c:v>
                </c:pt>
                <c:pt idx="7">
                  <c:v>136.62776763086677</c:v>
                </c:pt>
                <c:pt idx="8">
                  <c:v>133.40506832682968</c:v>
                </c:pt>
                <c:pt idx="9">
                  <c:v>138.46179003004181</c:v>
                </c:pt>
                <c:pt idx="10">
                  <c:v>137.61986466288423</c:v>
                </c:pt>
                <c:pt idx="11">
                  <c:v>137.47089079700197</c:v>
                </c:pt>
                <c:pt idx="12">
                  <c:v>140.22725525315252</c:v>
                </c:pt>
                <c:pt idx="13">
                  <c:v>142.89523192116704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B8A-42EF-BCB9-B5DFA921B69A}"/>
            </c:ext>
          </c:extLst>
        </c:ser>
        <c:ser>
          <c:idx val="4"/>
          <c:order val="4"/>
          <c:tx>
            <c:strRef>
              <c:f>'pax distance (emissions)'!$F$1</c:f>
              <c:strCache>
                <c:ptCount val="1"/>
                <c:pt idx="0">
                  <c:v>LH2_200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'pax distance (emissions)'!$A$2:$A$8</c:f>
              <c:numCache>
                <c:formatCode>General</c:formatCode>
                <c:ptCount val="7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</c:numCache>
            </c:numRef>
          </c:xVal>
          <c:yVal>
            <c:numRef>
              <c:f>'pax distance (emissions)'!$T$2:$T$8</c:f>
              <c:numCache>
                <c:formatCode>General</c:formatCode>
                <c:ptCount val="7"/>
                <c:pt idx="0">
                  <c:v>8.2569712184585153</c:v>
                </c:pt>
                <c:pt idx="1">
                  <c:v>8.0649815320945279</c:v>
                </c:pt>
                <c:pt idx="2">
                  <c:v>7.5945150421048977</c:v>
                </c:pt>
                <c:pt idx="3">
                  <c:v>7.6606240513393207</c:v>
                </c:pt>
                <c:pt idx="4">
                  <c:v>7.8458231971276069</c:v>
                </c:pt>
                <c:pt idx="5">
                  <c:v>7.7460197102052968</c:v>
                </c:pt>
                <c:pt idx="6">
                  <c:v>7.9421359449068465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B8A-42EF-BCB9-B5DFA921B6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8408304"/>
        <c:axId val="1191910448"/>
      </c:scatterChart>
      <c:valAx>
        <c:axId val="113840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910448"/>
        <c:crosses val="autoZero"/>
        <c:crossBetween val="midCat"/>
      </c:valAx>
      <c:valAx>
        <c:axId val="119191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840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'pax distance (emissions)'!$B$1</c:f>
              <c:strCache>
                <c:ptCount val="1"/>
                <c:pt idx="0">
                  <c:v>Kerosene_200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'pax distance (emissions)'!$I$2:$I$15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(emissions)'!$J$2:$J$15</c:f>
              <c:numCache>
                <c:formatCode>General</c:formatCode>
                <c:ptCount val="14"/>
                <c:pt idx="0">
                  <c:v>81.608878312200019</c:v>
                </c:pt>
                <c:pt idx="1">
                  <c:v>80.734113936000014</c:v>
                </c:pt>
                <c:pt idx="2">
                  <c:v>80.872548444000017</c:v>
                </c:pt>
                <c:pt idx="3">
                  <c:v>81.376575719630779</c:v>
                </c:pt>
                <c:pt idx="4">
                  <c:v>82.296833561966281</c:v>
                </c:pt>
                <c:pt idx="5">
                  <c:v>84.358189367384924</c:v>
                </c:pt>
                <c:pt idx="6">
                  <c:v>84.841180504552611</c:v>
                </c:pt>
                <c:pt idx="7">
                  <c:v>87.482922470164965</c:v>
                </c:pt>
                <c:pt idx="8">
                  <c:v>89.486450010933353</c:v>
                </c:pt>
                <c:pt idx="9">
                  <c:v>91.528211842457083</c:v>
                </c:pt>
                <c:pt idx="10">
                  <c:v>92.908193890983711</c:v>
                </c:pt>
                <c:pt idx="11">
                  <c:v>99.666516806594743</c:v>
                </c:pt>
                <c:pt idx="12">
                  <c:v>103.40891587539815</c:v>
                </c:pt>
                <c:pt idx="13">
                  <c:v>104.24040299406018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CCE-49B5-85B1-0A03AC0602F7}"/>
            </c:ext>
          </c:extLst>
        </c:ser>
        <c:ser>
          <c:idx val="1"/>
          <c:order val="1"/>
          <c:tx>
            <c:strRef>
              <c:f>'pax distance (emissions)'!$C$1</c:f>
              <c:strCache>
                <c:ptCount val="1"/>
                <c:pt idx="0">
                  <c:v>Biofuel_200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'pax distance (emissions)'!$I$2:$I$15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(emissions)'!$M$2:$M$15</c:f>
              <c:numCache>
                <c:formatCode>General</c:formatCode>
                <c:ptCount val="14"/>
                <c:pt idx="0">
                  <c:v>150.46638480830018</c:v>
                </c:pt>
                <c:pt idx="1">
                  <c:v>146.82302444328846</c:v>
                </c:pt>
                <c:pt idx="2">
                  <c:v>153.52098567494676</c:v>
                </c:pt>
                <c:pt idx="3">
                  <c:v>154.67334303706096</c:v>
                </c:pt>
                <c:pt idx="4">
                  <c:v>157.82681894847843</c:v>
                </c:pt>
                <c:pt idx="5">
                  <c:v>156.017888444025</c:v>
                </c:pt>
                <c:pt idx="6">
                  <c:v>161.64601513163751</c:v>
                </c:pt>
                <c:pt idx="7">
                  <c:v>161.27081981135129</c:v>
                </c:pt>
                <c:pt idx="8">
                  <c:v>167.49125928082856</c:v>
                </c:pt>
                <c:pt idx="9">
                  <c:v>180.6784404862058</c:v>
                </c:pt>
                <c:pt idx="10">
                  <c:v>188.04193556530885</c:v>
                </c:pt>
                <c:pt idx="11">
                  <c:v>193.39092694890678</c:v>
                </c:pt>
                <c:pt idx="12">
                  <c:v>197.63179865247608</c:v>
                </c:pt>
                <c:pt idx="13">
                  <c:v>205.66030448127759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CCE-49B5-85B1-0A03AC0602F7}"/>
            </c:ext>
          </c:extLst>
        </c:ser>
        <c:ser>
          <c:idx val="2"/>
          <c:order val="2"/>
          <c:tx>
            <c:strRef>
              <c:f>'pax distance (emissions)'!$D$1</c:f>
              <c:strCache>
                <c:ptCount val="1"/>
                <c:pt idx="0">
                  <c:v>Ammonia_200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'pax distance (emissions)'!$I$2:$I$8</c:f>
              <c:numCache>
                <c:formatCode>General</c:formatCode>
                <c:ptCount val="7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</c:numCache>
            </c:numRef>
          </c:xVal>
          <c:yVal>
            <c:numRef>
              <c:f>'pax distance (emissions)'!$P$2:$P$8</c:f>
              <c:numCache>
                <c:formatCode>General</c:formatCode>
                <c:ptCount val="7"/>
                <c:pt idx="0">
                  <c:v>436.17577542433003</c:v>
                </c:pt>
                <c:pt idx="1">
                  <c:v>455.50569145163394</c:v>
                </c:pt>
                <c:pt idx="2">
                  <c:v>469.43097455320958</c:v>
                </c:pt>
                <c:pt idx="3">
                  <c:v>559.29063547940439</c:v>
                </c:pt>
                <c:pt idx="4">
                  <c:v>576.3353926825273</c:v>
                </c:pt>
                <c:pt idx="5">
                  <c:v>632.54569517929019</c:v>
                </c:pt>
                <c:pt idx="6">
                  <c:v>698.01057056382899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CCE-49B5-85B1-0A03AC0602F7}"/>
            </c:ext>
          </c:extLst>
        </c:ser>
        <c:ser>
          <c:idx val="3"/>
          <c:order val="3"/>
          <c:tx>
            <c:strRef>
              <c:f>'pax distance (emissions)'!$E$1</c:f>
              <c:strCache>
                <c:ptCount val="1"/>
                <c:pt idx="0">
                  <c:v>LNG_200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'pax distance (emissions)'!$A$2:$A$15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(emissions)'!$R$2:$R$15</c:f>
              <c:numCache>
                <c:formatCode>General</c:formatCode>
                <c:ptCount val="14"/>
                <c:pt idx="0">
                  <c:v>115.19361658656557</c:v>
                </c:pt>
                <c:pt idx="1">
                  <c:v>126.29701774727459</c:v>
                </c:pt>
                <c:pt idx="2">
                  <c:v>122.44287195165337</c:v>
                </c:pt>
                <c:pt idx="3">
                  <c:v>126.43184683907936</c:v>
                </c:pt>
                <c:pt idx="4">
                  <c:v>122.13071118881855</c:v>
                </c:pt>
                <c:pt idx="5">
                  <c:v>131.07085510066921</c:v>
                </c:pt>
                <c:pt idx="6">
                  <c:v>125.99569767750732</c:v>
                </c:pt>
                <c:pt idx="7">
                  <c:v>136.62776763086677</c:v>
                </c:pt>
                <c:pt idx="8">
                  <c:v>133.40506832682968</c:v>
                </c:pt>
                <c:pt idx="9">
                  <c:v>138.46179003004181</c:v>
                </c:pt>
                <c:pt idx="10">
                  <c:v>137.61986466288423</c:v>
                </c:pt>
                <c:pt idx="11">
                  <c:v>137.47089079700197</c:v>
                </c:pt>
                <c:pt idx="12">
                  <c:v>140.22725525315252</c:v>
                </c:pt>
                <c:pt idx="13">
                  <c:v>142.89523192116704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CCE-49B5-85B1-0A03AC0602F7}"/>
            </c:ext>
          </c:extLst>
        </c:ser>
        <c:ser>
          <c:idx val="4"/>
          <c:order val="4"/>
          <c:tx>
            <c:strRef>
              <c:f>'pax distance (emissions)'!$F$1</c:f>
              <c:strCache>
                <c:ptCount val="1"/>
                <c:pt idx="0">
                  <c:v>LH2_200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'pax distance (emissions)'!$A$2:$A$8</c:f>
              <c:numCache>
                <c:formatCode>General</c:formatCode>
                <c:ptCount val="7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</c:numCache>
            </c:numRef>
          </c:xVal>
          <c:yVal>
            <c:numRef>
              <c:f>'pax distance (emissions)'!$U$2:$U$8</c:f>
              <c:numCache>
                <c:formatCode>General</c:formatCode>
                <c:ptCount val="7"/>
                <c:pt idx="0">
                  <c:v>217.34858680037354</c:v>
                </c:pt>
                <c:pt idx="1">
                  <c:v>212.29483453366169</c:v>
                </c:pt>
                <c:pt idx="2">
                  <c:v>199.91072612020545</c:v>
                </c:pt>
                <c:pt idx="3">
                  <c:v>201.65091623976807</c:v>
                </c:pt>
                <c:pt idx="4">
                  <c:v>206.52592083270343</c:v>
                </c:pt>
                <c:pt idx="5">
                  <c:v>203.89878961637788</c:v>
                </c:pt>
                <c:pt idx="6">
                  <c:v>209.06116518160968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CCE-49B5-85B1-0A03AC060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8408304"/>
        <c:axId val="1191910448"/>
      </c:scatterChart>
      <c:valAx>
        <c:axId val="113840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910448"/>
        <c:crosses val="autoZero"/>
        <c:crossBetween val="midCat"/>
      </c:valAx>
      <c:valAx>
        <c:axId val="119191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840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200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'pax distance (emissions)'!$I$2:$I$15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(emissions)'!$J$2:$J$15</c:f>
              <c:numCache>
                <c:formatCode>General</c:formatCode>
                <c:ptCount val="14"/>
                <c:pt idx="0">
                  <c:v>81.608878312200019</c:v>
                </c:pt>
                <c:pt idx="1">
                  <c:v>80.734113936000014</c:v>
                </c:pt>
                <c:pt idx="2">
                  <c:v>80.872548444000017</c:v>
                </c:pt>
                <c:pt idx="3">
                  <c:v>81.376575719630779</c:v>
                </c:pt>
                <c:pt idx="4">
                  <c:v>82.296833561966281</c:v>
                </c:pt>
                <c:pt idx="5">
                  <c:v>84.358189367384924</c:v>
                </c:pt>
                <c:pt idx="6">
                  <c:v>84.841180504552611</c:v>
                </c:pt>
                <c:pt idx="7">
                  <c:v>87.482922470164965</c:v>
                </c:pt>
                <c:pt idx="8">
                  <c:v>89.486450010933353</c:v>
                </c:pt>
                <c:pt idx="9">
                  <c:v>91.528211842457083</c:v>
                </c:pt>
                <c:pt idx="10">
                  <c:v>92.908193890983711</c:v>
                </c:pt>
                <c:pt idx="11">
                  <c:v>99.666516806594743</c:v>
                </c:pt>
                <c:pt idx="12">
                  <c:v>103.40891587539815</c:v>
                </c:pt>
                <c:pt idx="13">
                  <c:v>104.24040299406018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72-4502-8786-937F948198ED}"/>
            </c:ext>
          </c:extLst>
        </c:ser>
        <c:ser>
          <c:idx val="1"/>
          <c:order val="1"/>
          <c:tx>
            <c:v>400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'pax distance (emissions)'!$I$21:$I$34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(emissions)'!$J$21:$J$34</c:f>
              <c:numCache>
                <c:formatCode>General</c:formatCode>
                <c:ptCount val="14"/>
                <c:pt idx="0">
                  <c:v>101.7757850967551</c:v>
                </c:pt>
                <c:pt idx="1">
                  <c:v>101.90178896261639</c:v>
                </c:pt>
                <c:pt idx="2">
                  <c:v>102.92468559362032</c:v>
                </c:pt>
                <c:pt idx="3">
                  <c:v>105.29374164232475</c:v>
                </c:pt>
                <c:pt idx="4">
                  <c:v>105.58727488422488</c:v>
                </c:pt>
                <c:pt idx="5">
                  <c:v>110.4140838655635</c:v>
                </c:pt>
                <c:pt idx="6">
                  <c:v>111.42148367655275</c:v>
                </c:pt>
                <c:pt idx="7">
                  <c:v>113.85017317426431</c:v>
                </c:pt>
                <c:pt idx="8">
                  <c:v>115.7017739234542</c:v>
                </c:pt>
                <c:pt idx="9">
                  <c:v>122.00647413650475</c:v>
                </c:pt>
                <c:pt idx="10">
                  <c:v>124.54558234743114</c:v>
                </c:pt>
                <c:pt idx="11">
                  <c:v>132.1682606155986</c:v>
                </c:pt>
                <c:pt idx="12">
                  <c:v>136.7021084635125</c:v>
                </c:pt>
                <c:pt idx="13">
                  <c:v>149.98374098317478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72-4502-8786-937F948198ED}"/>
            </c:ext>
          </c:extLst>
        </c:ser>
        <c:ser>
          <c:idx val="2"/>
          <c:order val="2"/>
          <c:tx>
            <c:v>800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'pax distance (emissions)'!$I$39:$I$52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(emissions)'!$J$39:$J$52</c:f>
              <c:numCache>
                <c:formatCode>General</c:formatCode>
                <c:ptCount val="14"/>
                <c:pt idx="0">
                  <c:v>98.091987815769073</c:v>
                </c:pt>
                <c:pt idx="1">
                  <c:v>97.352454886785296</c:v>
                </c:pt>
                <c:pt idx="2">
                  <c:v>99.713415568126464</c:v>
                </c:pt>
                <c:pt idx="3">
                  <c:v>99.587343663881299</c:v>
                </c:pt>
                <c:pt idx="4">
                  <c:v>99.970259453853913</c:v>
                </c:pt>
                <c:pt idx="5">
                  <c:v>103.78884786360162</c:v>
                </c:pt>
                <c:pt idx="6">
                  <c:v>106.6169775471631</c:v>
                </c:pt>
                <c:pt idx="7">
                  <c:v>108.01051407372553</c:v>
                </c:pt>
                <c:pt idx="8">
                  <c:v>114.69381998101366</c:v>
                </c:pt>
                <c:pt idx="9">
                  <c:v>115.50879413235013</c:v>
                </c:pt>
                <c:pt idx="10">
                  <c:v>119.76160963310478</c:v>
                </c:pt>
                <c:pt idx="11">
                  <c:v>128.13788638474233</c:v>
                </c:pt>
                <c:pt idx="12">
                  <c:v>136.73141496585944</c:v>
                </c:pt>
                <c:pt idx="13">
                  <c:v>144.48687345346303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C72-4502-8786-937F948198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95865920"/>
        <c:axId val="1976646928"/>
      </c:scatterChart>
      <c:valAx>
        <c:axId val="18958659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6646928"/>
        <c:crosses val="autoZero"/>
        <c:crossBetween val="midCat"/>
      </c:valAx>
      <c:valAx>
        <c:axId val="1976646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58659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'pax distance (MJ)'!$H$17</c:f>
              <c:strCache>
                <c:ptCount val="1"/>
                <c:pt idx="0">
                  <c:v>Kerosene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'pax distance (MJ)'!$A$2:$A$15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(MJ)'!$H$2:$H$15</c:f>
              <c:numCache>
                <c:formatCode>General</c:formatCode>
                <c:ptCount val="14"/>
                <c:pt idx="0">
                  <c:v>0.51268492224622031</c:v>
                </c:pt>
                <c:pt idx="1">
                  <c:v>0.50718946004319654</c:v>
                </c:pt>
                <c:pt idx="2">
                  <c:v>0.50805913606911457</c:v>
                </c:pt>
                <c:pt idx="3">
                  <c:v>0.51122554626811501</c:v>
                </c:pt>
                <c:pt idx="4">
                  <c:v>0.51700680843102986</c:v>
                </c:pt>
                <c:pt idx="5">
                  <c:v>0.52995669896597752</c:v>
                </c:pt>
                <c:pt idx="6">
                  <c:v>0.53299095551655939</c:v>
                </c:pt>
                <c:pt idx="7">
                  <c:v>0.54958695955736081</c:v>
                </c:pt>
                <c:pt idx="8">
                  <c:v>0.56217356021528753</c:v>
                </c:pt>
                <c:pt idx="9">
                  <c:v>0.57500035709681707</c:v>
                </c:pt>
                <c:pt idx="10">
                  <c:v>0.58366970783269501</c:v>
                </c:pt>
                <c:pt idx="11">
                  <c:v>0.62612697878365386</c:v>
                </c:pt>
                <c:pt idx="12">
                  <c:v>0.64963755282026525</c:v>
                </c:pt>
                <c:pt idx="13">
                  <c:v>0.65486113777323052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8-416D-9F8D-3A25529DFC0B}"/>
            </c:ext>
          </c:extLst>
        </c:ser>
        <c:ser>
          <c:idx val="1"/>
          <c:order val="1"/>
          <c:tx>
            <c:strRef>
              <c:f>'pax distance (MJ)'!$I$17</c:f>
              <c:strCache>
                <c:ptCount val="1"/>
                <c:pt idx="0">
                  <c:v>Biofuel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'pax distance (MJ)'!$A$2:$A$15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(MJ)'!$I$2:$I$15</c:f>
              <c:numCache>
                <c:formatCode>General</c:formatCode>
                <c:ptCount val="14"/>
                <c:pt idx="0">
                  <c:v>0.52722484210661014</c:v>
                </c:pt>
                <c:pt idx="1">
                  <c:v>0.5144587342770901</c:v>
                </c:pt>
                <c:pt idx="2">
                  <c:v>0.53792797331872932</c:v>
                </c:pt>
                <c:pt idx="3">
                  <c:v>0.541965761752771</c:v>
                </c:pt>
                <c:pt idx="4">
                  <c:v>0.55301534496434546</c:v>
                </c:pt>
                <c:pt idx="5">
                  <c:v>0.54667696512749786</c:v>
                </c:pt>
                <c:pt idx="6">
                  <c:v>0.56639757055051587</c:v>
                </c:pt>
                <c:pt idx="7">
                  <c:v>0.56508290951344076</c:v>
                </c:pt>
                <c:pt idx="8">
                  <c:v>0.5868789420379622</c:v>
                </c:pt>
                <c:pt idx="9">
                  <c:v>0.6330860037527376</c:v>
                </c:pt>
                <c:pt idx="10">
                  <c:v>0.65888723194984611</c:v>
                </c:pt>
                <c:pt idx="11">
                  <c:v>0.67762976465068825</c:v>
                </c:pt>
                <c:pt idx="12">
                  <c:v>0.69248951500062406</c:v>
                </c:pt>
                <c:pt idx="13">
                  <c:v>0.72062089945127494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8-416D-9F8D-3A25529DFC0B}"/>
            </c:ext>
          </c:extLst>
        </c:ser>
        <c:ser>
          <c:idx val="3"/>
          <c:order val="3"/>
          <c:tx>
            <c:strRef>
              <c:f>'pax distance (MJ)'!$K$17</c:f>
              <c:strCache>
                <c:ptCount val="1"/>
                <c:pt idx="0">
                  <c:v>LNG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'pax distance (MJ)'!$A$2:$A$15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(MJ)'!$K$2:$K$15</c:f>
              <c:numCache>
                <c:formatCode>General</c:formatCode>
                <c:ptCount val="14"/>
                <c:pt idx="0">
                  <c:v>0.59260267712067605</c:v>
                </c:pt>
                <c:pt idx="1">
                  <c:v>0.64972307535069729</c:v>
                </c:pt>
                <c:pt idx="2">
                  <c:v>0.62989578644200861</c:v>
                </c:pt>
                <c:pt idx="3">
                  <c:v>0.65041669087493248</c:v>
                </c:pt>
                <c:pt idx="4">
                  <c:v>0.62828990489032621</c:v>
                </c:pt>
                <c:pt idx="5">
                  <c:v>0.67428163058656299</c:v>
                </c:pt>
                <c:pt idx="6">
                  <c:v>0.64817296272027991</c:v>
                </c:pt>
                <c:pt idx="7">
                  <c:v>0.70286864208512001</c:v>
                </c:pt>
                <c:pt idx="8">
                  <c:v>0.68628976999378188</c:v>
                </c:pt>
                <c:pt idx="9">
                  <c:v>0.71230359704057677</c:v>
                </c:pt>
                <c:pt idx="10">
                  <c:v>0.70797239153372959</c:v>
                </c:pt>
                <c:pt idx="11">
                  <c:v>0.7072060095556405</c:v>
                </c:pt>
                <c:pt idx="12">
                  <c:v>0.72138586608100275</c:v>
                </c:pt>
                <c:pt idx="13">
                  <c:v>0.73511101998111295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8-416D-9F8D-3A25529DFC0B}"/>
            </c:ext>
          </c:extLst>
        </c:ser>
        <c:ser>
          <c:idx val="4"/>
          <c:order val="4"/>
          <c:tx>
            <c:strRef>
              <c:f>'pax distance (MJ)'!$L$17</c:f>
              <c:strCache>
                <c:ptCount val="1"/>
                <c:pt idx="0">
                  <c:v>LH2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'pax distance (MJ)'!$A$2:$A$15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(MJ)'!$L$2:$L$8</c:f>
              <c:numCache>
                <c:formatCode>General</c:formatCode>
                <c:ptCount val="7"/>
                <c:pt idx="0">
                  <c:v>0.52950211227372568</c:v>
                </c:pt>
                <c:pt idx="1">
                  <c:v>0.51719021947734034</c:v>
                </c:pt>
                <c:pt idx="2">
                  <c:v>0.48702019785408207</c:v>
                </c:pt>
                <c:pt idx="3">
                  <c:v>0.49125962888803021</c:v>
                </c:pt>
                <c:pt idx="4">
                  <c:v>0.50313605866980859</c:v>
                </c:pt>
                <c:pt idx="5">
                  <c:v>0.49673587199851332</c:v>
                </c:pt>
                <c:pt idx="6">
                  <c:v>0.50931239161789832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8-416D-9F8D-3A25529DF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3051008"/>
        <c:axId val="1810658496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'pax distance (MJ)'!$J$17</c15:sqref>
                        </c15:formulaRef>
                      </c:ext>
                    </c:extLst>
                    <c:strCache>
                      <c:ptCount val="1"/>
                      <c:pt idx="0">
                        <c:v>Ammonia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'pax distance (MJ)'!$A$2:$A$15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'pax distance (MJ)'!$J$2:$J$8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1.9631247598811601</c:v>
                      </c:pt>
                      <c:pt idx="1">
                        <c:v>2.0501241736443556</c:v>
                      </c:pt>
                      <c:pt idx="2">
                        <c:v>2.1127986035080117</c:v>
                      </c:pt>
                      <c:pt idx="3">
                        <c:v>2.5172358400948531</c:v>
                      </c:pt>
                      <c:pt idx="4">
                        <c:v>2.5939502904997638</c:v>
                      </c:pt>
                      <c:pt idx="5">
                        <c:v>2.8469396649886476</c:v>
                      </c:pt>
                      <c:pt idx="6">
                        <c:v>3.1415816992577388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2-5CE8-416D-9F8D-3A25529DFC0B}"/>
                  </c:ext>
                </c:extLst>
              </c15:ser>
            </c15:filteredScatterSeries>
          </c:ext>
        </c:extLst>
      </c:scatterChart>
      <c:valAx>
        <c:axId val="181305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Mission rang (nm)</a:t>
                </a:r>
                <a:r>
                  <a:rPr lang="en-GB" baseline="0"/>
                  <a:t>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0658496"/>
        <c:crosses val="autoZero"/>
        <c:crossBetween val="midCat"/>
      </c:valAx>
      <c:valAx>
        <c:axId val="1810658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Energy</a:t>
                </a:r>
                <a:r>
                  <a:rPr lang="en-GB" baseline="0"/>
                  <a:t> consumption (MJ)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30510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'pax distance (MJ)'!$H$17</c:f>
              <c:strCache>
                <c:ptCount val="1"/>
                <c:pt idx="0">
                  <c:v>Kerosene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'pax distance (MJ)'!$A$2:$A$15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(MJ)'!$H$21:$H$34</c:f>
              <c:numCache>
                <c:formatCode>General</c:formatCode>
                <c:ptCount val="14"/>
                <c:pt idx="0">
                  <c:v>0.63937786608540492</c:v>
                </c:pt>
                <c:pt idx="1">
                  <c:v>0.64016945008346804</c:v>
                </c:pt>
                <c:pt idx="2">
                  <c:v>0.64659551169071083</c:v>
                </c:pt>
                <c:pt idx="3">
                  <c:v>0.66147844282818469</c:v>
                </c:pt>
                <c:pt idx="4">
                  <c:v>0.6633224832121799</c:v>
                </c:pt>
                <c:pt idx="5">
                  <c:v>0.69364555881956769</c:v>
                </c:pt>
                <c:pt idx="6">
                  <c:v>0.69997426599517742</c:v>
                </c:pt>
                <c:pt idx="7">
                  <c:v>0.71523182757482628</c:v>
                </c:pt>
                <c:pt idx="8">
                  <c:v>0.72686399071396313</c:v>
                </c:pt>
                <c:pt idx="9">
                  <c:v>0.76647150407970344</c:v>
                </c:pt>
                <c:pt idx="10">
                  <c:v>0.7824227403007622</c:v>
                </c:pt>
                <c:pt idx="11">
                  <c:v>0.83031008167890219</c:v>
                </c:pt>
                <c:pt idx="12">
                  <c:v>0.85879271101356391</c:v>
                </c:pt>
                <c:pt idx="13">
                  <c:v>0.94223084760449383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E1-4D37-9108-B3FF5CBEAB98}"/>
            </c:ext>
          </c:extLst>
        </c:ser>
        <c:ser>
          <c:idx val="1"/>
          <c:order val="1"/>
          <c:tx>
            <c:strRef>
              <c:f>'pax distance (MJ)'!$I$17</c:f>
              <c:strCache>
                <c:ptCount val="1"/>
                <c:pt idx="0">
                  <c:v>Biofuel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'pax distance (MJ)'!$A$2:$A$15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(MJ)'!$I$21:$I$34</c:f>
              <c:numCache>
                <c:formatCode>General</c:formatCode>
                <c:ptCount val="14"/>
                <c:pt idx="0">
                  <c:v>0.65098886592431038</c:v>
                </c:pt>
                <c:pt idx="1">
                  <c:v>0.65118035924400142</c:v>
                </c:pt>
                <c:pt idx="2">
                  <c:v>0.68199058217445785</c:v>
                </c:pt>
                <c:pt idx="3">
                  <c:v>0.70509864087723306</c:v>
                </c:pt>
                <c:pt idx="4">
                  <c:v>0.70816396233685086</c:v>
                </c:pt>
                <c:pt idx="5">
                  <c:v>0.76852920180228101</c:v>
                </c:pt>
                <c:pt idx="6">
                  <c:v>0.73475463159799459</c:v>
                </c:pt>
                <c:pt idx="7">
                  <c:v>0.75721246070542103</c:v>
                </c:pt>
                <c:pt idx="8">
                  <c:v>0.80464287491972086</c:v>
                </c:pt>
                <c:pt idx="9">
                  <c:v>0.846957671603221</c:v>
                </c:pt>
                <c:pt idx="10">
                  <c:v>0.88874407550199352</c:v>
                </c:pt>
                <c:pt idx="11">
                  <c:v>0.86882558446336111</c:v>
                </c:pt>
                <c:pt idx="12">
                  <c:v>0.91491994716590597</c:v>
                </c:pt>
                <c:pt idx="13">
                  <c:v>0.99001702247779388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E1-4D37-9108-B3FF5CBEAB98}"/>
            </c:ext>
          </c:extLst>
        </c:ser>
        <c:ser>
          <c:idx val="2"/>
          <c:order val="2"/>
          <c:tx>
            <c:strRef>
              <c:f>'pax distance (MJ)'!$J$17</c:f>
              <c:strCache>
                <c:ptCount val="1"/>
                <c:pt idx="0">
                  <c:v>Ammonia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'pax distance (MJ)'!$A$2:$A$15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(MJ)'!$J$21:$J$27</c:f>
              <c:numCache>
                <c:formatCode>General</c:formatCode>
                <c:ptCount val="7"/>
                <c:pt idx="0">
                  <c:v>0.98156237994058004</c:v>
                </c:pt>
                <c:pt idx="1">
                  <c:v>1.0250620868221778</c:v>
                </c:pt>
                <c:pt idx="2">
                  <c:v>1.0563993017540059</c:v>
                </c:pt>
                <c:pt idx="3">
                  <c:v>1.2586179200474266</c:v>
                </c:pt>
                <c:pt idx="4">
                  <c:v>1.2969751452498819</c:v>
                </c:pt>
                <c:pt idx="5">
                  <c:v>1.4234698324943238</c:v>
                </c:pt>
                <c:pt idx="6">
                  <c:v>1.5707908496288694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E1-4D37-9108-B3FF5CBEAB98}"/>
            </c:ext>
          </c:extLst>
        </c:ser>
        <c:ser>
          <c:idx val="3"/>
          <c:order val="3"/>
          <c:tx>
            <c:strRef>
              <c:f>'pax distance (MJ)'!$K$17</c:f>
              <c:strCache>
                <c:ptCount val="1"/>
                <c:pt idx="0">
                  <c:v>LNG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'pax distance (MJ)'!$A$2:$A$15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(MJ)'!$K$21:$K$34</c:f>
              <c:numCache>
                <c:formatCode>General</c:formatCode>
                <c:ptCount val="14"/>
                <c:pt idx="0">
                  <c:v>0.78895026580122574</c:v>
                </c:pt>
                <c:pt idx="1">
                  <c:v>0.78813120064338404</c:v>
                </c:pt>
                <c:pt idx="2">
                  <c:v>0.80033599518265441</c:v>
                </c:pt>
                <c:pt idx="3">
                  <c:v>0.79329773731825926</c:v>
                </c:pt>
                <c:pt idx="4">
                  <c:v>0.82495256423798002</c:v>
                </c:pt>
                <c:pt idx="5">
                  <c:v>0.82016256101561835</c:v>
                </c:pt>
                <c:pt idx="6">
                  <c:v>0.8588983217860523</c:v>
                </c:pt>
                <c:pt idx="7">
                  <c:v>0.85088126491042981</c:v>
                </c:pt>
                <c:pt idx="8">
                  <c:v>0.85779685847066844</c:v>
                </c:pt>
                <c:pt idx="9">
                  <c:v>0.89414003922157292</c:v>
                </c:pt>
                <c:pt idx="10">
                  <c:v>0.91585990193922528</c:v>
                </c:pt>
                <c:pt idx="11">
                  <c:v>1.0346081119497539</c:v>
                </c:pt>
                <c:pt idx="12">
                  <c:v>1.0834510383504834</c:v>
                </c:pt>
                <c:pt idx="13">
                  <c:v>1.0495549091950755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E1-4D37-9108-B3FF5CBEAB98}"/>
            </c:ext>
          </c:extLst>
        </c:ser>
        <c:ser>
          <c:idx val="4"/>
          <c:order val="4"/>
          <c:tx>
            <c:strRef>
              <c:f>'pax distance (MJ)'!$L$17</c:f>
              <c:strCache>
                <c:ptCount val="1"/>
                <c:pt idx="0">
                  <c:v>LH2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'pax distance (MJ)'!$A$2:$A$15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(MJ)'!$L$21:$L$34</c:f>
              <c:numCache>
                <c:formatCode>General</c:formatCode>
                <c:ptCount val="14"/>
                <c:pt idx="0">
                  <c:v>0.69278367249506945</c:v>
                </c:pt>
                <c:pt idx="1">
                  <c:v>0.66585635693209511</c:v>
                </c:pt>
                <c:pt idx="2">
                  <c:v>0.64568239375002168</c:v>
                </c:pt>
                <c:pt idx="3">
                  <c:v>0.65419696447111686</c:v>
                </c:pt>
                <c:pt idx="4">
                  <c:v>0.63952288521308986</c:v>
                </c:pt>
                <c:pt idx="5">
                  <c:v>0.63547044533379771</c:v>
                </c:pt>
                <c:pt idx="6">
                  <c:v>0.63572977112988349</c:v>
                </c:pt>
                <c:pt idx="7">
                  <c:v>0.65545308615233855</c:v>
                </c:pt>
                <c:pt idx="8">
                  <c:v>0.69245944972969764</c:v>
                </c:pt>
                <c:pt idx="9">
                  <c:v>0.67146000118355209</c:v>
                </c:pt>
                <c:pt idx="10">
                  <c:v>0.69744136204289653</c:v>
                </c:pt>
                <c:pt idx="11">
                  <c:v>0.70501821219412952</c:v>
                </c:pt>
                <c:pt idx="12">
                  <c:v>0.70576092373420429</c:v>
                </c:pt>
                <c:pt idx="13">
                  <c:v>0.7458695969691882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E1-4D37-9108-B3FF5CBEAB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3051008"/>
        <c:axId val="1810658496"/>
      </c:scatterChart>
      <c:valAx>
        <c:axId val="181305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Mission rang (nm)</a:t>
                </a:r>
                <a:r>
                  <a:rPr lang="en-GB" baseline="0"/>
                  <a:t>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0658496"/>
        <c:crosses val="autoZero"/>
        <c:crossBetween val="midCat"/>
      </c:valAx>
      <c:valAx>
        <c:axId val="1810658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Energy</a:t>
                </a:r>
                <a:r>
                  <a:rPr lang="en-GB" baseline="0"/>
                  <a:t> consumption (MJ)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30510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'pax distance (MJ)'!$H$17</c:f>
              <c:strCache>
                <c:ptCount val="1"/>
                <c:pt idx="0">
                  <c:v>Kerosene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'pax distance (MJ)'!$A$2:$A$15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(MJ)'!$H$39:$H$52</c:f>
              <c:numCache>
                <c:formatCode>General</c:formatCode>
                <c:ptCount val="14"/>
                <c:pt idx="0">
                  <c:v>0.61623544136847519</c:v>
                </c:pt>
                <c:pt idx="1">
                  <c:v>0.61158953285905882</c:v>
                </c:pt>
                <c:pt idx="2">
                  <c:v>0.62642160711829831</c:v>
                </c:pt>
                <c:pt idx="3">
                  <c:v>0.62562959568814369</c:v>
                </c:pt>
                <c:pt idx="4">
                  <c:v>0.62803515689752498</c:v>
                </c:pt>
                <c:pt idx="5">
                  <c:v>0.65202436913068917</c:v>
                </c:pt>
                <c:pt idx="6">
                  <c:v>0.66979130180892177</c:v>
                </c:pt>
                <c:pt idx="7">
                  <c:v>0.67854580475693171</c:v>
                </c:pt>
                <c:pt idx="8">
                  <c:v>0.72053180236270309</c:v>
                </c:pt>
                <c:pt idx="9">
                  <c:v>0.7256516492231414</c:v>
                </c:pt>
                <c:pt idx="10">
                  <c:v>0.75236877154396098</c:v>
                </c:pt>
                <c:pt idx="11">
                  <c:v>0.80499038433831438</c:v>
                </c:pt>
                <c:pt idx="12">
                  <c:v>0.85897682090684746</c:v>
                </c:pt>
                <c:pt idx="13">
                  <c:v>0.90769831682656821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7B-47A9-BBB7-59A52E851537}"/>
            </c:ext>
          </c:extLst>
        </c:ser>
        <c:ser>
          <c:idx val="1"/>
          <c:order val="1"/>
          <c:tx>
            <c:strRef>
              <c:f>'pax distance (MJ)'!$I$17</c:f>
              <c:strCache>
                <c:ptCount val="1"/>
                <c:pt idx="0">
                  <c:v>Biofuel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'pax distance (MJ)'!$A$2:$A$15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(MJ)'!$I$39:$I$52</c:f>
              <c:numCache>
                <c:formatCode>General</c:formatCode>
                <c:ptCount val="14"/>
                <c:pt idx="0">
                  <c:v>0.61829501177915636</c:v>
                </c:pt>
                <c:pt idx="1">
                  <c:v>0.61806215332908587</c:v>
                </c:pt>
                <c:pt idx="2">
                  <c:v>0.62417701612201948</c:v>
                </c:pt>
                <c:pt idx="3">
                  <c:v>0.66094478182752503</c:v>
                </c:pt>
                <c:pt idx="4">
                  <c:v>0.65449252213941733</c:v>
                </c:pt>
                <c:pt idx="5">
                  <c:v>0.67030320966812962</c:v>
                </c:pt>
                <c:pt idx="6">
                  <c:v>0.688737745462634</c:v>
                </c:pt>
                <c:pt idx="7">
                  <c:v>0.7209130691730663</c:v>
                </c:pt>
                <c:pt idx="8">
                  <c:v>0.7632879992078152</c:v>
                </c:pt>
                <c:pt idx="9">
                  <c:v>0.80626599829832502</c:v>
                </c:pt>
                <c:pt idx="10">
                  <c:v>0.86739970971933278</c:v>
                </c:pt>
                <c:pt idx="11">
                  <c:v>0.94396912302641678</c:v>
                </c:pt>
                <c:pt idx="12">
                  <c:v>1.017680880136657</c:v>
                </c:pt>
                <c:pt idx="13">
                  <c:v>1.1324646221841737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7B-47A9-BBB7-59A52E851537}"/>
            </c:ext>
          </c:extLst>
        </c:ser>
        <c:ser>
          <c:idx val="3"/>
          <c:order val="3"/>
          <c:tx>
            <c:strRef>
              <c:f>'pax distance (MJ)'!$K$17</c:f>
              <c:strCache>
                <c:ptCount val="1"/>
                <c:pt idx="0">
                  <c:v>LNG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'pax distance (MJ)'!$A$2:$A$15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(MJ)'!$K$39:$K$52</c:f>
              <c:numCache>
                <c:formatCode>General</c:formatCode>
                <c:ptCount val="14"/>
                <c:pt idx="0">
                  <c:v>0.77305256485717866</c:v>
                </c:pt>
                <c:pt idx="1">
                  <c:v>0.88760112179861728</c:v>
                </c:pt>
                <c:pt idx="2">
                  <c:v>0.77820607387045138</c:v>
                </c:pt>
                <c:pt idx="3">
                  <c:v>0.78707304417229096</c:v>
                </c:pt>
                <c:pt idx="4">
                  <c:v>0.7893043448114927</c:v>
                </c:pt>
                <c:pt idx="5">
                  <c:v>0.80021852298262053</c:v>
                </c:pt>
                <c:pt idx="6">
                  <c:v>0.80751473914934757</c:v>
                </c:pt>
                <c:pt idx="7">
                  <c:v>0.82585603839712729</c:v>
                </c:pt>
                <c:pt idx="8">
                  <c:v>0.86351542470018894</c:v>
                </c:pt>
                <c:pt idx="9">
                  <c:v>0.83806496803092023</c:v>
                </c:pt>
                <c:pt idx="10">
                  <c:v>0.9167624432057605</c:v>
                </c:pt>
                <c:pt idx="11">
                  <c:v>0.90251384170758087</c:v>
                </c:pt>
                <c:pt idx="12">
                  <c:v>0.95857731905393773</c:v>
                </c:pt>
                <c:pt idx="13">
                  <c:v>0.98332249949006356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7B-47A9-BBB7-59A52E851537}"/>
            </c:ext>
          </c:extLst>
        </c:ser>
        <c:ser>
          <c:idx val="4"/>
          <c:order val="4"/>
          <c:tx>
            <c:strRef>
              <c:f>'pax distance (MJ)'!$L$17</c:f>
              <c:strCache>
                <c:ptCount val="1"/>
                <c:pt idx="0">
                  <c:v>LH2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'pax distance (MJ)'!$A$2:$A$15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(MJ)'!$L$39:$L$52</c:f>
              <c:numCache>
                <c:formatCode>General</c:formatCode>
                <c:ptCount val="14"/>
                <c:pt idx="0">
                  <c:v>0.76897334444612442</c:v>
                </c:pt>
                <c:pt idx="1">
                  <c:v>0.74128513360295245</c:v>
                </c:pt>
                <c:pt idx="2">
                  <c:v>0.7452254515511556</c:v>
                </c:pt>
                <c:pt idx="3">
                  <c:v>0.74630942324699179</c:v>
                </c:pt>
                <c:pt idx="4">
                  <c:v>0.73905970360067696</c:v>
                </c:pt>
                <c:pt idx="5">
                  <c:v>0.72959038983419544</c:v>
                </c:pt>
                <c:pt idx="6">
                  <c:v>0.72213265205408905</c:v>
                </c:pt>
                <c:pt idx="7">
                  <c:v>0.71397745297242443</c:v>
                </c:pt>
                <c:pt idx="8">
                  <c:v>0.72696381055203696</c:v>
                </c:pt>
                <c:pt idx="9">
                  <c:v>0.73673448216310766</c:v>
                </c:pt>
                <c:pt idx="10">
                  <c:v>0.77399185599438403</c:v>
                </c:pt>
                <c:pt idx="11">
                  <c:v>0.7628725240796479</c:v>
                </c:pt>
                <c:pt idx="12">
                  <c:v>0.76952969989890485</c:v>
                </c:pt>
                <c:pt idx="13">
                  <c:v>0.78305080620035927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7B-47A9-BBB7-59A52E8515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3051008"/>
        <c:axId val="1810658496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'pax distance (MJ)'!$J$17</c15:sqref>
                        </c15:formulaRef>
                      </c:ext>
                    </c:extLst>
                    <c:strCache>
                      <c:ptCount val="1"/>
                      <c:pt idx="0">
                        <c:v>Ammonia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'pax distance (MJ)'!$A$2:$A$15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'pax distance (MJ)'!$J$39:$J$46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0.93119419960623062</c:v>
                      </c:pt>
                      <c:pt idx="1">
                        <c:v>1.011540514545729</c:v>
                      </c:pt>
                      <c:pt idx="2">
                        <c:v>1.1192963211429823</c:v>
                      </c:pt>
                      <c:pt idx="3">
                        <c:v>1.0869860666689621</c:v>
                      </c:pt>
                      <c:pt idx="4">
                        <c:v>1.6934228521904424</c:v>
                      </c:pt>
                      <c:pt idx="5">
                        <c:v>2.5217452175464601</c:v>
                      </c:pt>
                      <c:pt idx="6">
                        <c:v>3.210991474038337</c:v>
                      </c:pt>
                      <c:pt idx="7">
                        <c:v>3.4687825428273613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2-8C7B-47A9-BBB7-59A52E851537}"/>
                  </c:ext>
                </c:extLst>
              </c15:ser>
            </c15:filteredScatterSeries>
          </c:ext>
        </c:extLst>
      </c:scatterChart>
      <c:valAx>
        <c:axId val="181305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Mission rang (nm)</a:t>
                </a:r>
                <a:r>
                  <a:rPr lang="en-GB" baseline="0"/>
                  <a:t>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0658496"/>
        <c:crosses val="autoZero"/>
        <c:crossBetween val="midCat"/>
      </c:valAx>
      <c:valAx>
        <c:axId val="1810658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Energy</a:t>
                </a:r>
                <a:r>
                  <a:rPr lang="en-GB" baseline="0"/>
                  <a:t> consumption (MJ)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30510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400_LH2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'pax distance (MJ)'!$A$21:$A$34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(MJ)'!$L$21:$L$34</c:f>
              <c:numCache>
                <c:formatCode>General</c:formatCode>
                <c:ptCount val="14"/>
                <c:pt idx="0">
                  <c:v>0.69278367249506945</c:v>
                </c:pt>
                <c:pt idx="1">
                  <c:v>0.66585635693209511</c:v>
                </c:pt>
                <c:pt idx="2">
                  <c:v>0.64568239375002168</c:v>
                </c:pt>
                <c:pt idx="3">
                  <c:v>0.65419696447111686</c:v>
                </c:pt>
                <c:pt idx="4">
                  <c:v>0.63952288521308986</c:v>
                </c:pt>
                <c:pt idx="5">
                  <c:v>0.63547044533379771</c:v>
                </c:pt>
                <c:pt idx="6">
                  <c:v>0.63572977112988349</c:v>
                </c:pt>
                <c:pt idx="7">
                  <c:v>0.65545308615233855</c:v>
                </c:pt>
                <c:pt idx="8">
                  <c:v>0.69245944972969764</c:v>
                </c:pt>
                <c:pt idx="9">
                  <c:v>0.67146000118355209</c:v>
                </c:pt>
                <c:pt idx="10">
                  <c:v>0.69744136204289653</c:v>
                </c:pt>
                <c:pt idx="11">
                  <c:v>0.70501821219412952</c:v>
                </c:pt>
                <c:pt idx="12">
                  <c:v>0.70576092373420429</c:v>
                </c:pt>
                <c:pt idx="13">
                  <c:v>0.7458695969691882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E5-4488-8D64-AD39A8F682E2}"/>
            </c:ext>
          </c:extLst>
        </c:ser>
        <c:ser>
          <c:idx val="1"/>
          <c:order val="1"/>
          <c:tx>
            <c:v>800_LH2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'pax distance (MJ)'!$A$21:$A$34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'pax distance (MJ)'!$L$39:$L$52</c:f>
              <c:numCache>
                <c:formatCode>General</c:formatCode>
                <c:ptCount val="14"/>
                <c:pt idx="0">
                  <c:v>0.76897334444612442</c:v>
                </c:pt>
                <c:pt idx="1">
                  <c:v>0.74128513360295245</c:v>
                </c:pt>
                <c:pt idx="2">
                  <c:v>0.7452254515511556</c:v>
                </c:pt>
                <c:pt idx="3">
                  <c:v>0.74630942324699179</c:v>
                </c:pt>
                <c:pt idx="4">
                  <c:v>0.73905970360067696</c:v>
                </c:pt>
                <c:pt idx="5">
                  <c:v>0.72959038983419544</c:v>
                </c:pt>
                <c:pt idx="6">
                  <c:v>0.72213265205408905</c:v>
                </c:pt>
                <c:pt idx="7">
                  <c:v>0.71397745297242443</c:v>
                </c:pt>
                <c:pt idx="8">
                  <c:v>0.72696381055203696</c:v>
                </c:pt>
                <c:pt idx="9">
                  <c:v>0.73673448216310766</c:v>
                </c:pt>
                <c:pt idx="10">
                  <c:v>0.77399185599438403</c:v>
                </c:pt>
                <c:pt idx="11">
                  <c:v>0.7628725240796479</c:v>
                </c:pt>
                <c:pt idx="12">
                  <c:v>0.76952969989890485</c:v>
                </c:pt>
                <c:pt idx="13">
                  <c:v>0.78305080620035927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E5-4488-8D64-AD39A8F682E2}"/>
            </c:ext>
          </c:extLst>
        </c:ser>
        <c:ser>
          <c:idx val="2"/>
          <c:order val="2"/>
          <c:tx>
            <c:v>400_Kerosene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'pax distance (MJ)'!$A$21:$A$34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  <c:extLst xmlns:c15="http://schemas.microsoft.com/office/drawing/2012/chart"/>
            </c:numRef>
          </c:xVal>
          <c:yVal>
            <c:numRef>
              <c:f>'pax distance (MJ)'!$H$21:$H$34</c:f>
              <c:numCache>
                <c:formatCode>General</c:formatCode>
                <c:ptCount val="14"/>
                <c:pt idx="0">
                  <c:v>0.63937786608540492</c:v>
                </c:pt>
                <c:pt idx="1">
                  <c:v>0.64016945008346804</c:v>
                </c:pt>
                <c:pt idx="2">
                  <c:v>0.64659551169071083</c:v>
                </c:pt>
                <c:pt idx="3">
                  <c:v>0.66147844282818469</c:v>
                </c:pt>
                <c:pt idx="4">
                  <c:v>0.6633224832121799</c:v>
                </c:pt>
                <c:pt idx="5">
                  <c:v>0.69364555881956769</c:v>
                </c:pt>
                <c:pt idx="6">
                  <c:v>0.69997426599517742</c:v>
                </c:pt>
                <c:pt idx="7">
                  <c:v>0.71523182757482628</c:v>
                </c:pt>
                <c:pt idx="8">
                  <c:v>0.72686399071396313</c:v>
                </c:pt>
                <c:pt idx="9">
                  <c:v>0.76647150407970344</c:v>
                </c:pt>
                <c:pt idx="10">
                  <c:v>0.7824227403007622</c:v>
                </c:pt>
                <c:pt idx="11">
                  <c:v>0.83031008167890219</c:v>
                </c:pt>
                <c:pt idx="12">
                  <c:v>0.85879271101356391</c:v>
                </c:pt>
                <c:pt idx="13">
                  <c:v>0.94223084760449383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2-46E5-4488-8D64-AD39A8F682E2}"/>
            </c:ext>
          </c:extLst>
        </c:ser>
        <c:ser>
          <c:idx val="3"/>
          <c:order val="3"/>
          <c:tx>
            <c:v>800_Kerosene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'pax distance (MJ)'!$A$39:$A$52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  <c:extLst xmlns:c15="http://schemas.microsoft.com/office/drawing/2012/chart"/>
            </c:numRef>
          </c:xVal>
          <c:yVal>
            <c:numRef>
              <c:f>'pax distance (MJ)'!$H$39:$H$52</c:f>
              <c:numCache>
                <c:formatCode>General</c:formatCode>
                <c:ptCount val="14"/>
                <c:pt idx="0">
                  <c:v>0.61623544136847519</c:v>
                </c:pt>
                <c:pt idx="1">
                  <c:v>0.61158953285905882</c:v>
                </c:pt>
                <c:pt idx="2">
                  <c:v>0.62642160711829831</c:v>
                </c:pt>
                <c:pt idx="3">
                  <c:v>0.62562959568814369</c:v>
                </c:pt>
                <c:pt idx="4">
                  <c:v>0.62803515689752498</c:v>
                </c:pt>
                <c:pt idx="5">
                  <c:v>0.65202436913068917</c:v>
                </c:pt>
                <c:pt idx="6">
                  <c:v>0.66979130180892177</c:v>
                </c:pt>
                <c:pt idx="7">
                  <c:v>0.67854580475693171</c:v>
                </c:pt>
                <c:pt idx="8">
                  <c:v>0.72053180236270309</c:v>
                </c:pt>
                <c:pt idx="9">
                  <c:v>0.7256516492231414</c:v>
                </c:pt>
                <c:pt idx="10">
                  <c:v>0.75236877154396098</c:v>
                </c:pt>
                <c:pt idx="11">
                  <c:v>0.80499038433831438</c:v>
                </c:pt>
                <c:pt idx="12">
                  <c:v>0.85897682090684746</c:v>
                </c:pt>
                <c:pt idx="13">
                  <c:v>0.90769831682656821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3-46E5-4488-8D64-AD39A8F682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3475231"/>
        <c:axId val="879502543"/>
        <c:extLst>
          <c:ext xmlns:c15="http://schemas.microsoft.com/office/drawing/2012/chart" uri="{02D57815-91ED-43cb-92C2-25804820EDAC}">
            <c15:filteredScatterSeries>
              <c15:ser>
                <c:idx val="4"/>
                <c:order val="4"/>
                <c:tx>
                  <c:v>200_kerosene</c:v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'pax distance (MJ)'!$A$2:$A$15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'pax distance (MJ)'!$H$2:$H$15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0.51268492224622031</c:v>
                      </c:pt>
                      <c:pt idx="1">
                        <c:v>0.50718946004319654</c:v>
                      </c:pt>
                      <c:pt idx="2">
                        <c:v>0.50805913606911457</c:v>
                      </c:pt>
                      <c:pt idx="3">
                        <c:v>0.51122554626811501</c:v>
                      </c:pt>
                      <c:pt idx="4">
                        <c:v>0.51700680843102986</c:v>
                      </c:pt>
                      <c:pt idx="5">
                        <c:v>0.52995669896597752</c:v>
                      </c:pt>
                      <c:pt idx="6">
                        <c:v>0.53299095551655939</c:v>
                      </c:pt>
                      <c:pt idx="7">
                        <c:v>0.54958695955736081</c:v>
                      </c:pt>
                      <c:pt idx="8">
                        <c:v>0.56217356021528753</c:v>
                      </c:pt>
                      <c:pt idx="9">
                        <c:v>0.57500035709681707</c:v>
                      </c:pt>
                      <c:pt idx="10">
                        <c:v>0.58366970783269501</c:v>
                      </c:pt>
                      <c:pt idx="11">
                        <c:v>0.62612697878365386</c:v>
                      </c:pt>
                      <c:pt idx="12">
                        <c:v>0.64963755282026525</c:v>
                      </c:pt>
                      <c:pt idx="13">
                        <c:v>0.65486113777323052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E82F-47E5-834A-1A5C94E40B9A}"/>
                  </c:ext>
                </c:extLst>
              </c15:ser>
            </c15:filteredScatterSeries>
            <c15:filteredScatterSeries>
              <c15:ser>
                <c:idx val="5"/>
                <c:order val="5"/>
                <c:tx>
                  <c:v>200_LH2</c:v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'pax distance (MJ)'!$A$2:$A$15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'pax distance (MJ)'!$L$2:$L$8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0.52950211227372568</c:v>
                      </c:pt>
                      <c:pt idx="1">
                        <c:v>0.51719021947734034</c:v>
                      </c:pt>
                      <c:pt idx="2">
                        <c:v>0.48702019785408207</c:v>
                      </c:pt>
                      <c:pt idx="3">
                        <c:v>0.49125962888803021</c:v>
                      </c:pt>
                      <c:pt idx="4">
                        <c:v>0.50313605866980859</c:v>
                      </c:pt>
                      <c:pt idx="5">
                        <c:v>0.49673587199851332</c:v>
                      </c:pt>
                      <c:pt idx="6">
                        <c:v>0.50931239161789832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82F-47E5-834A-1A5C94E40B9A}"/>
                  </c:ext>
                </c:extLst>
              </c15:ser>
            </c15:filteredScatterSeries>
          </c:ext>
        </c:extLst>
      </c:scatterChart>
      <c:valAx>
        <c:axId val="16534752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9502543"/>
        <c:crosses val="autoZero"/>
        <c:crossBetween val="midCat"/>
      </c:valAx>
      <c:valAx>
        <c:axId val="879502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34752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800"/>
              <a:t>Emission</a:t>
            </a:r>
            <a:r>
              <a:rPr lang="en-GB" sz="2800" baseline="0"/>
              <a:t> of all fuel with different performance </a:t>
            </a:r>
            <a:endParaRPr lang="en-GB" sz="2800"/>
          </a:p>
        </c:rich>
      </c:tx>
      <c:layout>
        <c:manualLayout>
          <c:xMode val="edge"/>
          <c:yMode val="edge"/>
          <c:x val="0.31541397807038385"/>
          <c:y val="2.50447227191413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498478938596464"/>
          <c:y val="0.10017954821836894"/>
          <c:w val="0.78062716426460443"/>
          <c:h val="0.8098763727879274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compare!$J$17</c:f>
              <c:strCache>
                <c:ptCount val="1"/>
                <c:pt idx="0">
                  <c:v>Kerosene_200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compare!$J$2:$J$15</c:f>
              <c:numCache>
                <c:formatCode>0.00E+00</c:formatCode>
                <c:ptCount val="14"/>
                <c:pt idx="0">
                  <c:v>36073118.148192003</c:v>
                </c:pt>
                <c:pt idx="1">
                  <c:v>44608063.651200004</c:v>
                </c:pt>
                <c:pt idx="2">
                  <c:v>53621463.533760004</c:v>
                </c:pt>
                <c:pt idx="3">
                  <c:v>62948260.771324858</c:v>
                </c:pt>
                <c:pt idx="4">
                  <c:v>72754422.354536891</c:v>
                </c:pt>
                <c:pt idx="5">
                  <c:v>83898856.817949951</c:v>
                </c:pt>
                <c:pt idx="6">
                  <c:v>93754686.728591144</c:v>
                </c:pt>
                <c:pt idx="7">
                  <c:v>106341370.25989406</c:v>
                </c:pt>
                <c:pt idx="8">
                  <c:v>118665591.93072878</c:v>
                </c:pt>
                <c:pt idx="9">
                  <c:v>131487544.25870328</c:v>
                </c:pt>
                <c:pt idx="10">
                  <c:v>143736920.97814876</c:v>
                </c:pt>
                <c:pt idx="11">
                  <c:v>165206383.35585287</c:v>
                </c:pt>
                <c:pt idx="12">
                  <c:v>182837069.5491856</c:v>
                </c:pt>
                <c:pt idx="13">
                  <c:v>195826421.28957441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324-4EA8-B96F-066FD37864F6}"/>
            </c:ext>
          </c:extLst>
        </c:ser>
        <c:ser>
          <c:idx val="2"/>
          <c:order val="1"/>
          <c:tx>
            <c:strRef>
              <c:f>compare!$L$17</c:f>
              <c:strCache>
                <c:ptCount val="1"/>
                <c:pt idx="0">
                  <c:v>Biofuel_good_200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compare!$L$2:$L$15</c:f>
              <c:numCache>
                <c:formatCode>0.00E+00</c:formatCode>
                <c:ptCount val="14"/>
                <c:pt idx="0">
                  <c:v>17614624.152769215</c:v>
                </c:pt>
                <c:pt idx="1">
                  <c:v>21485134.336120404</c:v>
                </c:pt>
                <c:pt idx="2">
                  <c:v>26958324.934224918</c:v>
                </c:pt>
                <c:pt idx="3">
                  <c:v>31687459.050486788</c:v>
                </c:pt>
                <c:pt idx="4">
                  <c:v>36952573.832972758</c:v>
                </c:pt>
                <c:pt idx="5">
                  <c:v>41095172.562900558</c:v>
                </c:pt>
                <c:pt idx="6">
                  <c:v>47308470.359745957</c:v>
                </c:pt>
                <c:pt idx="7">
                  <c:v>51918529.337061249</c:v>
                </c:pt>
                <c:pt idx="8">
                  <c:v>58823017.211411044</c:v>
                </c:pt>
                <c:pt idx="9">
                  <c:v>68742225.604842618</c:v>
                </c:pt>
                <c:pt idx="10">
                  <c:v>77047162.956480205</c:v>
                </c:pt>
                <c:pt idx="11">
                  <c:v>84898742.4276025</c:v>
                </c:pt>
                <c:pt idx="12">
                  <c:v>92544520.381328195</c:v>
                </c:pt>
                <c:pt idx="13">
                  <c:v>102323008.07644098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324-4EA8-B96F-066FD37864F6}"/>
            </c:ext>
          </c:extLst>
        </c:ser>
        <c:ser>
          <c:idx val="3"/>
          <c:order val="2"/>
          <c:tx>
            <c:strRef>
              <c:f>compare!$M$17</c:f>
              <c:strCache>
                <c:ptCount val="1"/>
                <c:pt idx="0">
                  <c:v>Biofuel_bad_200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compare!$M$2:$M$15</c:f>
              <c:numCache>
                <c:formatCode>0.00E+00</c:formatCode>
                <c:ptCount val="14"/>
                <c:pt idx="0">
                  <c:v>67412064.939422742</c:v>
                </c:pt>
                <c:pt idx="1">
                  <c:v>82224704.798545048</c:v>
                </c:pt>
                <c:pt idx="2">
                  <c:v>103170884.33807583</c:v>
                </c:pt>
                <c:pt idx="3">
                  <c:v>121269521.77636406</c:v>
                </c:pt>
                <c:pt idx="4">
                  <c:v>141419384.55811745</c:v>
                </c:pt>
                <c:pt idx="5">
                  <c:v>157273321.16090101</c:v>
                </c:pt>
                <c:pt idx="6">
                  <c:v>181051928.69383928</c:v>
                </c:pt>
                <c:pt idx="7">
                  <c:v>198694859.5028109</c:v>
                </c:pt>
                <c:pt idx="8">
                  <c:v>225118686.71151984</c:v>
                </c:pt>
                <c:pt idx="9">
                  <c:v>263080003.09081674</c:v>
                </c:pt>
                <c:pt idx="10">
                  <c:v>294863421.8689242</c:v>
                </c:pt>
                <c:pt idx="11">
                  <c:v>324911816.91805297</c:v>
                </c:pt>
                <c:pt idx="12">
                  <c:v>354172599.06468391</c:v>
                </c:pt>
                <c:pt idx="13">
                  <c:v>391595370.1550712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324-4EA8-B96F-066FD37864F6}"/>
            </c:ext>
          </c:extLst>
        </c:ser>
        <c:ser>
          <c:idx val="5"/>
          <c:order val="3"/>
          <c:tx>
            <c:strRef>
              <c:f>compare!$O$17</c:f>
              <c:strCache>
                <c:ptCount val="1"/>
                <c:pt idx="0">
                  <c:v>Ammonia_bad_200</c:v>
                </c:pt>
              </c:strCache>
            </c:strRef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compare!$O$2:$O$15</c:f>
              <c:numCache>
                <c:formatCode>0.00E+00</c:formatCode>
                <c:ptCount val="14"/>
                <c:pt idx="0">
                  <c:v>206013704.581514</c:v>
                </c:pt>
                <c:pt idx="1">
                  <c:v>268929466.7460134</c:v>
                </c:pt>
                <c:pt idx="2">
                  <c:v>332581104.55217642</c:v>
                </c:pt>
                <c:pt idx="3">
                  <c:v>462285387.97539967</c:v>
                </c:pt>
                <c:pt idx="4">
                  <c:v>544427251.66229439</c:v>
                </c:pt>
                <c:pt idx="5">
                  <c:v>672216227.90021193</c:v>
                </c:pt>
                <c:pt idx="6">
                  <c:v>824207530.43320858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324-4EA8-B96F-066FD37864F6}"/>
            </c:ext>
          </c:extLst>
        </c:ser>
        <c:ser>
          <c:idx val="6"/>
          <c:order val="4"/>
          <c:tx>
            <c:strRef>
              <c:f>compare!$P$17</c:f>
              <c:strCache>
                <c:ptCount val="1"/>
                <c:pt idx="0">
                  <c:v>Ammonia_good_200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compare!$P$2:$P$15</c:f>
              <c:numCache>
                <c:formatCode>0.00E+00</c:formatCode>
                <c:ptCount val="14"/>
                <c:pt idx="0">
                  <c:v>30845338.657164425</c:v>
                </c:pt>
                <c:pt idx="1">
                  <c:v>40265381.827495024</c:v>
                </c:pt>
                <c:pt idx="2">
                  <c:v>49795603.752305955</c:v>
                </c:pt>
                <c:pt idx="3">
                  <c:v>69215537.759129107</c:v>
                </c:pt>
                <c:pt idx="4">
                  <c:v>81514203.076078385</c:v>
                </c:pt>
                <c:pt idx="5">
                  <c:v>100647368.30272128</c:v>
                </c:pt>
                <c:pt idx="6">
                  <c:v>123404219.40200731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324-4EA8-B96F-066FD37864F6}"/>
            </c:ext>
          </c:extLst>
        </c:ser>
        <c:ser>
          <c:idx val="8"/>
          <c:order val="5"/>
          <c:tx>
            <c:strRef>
              <c:f>compare!$R$17</c:f>
              <c:strCache>
                <c:ptCount val="1"/>
                <c:pt idx="0">
                  <c:v>LNG_200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compare!$R$2:$R$15</c:f>
              <c:numCache>
                <c:formatCode>0.00E+00</c:formatCode>
                <c:ptCount val="14"/>
                <c:pt idx="0">
                  <c:v>49633347.146635301</c:v>
                </c:pt>
                <c:pt idx="1">
                  <c:v>68021821.772612736</c:v>
                </c:pt>
                <c:pt idx="2">
                  <c:v>79135238.773936346</c:v>
                </c:pt>
                <c:pt idx="3">
                  <c:v>95332214.39156267</c:v>
                </c:pt>
                <c:pt idx="4">
                  <c:v>105244650.96804745</c:v>
                </c:pt>
                <c:pt idx="5">
                  <c:v>127067299.82768191</c:v>
                </c:pt>
                <c:pt idx="6">
                  <c:v>135719069.92586678</c:v>
                </c:pt>
                <c:pt idx="7">
                  <c:v>161888804.77496549</c:v>
                </c:pt>
                <c:pt idx="8">
                  <c:v>172440286.1093525</c:v>
                </c:pt>
                <c:pt idx="9">
                  <c:v>193891358.37495697</c:v>
                </c:pt>
                <c:pt idx="10">
                  <c:v>207536420.14386407</c:v>
                </c:pt>
                <c:pt idx="11">
                  <c:v>222119744.38132209</c:v>
                </c:pt>
                <c:pt idx="12">
                  <c:v>241678254.25185096</c:v>
                </c:pt>
                <c:pt idx="13">
                  <c:v>261668724.90198308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324-4EA8-B96F-066FD37864F6}"/>
            </c:ext>
          </c:extLst>
        </c:ser>
        <c:ser>
          <c:idx val="10"/>
          <c:order val="6"/>
          <c:tx>
            <c:strRef>
              <c:f>compare!$T$17</c:f>
              <c:strCache>
                <c:ptCount val="1"/>
                <c:pt idx="0">
                  <c:v>LH2_bad_200</c:v>
                </c:pt>
              </c:strCache>
            </c:strRef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compare!$T$2:$T$15</c:f>
              <c:numCache>
                <c:formatCode>0.00E+00</c:formatCode>
                <c:ptCount val="14"/>
                <c:pt idx="0">
                  <c:v>87920072.632080361</c:v>
                </c:pt>
                <c:pt idx="1">
                  <c:v>107344712.62492089</c:v>
                </c:pt>
                <c:pt idx="2">
                  <c:v>121299377.7817619</c:v>
                </c:pt>
                <c:pt idx="3">
                  <c:v>142747813.82506374</c:v>
                </c:pt>
                <c:pt idx="4">
                  <c:v>167084352.62747571</c:v>
                </c:pt>
                <c:pt idx="5">
                  <c:v>185578809.03335792</c:v>
                </c:pt>
                <c:pt idx="6">
                  <c:v>211419281.55480054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324-4EA8-B96F-066FD37864F6}"/>
            </c:ext>
          </c:extLst>
        </c:ser>
        <c:ser>
          <c:idx val="11"/>
          <c:order val="7"/>
          <c:tx>
            <c:strRef>
              <c:f>compare!$U$17</c:f>
              <c:strCache>
                <c:ptCount val="1"/>
                <c:pt idx="0">
                  <c:v>LH2_good_200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compare!$U$2:$U$15</c:f>
              <c:numCache>
                <c:formatCode>0.00E+00</c:formatCode>
                <c:ptCount val="14"/>
                <c:pt idx="0">
                  <c:v>16513942.436917029</c:v>
                </c:pt>
                <c:pt idx="1">
                  <c:v>20162453.830236323</c:v>
                </c:pt>
                <c:pt idx="2">
                  <c:v>22783545.126314696</c:v>
                </c:pt>
                <c:pt idx="3">
                  <c:v>26812184.179687623</c:v>
                </c:pt>
                <c:pt idx="4">
                  <c:v>31383292.788510431</c:v>
                </c:pt>
                <c:pt idx="5">
                  <c:v>34857088.695923835</c:v>
                </c:pt>
                <c:pt idx="6">
                  <c:v>39710679.724534236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324-4EA8-B96F-066FD37864F6}"/>
            </c:ext>
          </c:extLst>
        </c:ser>
        <c:ser>
          <c:idx val="1"/>
          <c:order val="8"/>
          <c:tx>
            <c:strRef>
              <c:f>compare!$J$35</c:f>
              <c:strCache>
                <c:ptCount val="1"/>
                <c:pt idx="0">
                  <c:v>Kerosene_400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compare!$I$21:$I$34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compare!$J$21:$J$34</c:f>
              <c:numCache>
                <c:formatCode>0.00E+00</c:formatCode>
                <c:ptCount val="14"/>
                <c:pt idx="0">
                  <c:v>89974767.362325072</c:v>
                </c:pt>
                <c:pt idx="1">
                  <c:v>112607701.17125428</c:v>
                </c:pt>
                <c:pt idx="2">
                  <c:v>136485677.31493276</c:v>
                </c:pt>
                <c:pt idx="3">
                  <c:v>162898422.49753585</c:v>
                </c:pt>
                <c:pt idx="4">
                  <c:v>186688621.17051643</c:v>
                </c:pt>
                <c:pt idx="5">
                  <c:v>219625752.57698891</c:v>
                </c:pt>
                <c:pt idx="6">
                  <c:v>246255090.62475809</c:v>
                </c:pt>
                <c:pt idx="7">
                  <c:v>276785070.22456747</c:v>
                </c:pt>
                <c:pt idx="8">
                  <c:v>306858065.96159667</c:v>
                </c:pt>
                <c:pt idx="9">
                  <c:v>350543976.44050699</c:v>
                </c:pt>
                <c:pt idx="10">
                  <c:v>385365332.77260303</c:v>
                </c:pt>
                <c:pt idx="11">
                  <c:v>438162003.25548196</c:v>
                </c:pt>
                <c:pt idx="12">
                  <c:v>483405375.65987366</c:v>
                </c:pt>
                <c:pt idx="13">
                  <c:v>563520063.3295939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324-4EA8-B96F-066FD37864F6}"/>
            </c:ext>
          </c:extLst>
        </c:ser>
        <c:ser>
          <c:idx val="4"/>
          <c:order val="9"/>
          <c:tx>
            <c:strRef>
              <c:f>compare!$L$35</c:f>
              <c:strCache>
                <c:ptCount val="1"/>
                <c:pt idx="0">
                  <c:v>Biofuel_good_400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compare!$I$21:$I$34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compare!$L$21:$L$34</c:f>
              <c:numCache>
                <c:formatCode>0.00E+00</c:formatCode>
                <c:ptCount val="14"/>
                <c:pt idx="0">
                  <c:v>43499180.179280974</c:v>
                </c:pt>
                <c:pt idx="1">
                  <c:v>54389969.741927072</c:v>
                </c:pt>
                <c:pt idx="2">
                  <c:v>68356079.729085639</c:v>
                </c:pt>
                <c:pt idx="3">
                  <c:v>82450906.99859871</c:v>
                </c:pt>
                <c:pt idx="4">
                  <c:v>94639258.539164707</c:v>
                </c:pt>
                <c:pt idx="5">
                  <c:v>115544799.51547661</c:v>
                </c:pt>
                <c:pt idx="6">
                  <c:v>122741055.11029764</c:v>
                </c:pt>
                <c:pt idx="7">
                  <c:v>139141908.89040735</c:v>
                </c:pt>
                <c:pt idx="8">
                  <c:v>161299096.93498725</c:v>
                </c:pt>
                <c:pt idx="9">
                  <c:v>183930003.17170274</c:v>
                </c:pt>
                <c:pt idx="10">
                  <c:v>207851074.63433355</c:v>
                </c:pt>
                <c:pt idx="11">
                  <c:v>217706492.12225744</c:v>
                </c:pt>
                <c:pt idx="12">
                  <c:v>244540389.0272696</c:v>
                </c:pt>
                <c:pt idx="13">
                  <c:v>281150657.33993161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324-4EA8-B96F-066FD37864F6}"/>
            </c:ext>
          </c:extLst>
        </c:ser>
        <c:ser>
          <c:idx val="7"/>
          <c:order val="10"/>
          <c:tx>
            <c:strRef>
              <c:f>compare!$M$35</c:f>
              <c:strCache>
                <c:ptCount val="1"/>
                <c:pt idx="0">
                  <c:v>Biofuel_bad_400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compare!$I$21:$I$34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compare!$M$21:$M$34</c:f>
              <c:numCache>
                <c:formatCode>0.00E+00</c:formatCode>
                <c:ptCount val="14"/>
                <c:pt idx="0">
                  <c:v>166473580.9078469</c:v>
                </c:pt>
                <c:pt idx="1">
                  <c:v>208153187.97021312</c:v>
                </c:pt>
                <c:pt idx="2">
                  <c:v>261602203.1317113</c:v>
                </c:pt>
                <c:pt idx="3">
                  <c:v>315543825.89707619</c:v>
                </c:pt>
                <c:pt idx="4">
                  <c:v>362189268.82172561</c:v>
                </c:pt>
                <c:pt idx="5">
                  <c:v>442195840.27430731</c:v>
                </c:pt>
                <c:pt idx="6">
                  <c:v>469736277.42876649</c:v>
                </c:pt>
                <c:pt idx="7">
                  <c:v>532503181.2524237</c:v>
                </c:pt>
                <c:pt idx="8">
                  <c:v>617299869.86649215</c:v>
                </c:pt>
                <c:pt idx="9">
                  <c:v>703909502.16044104</c:v>
                </c:pt>
                <c:pt idx="10">
                  <c:v>795456662.56953359</c:v>
                </c:pt>
                <c:pt idx="11">
                  <c:v>833173847.90025783</c:v>
                </c:pt>
                <c:pt idx="12">
                  <c:v>935868539.82498276</c:v>
                </c:pt>
                <c:pt idx="13">
                  <c:v>1075977903.7000487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324-4EA8-B96F-066FD37864F6}"/>
            </c:ext>
          </c:extLst>
        </c:ser>
        <c:ser>
          <c:idx val="9"/>
          <c:order val="11"/>
          <c:tx>
            <c:strRef>
              <c:f>compare!$O$35</c:f>
              <c:strCache>
                <c:ptCount val="1"/>
                <c:pt idx="0">
                  <c:v>Ammonia_bad_400</c:v>
                </c:pt>
              </c:strCache>
            </c:strRef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compare!$I$21:$I$34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compare!$O$21:$O$34</c:f>
              <c:numCache>
                <c:formatCode>0.00E+00</c:formatCode>
                <c:ptCount val="14"/>
                <c:pt idx="0">
                  <c:v>206013704.581514</c:v>
                </c:pt>
                <c:pt idx="1">
                  <c:v>268929466.7460134</c:v>
                </c:pt>
                <c:pt idx="2">
                  <c:v>332581104.55217642</c:v>
                </c:pt>
                <c:pt idx="3">
                  <c:v>462285387.97539967</c:v>
                </c:pt>
                <c:pt idx="4">
                  <c:v>544427251.66229439</c:v>
                </c:pt>
                <c:pt idx="5">
                  <c:v>672216227.90021193</c:v>
                </c:pt>
                <c:pt idx="6">
                  <c:v>824207530.43320858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324-4EA8-B96F-066FD37864F6}"/>
            </c:ext>
          </c:extLst>
        </c:ser>
        <c:ser>
          <c:idx val="12"/>
          <c:order val="12"/>
          <c:tx>
            <c:strRef>
              <c:f>compare!$P$35</c:f>
              <c:strCache>
                <c:ptCount val="1"/>
                <c:pt idx="0">
                  <c:v>Ammonia_good_400</c:v>
                </c:pt>
              </c:strCache>
            </c:strRef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compare!$I$21:$I$34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compare!$P$21:$P$34</c:f>
              <c:numCache>
                <c:formatCode>0.00E+00</c:formatCode>
                <c:ptCount val="14"/>
                <c:pt idx="0">
                  <c:v>30845338.657164425</c:v>
                </c:pt>
                <c:pt idx="1">
                  <c:v>40265381.827495024</c:v>
                </c:pt>
                <c:pt idx="2">
                  <c:v>49795603.752305955</c:v>
                </c:pt>
                <c:pt idx="3">
                  <c:v>69215537.759129107</c:v>
                </c:pt>
                <c:pt idx="4">
                  <c:v>81514203.076078385</c:v>
                </c:pt>
                <c:pt idx="5">
                  <c:v>100647368.30272128</c:v>
                </c:pt>
                <c:pt idx="6">
                  <c:v>123404219.40200731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324-4EA8-B96F-066FD37864F6}"/>
            </c:ext>
          </c:extLst>
        </c:ser>
        <c:ser>
          <c:idx val="13"/>
          <c:order val="13"/>
          <c:tx>
            <c:strRef>
              <c:f>compare!$R$35</c:f>
              <c:strCache>
                <c:ptCount val="1"/>
                <c:pt idx="0">
                  <c:v>LNG_400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compare!$I$21:$I$34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compare!$R$21:$R$34</c:f>
              <c:numCache>
                <c:formatCode>0.00E+00</c:formatCode>
                <c:ptCount val="14"/>
                <c:pt idx="0">
                  <c:v>132156819.18348253</c:v>
                </c:pt>
                <c:pt idx="1">
                  <c:v>165024522.28486031</c:v>
                </c:pt>
                <c:pt idx="2">
                  <c:v>201096058.87635586</c:v>
                </c:pt>
                <c:pt idx="3">
                  <c:v>232548859.92742157</c:v>
                </c:pt>
                <c:pt idx="4">
                  <c:v>276375106.49984902</c:v>
                </c:pt>
                <c:pt idx="5">
                  <c:v>309116657.84919232</c:v>
                </c:pt>
                <c:pt idx="6">
                  <c:v>359684491.9432295</c:v>
                </c:pt>
                <c:pt idx="7">
                  <c:v>391959870.54741424</c:v>
                </c:pt>
                <c:pt idx="8">
                  <c:v>431067872.97653008</c:v>
                </c:pt>
                <c:pt idx="9">
                  <c:v>486775659.99215978</c:v>
                </c:pt>
                <c:pt idx="10">
                  <c:v>536953948.13350308</c:v>
                </c:pt>
                <c:pt idx="11">
                  <c:v>649900838.66938961</c:v>
                </c:pt>
                <c:pt idx="12">
                  <c:v>725954216.25989521</c:v>
                </c:pt>
                <c:pt idx="13">
                  <c:v>747195151.04194248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0324-4EA8-B96F-066FD37864F6}"/>
            </c:ext>
          </c:extLst>
        </c:ser>
        <c:ser>
          <c:idx val="14"/>
          <c:order val="14"/>
          <c:tx>
            <c:strRef>
              <c:f>compare!$T$35</c:f>
              <c:strCache>
                <c:ptCount val="1"/>
                <c:pt idx="0">
                  <c:v>LH2_bad_400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compare!$I$21:$I$34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compare!$T$21:$T$34</c:f>
              <c:numCache>
                <c:formatCode>0.00E+00</c:formatCode>
                <c:ptCount val="14"/>
                <c:pt idx="0">
                  <c:v>230063636.73427126</c:v>
                </c:pt>
                <c:pt idx="1">
                  <c:v>276401821.19679111</c:v>
                </c:pt>
                <c:pt idx="2">
                  <c:v>321632954.65615255</c:v>
                </c:pt>
                <c:pt idx="3">
                  <c:v>380186691.50820678</c:v>
                </c:pt>
                <c:pt idx="4">
                  <c:v>424752968.60569274</c:v>
                </c:pt>
                <c:pt idx="5">
                  <c:v>474819134.54922259</c:v>
                </c:pt>
                <c:pt idx="6">
                  <c:v>527792112.21749681</c:v>
                </c:pt>
                <c:pt idx="7">
                  <c:v>598583365.07266641</c:v>
                </c:pt>
                <c:pt idx="8">
                  <c:v>689867900.85021961</c:v>
                </c:pt>
                <c:pt idx="9">
                  <c:v>724692630.27226281</c:v>
                </c:pt>
                <c:pt idx="10">
                  <c:v>810636362.91994166</c:v>
                </c:pt>
                <c:pt idx="11">
                  <c:v>877974577.24310386</c:v>
                </c:pt>
                <c:pt idx="12">
                  <c:v>937492791.62109745</c:v>
                </c:pt>
                <c:pt idx="13">
                  <c:v>1052694058.7507583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0324-4EA8-B96F-066FD37864F6}"/>
            </c:ext>
          </c:extLst>
        </c:ser>
        <c:ser>
          <c:idx val="15"/>
          <c:order val="15"/>
          <c:tx>
            <c:strRef>
              <c:f>compare!$U$35</c:f>
              <c:strCache>
                <c:ptCount val="1"/>
                <c:pt idx="0">
                  <c:v>LH2_good_400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compare!$I$21:$I$34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compare!$U$21:$U$34</c:f>
              <c:numCache>
                <c:formatCode>0.00E+00</c:formatCode>
                <c:ptCount val="14"/>
                <c:pt idx="0">
                  <c:v>43212630.974002056</c:v>
                </c:pt>
                <c:pt idx="1">
                  <c:v>51916287.464909904</c:v>
                </c:pt>
                <c:pt idx="2">
                  <c:v>60412007.633729018</c:v>
                </c:pt>
                <c:pt idx="3">
                  <c:v>71410099.547137976</c:v>
                </c:pt>
                <c:pt idx="4">
                  <c:v>79780940.386810318</c:v>
                </c:pt>
                <c:pt idx="5">
                  <c:v>89184820.043375894</c:v>
                </c:pt>
                <c:pt idx="6">
                  <c:v>99134683.342360213</c:v>
                </c:pt>
                <c:pt idx="7">
                  <c:v>112431336.0826236</c:v>
                </c:pt>
                <c:pt idx="8">
                  <c:v>129577222.38687538</c:v>
                </c:pt>
                <c:pt idx="9">
                  <c:v>136118317.72312957</c:v>
                </c:pt>
                <c:pt idx="10">
                  <c:v>152261046.12710601</c:v>
                </c:pt>
                <c:pt idx="11">
                  <c:v>164909117.97061959</c:v>
                </c:pt>
                <c:pt idx="12">
                  <c:v>176088366.76741412</c:v>
                </c:pt>
                <c:pt idx="13">
                  <c:v>197726509.6520341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0324-4EA8-B96F-066FD37864F6}"/>
            </c:ext>
          </c:extLst>
        </c:ser>
        <c:ser>
          <c:idx val="16"/>
          <c:order val="16"/>
          <c:tx>
            <c:strRef>
              <c:f>compare!$J$54</c:f>
              <c:strCache>
                <c:ptCount val="1"/>
                <c:pt idx="0">
                  <c:v>Kerosene_800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compare!$I$39:$I$52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compare!$J$39:$J$52</c:f>
              <c:numCache>
                <c:formatCode>0.00E+00</c:formatCode>
                <c:ptCount val="14"/>
                <c:pt idx="0">
                  <c:v>173436221.10979399</c:v>
                </c:pt>
                <c:pt idx="1">
                  <c:v>215160818.26985145</c:v>
                </c:pt>
                <c:pt idx="2">
                  <c:v>264454595.76015779</c:v>
                </c:pt>
                <c:pt idx="3">
                  <c:v>308140273.68641359</c:v>
                </c:pt>
                <c:pt idx="4">
                  <c:v>353514377.86348504</c:v>
                </c:pt>
                <c:pt idx="5">
                  <c:v>412894859.47999501</c:v>
                </c:pt>
                <c:pt idx="6">
                  <c:v>471273090.28177083</c:v>
                </c:pt>
                <c:pt idx="7">
                  <c:v>525176148.43023604</c:v>
                </c:pt>
                <c:pt idx="8">
                  <c:v>608369648.6867255</c:v>
                </c:pt>
                <c:pt idx="9">
                  <c:v>663750219.7416079</c:v>
                </c:pt>
                <c:pt idx="10">
                  <c:v>741125805.98642051</c:v>
                </c:pt>
                <c:pt idx="11">
                  <c:v>849601148.25988305</c:v>
                </c:pt>
                <c:pt idx="12">
                  <c:v>967018018.36098778</c:v>
                </c:pt>
                <c:pt idx="13">
                  <c:v>1085734380.874316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0324-4EA8-B96F-066FD37864F6}"/>
            </c:ext>
          </c:extLst>
        </c:ser>
        <c:ser>
          <c:idx val="17"/>
          <c:order val="17"/>
          <c:tx>
            <c:strRef>
              <c:f>compare!$L$54</c:f>
              <c:strCache>
                <c:ptCount val="1"/>
                <c:pt idx="0">
                  <c:v>Biofuel_good_800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compare!$I$39:$I$52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compare!$L$39:$L$52</c:f>
              <c:numCache>
                <c:formatCode>0.00E+00</c:formatCode>
                <c:ptCount val="14"/>
                <c:pt idx="0">
                  <c:v>82629143.228570223</c:v>
                </c:pt>
                <c:pt idx="1">
                  <c:v>103247529.93848515</c:v>
                </c:pt>
                <c:pt idx="2">
                  <c:v>125122824.25678776</c:v>
                </c:pt>
                <c:pt idx="3">
                  <c:v>154575526.25508112</c:v>
                </c:pt>
                <c:pt idx="4">
                  <c:v>174933180.19263765</c:v>
                </c:pt>
                <c:pt idx="5">
                  <c:v>201553954.73342091</c:v>
                </c:pt>
                <c:pt idx="6">
                  <c:v>230107831.74926242</c:v>
                </c:pt>
                <c:pt idx="7">
                  <c:v>264943396.45529452</c:v>
                </c:pt>
                <c:pt idx="8">
                  <c:v>306018157.39887655</c:v>
                </c:pt>
                <c:pt idx="9">
                  <c:v>350186349.55754977</c:v>
                </c:pt>
                <c:pt idx="10">
                  <c:v>405718511.71179563</c:v>
                </c:pt>
                <c:pt idx="11">
                  <c:v>473071258.76763648</c:v>
                </c:pt>
                <c:pt idx="12">
                  <c:v>544012793.91737807</c:v>
                </c:pt>
                <c:pt idx="13">
                  <c:v>643207471.61383128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0324-4EA8-B96F-066FD37864F6}"/>
            </c:ext>
          </c:extLst>
        </c:ser>
        <c:ser>
          <c:idx val="18"/>
          <c:order val="18"/>
          <c:tx>
            <c:strRef>
              <c:f>compare!$M$54</c:f>
              <c:strCache>
                <c:ptCount val="1"/>
                <c:pt idx="0">
                  <c:v>Biofuel_bad_800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xVal>
            <c:numRef>
              <c:f>compare!$I$39:$I$52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compare!$M$39:$M$52</c:f>
              <c:numCache>
                <c:formatCode>0.00E+00</c:formatCode>
                <c:ptCount val="14"/>
                <c:pt idx="0">
                  <c:v>316225945.03882968</c:v>
                </c:pt>
                <c:pt idx="1">
                  <c:v>395133562.46967924</c:v>
                </c:pt>
                <c:pt idx="2">
                  <c:v>478851429.41732961</c:v>
                </c:pt>
                <c:pt idx="3">
                  <c:v>591568421.98729491</c:v>
                </c:pt>
                <c:pt idx="4">
                  <c:v>669478201.80153561</c:v>
                </c:pt>
                <c:pt idx="5">
                  <c:v>771357263.56958854</c:v>
                </c:pt>
                <c:pt idx="6">
                  <c:v>880634407.09362948</c:v>
                </c:pt>
                <c:pt idx="7">
                  <c:v>1013951889.7601736</c:v>
                </c:pt>
                <c:pt idx="8">
                  <c:v>1171147094.6129951</c:v>
                </c:pt>
                <c:pt idx="9">
                  <c:v>1340181018.4841037</c:v>
                </c:pt>
                <c:pt idx="10">
                  <c:v>1552705435.0655413</c:v>
                </c:pt>
                <c:pt idx="11">
                  <c:v>1810467832.889003</c:v>
                </c:pt>
                <c:pt idx="12">
                  <c:v>2081964705.7680585</c:v>
                </c:pt>
                <c:pt idx="13">
                  <c:v>2461587796.0210037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0324-4EA8-B96F-066FD37864F6}"/>
            </c:ext>
          </c:extLst>
        </c:ser>
        <c:ser>
          <c:idx val="20"/>
          <c:order val="20"/>
          <c:tx>
            <c:strRef>
              <c:f>compare!$P$54</c:f>
              <c:strCache>
                <c:ptCount val="1"/>
                <c:pt idx="0">
                  <c:v>Ammonia_good_800</c:v>
                </c:pt>
              </c:strCache>
            </c:strRef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compare!$I$39:$I$52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compare!$P$39:$P$52</c:f>
              <c:numCache>
                <c:formatCode>0.00E+00</c:formatCode>
                <c:ptCount val="14"/>
                <c:pt idx="0">
                  <c:v>58525063.774714202</c:v>
                </c:pt>
                <c:pt idx="1">
                  <c:v>79468484.057259232</c:v>
                </c:pt>
                <c:pt idx="2">
                  <c:v>105520774.19306831</c:v>
                </c:pt>
                <c:pt idx="3">
                  <c:v>119553875.63262688</c:v>
                </c:pt>
                <c:pt idx="4">
                  <c:v>212861464.2658067</c:v>
                </c:pt>
                <c:pt idx="5">
                  <c:v>356603299.74297035</c:v>
                </c:pt>
                <c:pt idx="6">
                  <c:v>504522796.84952796</c:v>
                </c:pt>
                <c:pt idx="7">
                  <c:v>599530666.07367194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0324-4EA8-B96F-066FD37864F6}"/>
            </c:ext>
          </c:extLst>
        </c:ser>
        <c:ser>
          <c:idx val="21"/>
          <c:order val="21"/>
          <c:tx>
            <c:strRef>
              <c:f>compare!$R$54</c:f>
              <c:strCache>
                <c:ptCount val="1"/>
                <c:pt idx="0">
                  <c:v>LNG_800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compare!$I$39:$I$52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compare!$R$39:$R$52</c:f>
              <c:numCache>
                <c:formatCode>0.00E+00</c:formatCode>
                <c:ptCount val="14"/>
                <c:pt idx="0">
                  <c:v>258987600.26249257</c:v>
                </c:pt>
                <c:pt idx="1">
                  <c:v>371704485.20436335</c:v>
                </c:pt>
                <c:pt idx="2">
                  <c:v>391071188.57817858</c:v>
                </c:pt>
                <c:pt idx="3">
                  <c:v>461448282.2568326</c:v>
                </c:pt>
                <c:pt idx="4">
                  <c:v>528864523.4034093</c:v>
                </c:pt>
                <c:pt idx="5">
                  <c:v>603199626.83274508</c:v>
                </c:pt>
                <c:pt idx="6">
                  <c:v>676332742.35213268</c:v>
                </c:pt>
                <c:pt idx="7">
                  <c:v>760863916.62416923</c:v>
                </c:pt>
                <c:pt idx="8">
                  <c:v>867883237.69703722</c:v>
                </c:pt>
                <c:pt idx="9">
                  <c:v>912496052.15020978</c:v>
                </c:pt>
                <c:pt idx="10">
                  <c:v>1074966187.1592996</c:v>
                </c:pt>
                <c:pt idx="11">
                  <c:v>1133848644.4517176</c:v>
                </c:pt>
                <c:pt idx="12">
                  <c:v>1284567962.4577608</c:v>
                </c:pt>
                <c:pt idx="13">
                  <c:v>1400086450.156096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0324-4EA8-B96F-066FD37864F6}"/>
            </c:ext>
          </c:extLst>
        </c:ser>
        <c:ser>
          <c:idx val="22"/>
          <c:order val="22"/>
          <c:tx>
            <c:strRef>
              <c:f>compare!$T$54</c:f>
              <c:strCache>
                <c:ptCount val="1"/>
                <c:pt idx="0">
                  <c:v>LH2_bad_800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compare!$I$39:$I$52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compare!$T$39:$T$52</c:f>
              <c:numCache>
                <c:formatCode>0.00E+00</c:formatCode>
                <c:ptCount val="14"/>
                <c:pt idx="0">
                  <c:v>510730293.44885409</c:v>
                </c:pt>
                <c:pt idx="1">
                  <c:v>615425711.02871633</c:v>
                </c:pt>
                <c:pt idx="2">
                  <c:v>742436424.43241262</c:v>
                </c:pt>
                <c:pt idx="3">
                  <c:v>867435729.22279692</c:v>
                </c:pt>
                <c:pt idx="4">
                  <c:v>981725002.62170625</c:v>
                </c:pt>
                <c:pt idx="5">
                  <c:v>1090289816.0575652</c:v>
                </c:pt>
                <c:pt idx="6">
                  <c:v>1199050083.9734373</c:v>
                </c:pt>
                <c:pt idx="7">
                  <c:v>1304059849.3327284</c:v>
                </c:pt>
                <c:pt idx="8">
                  <c:v>1448486256.2721186</c:v>
                </c:pt>
                <c:pt idx="9">
                  <c:v>1590284004.259268</c:v>
                </c:pt>
                <c:pt idx="10">
                  <c:v>1799222062.8702905</c:v>
                </c:pt>
                <c:pt idx="11">
                  <c:v>1900043630.7446229</c:v>
                </c:pt>
                <c:pt idx="12">
                  <c:v>2044399235.8672044</c:v>
                </c:pt>
                <c:pt idx="13">
                  <c:v>2210340613.7927399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0324-4EA8-B96F-066FD37864F6}"/>
            </c:ext>
          </c:extLst>
        </c:ser>
        <c:ser>
          <c:idx val="23"/>
          <c:order val="23"/>
          <c:tx>
            <c:strRef>
              <c:f>compare!$U$54</c:f>
              <c:strCache>
                <c:ptCount val="1"/>
                <c:pt idx="0">
                  <c:v>LH2_good_800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compare!$I$39:$I$52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compare!$U$39:$U$52</c:f>
              <c:numCache>
                <c:formatCode>0.00E+00</c:formatCode>
                <c:ptCount val="14"/>
                <c:pt idx="0">
                  <c:v>95929978.380462021</c:v>
                </c:pt>
                <c:pt idx="1">
                  <c:v>115594817.67783064</c:v>
                </c:pt>
                <c:pt idx="2">
                  <c:v>139451117.46499765</c:v>
                </c:pt>
                <c:pt idx="3">
                  <c:v>162929616.31248218</c:v>
                </c:pt>
                <c:pt idx="4">
                  <c:v>184396460.29434207</c:v>
                </c:pt>
                <c:pt idx="5">
                  <c:v>204788084.48301727</c:v>
                </c:pt>
                <c:pt idx="6">
                  <c:v>225216420.69814271</c:v>
                </c:pt>
                <c:pt idx="7">
                  <c:v>244940303.63570923</c:v>
                </c:pt>
                <c:pt idx="8">
                  <c:v>272067776.34093064</c:v>
                </c:pt>
                <c:pt idx="9">
                  <c:v>298701510.57069325</c:v>
                </c:pt>
                <c:pt idx="10">
                  <c:v>337946144.58302504</c:v>
                </c:pt>
                <c:pt idx="11">
                  <c:v>356883362.42682534</c:v>
                </c:pt>
                <c:pt idx="12">
                  <c:v>383997536.49508923</c:v>
                </c:pt>
                <c:pt idx="13">
                  <c:v>415166145.44781989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0324-4EA8-B96F-066FD37864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5113696"/>
        <c:axId val="1045118272"/>
        <c:extLst>
          <c:ext xmlns:c15="http://schemas.microsoft.com/office/drawing/2012/chart" uri="{02D57815-91ED-43cb-92C2-25804820EDAC}">
            <c15:filteredScatterSeries>
              <c15:ser>
                <c:idx val="19"/>
                <c:order val="19"/>
                <c:tx>
                  <c:strRef>
                    <c:extLst>
                      <c:ext uri="{02D57815-91ED-43cb-92C2-25804820EDAC}">
                        <c15:formulaRef>
                          <c15:sqref>compare!$O$54</c15:sqref>
                        </c15:formulaRef>
                      </c:ext>
                    </c:extLst>
                    <c:strCache>
                      <c:ptCount val="1"/>
                      <c:pt idx="0">
                        <c:v>Ammonia_bad_800</c:v>
                      </c:pt>
                    </c:strCache>
                  </c:strRef>
                </c:tx>
                <c:spPr>
                  <a:ln w="19050" cap="rnd">
                    <a:solidFill>
                      <a:srgbClr val="7030A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80000"/>
                      </a:schemeClr>
                    </a:solidFill>
                    <a:ln w="9525">
                      <a:solidFill>
                        <a:schemeClr val="accent2">
                          <a:lumMod val="8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compare!$O$39:$O$52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390884513.64101905</c:v>
                      </c:pt>
                      <c:pt idx="1">
                        <c:v>530764047.69218963</c:v>
                      </c:pt>
                      <c:pt idx="2">
                        <c:v>704765340.50872493</c:v>
                      </c:pt>
                      <c:pt idx="3">
                        <c:v>798491373.03714859</c:v>
                      </c:pt>
                      <c:pt idx="4">
                        <c:v>1421685762.7484288</c:v>
                      </c:pt>
                      <c:pt idx="5">
                        <c:v>2381726706.3455529</c:v>
                      </c:pt>
                      <c:pt idx="6">
                        <c:v>3369669938.7885017</c:v>
                      </c:pt>
                      <c:pt idx="7">
                        <c:v>4004220375.1059103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7-0324-4EA8-B96F-066FD37864F6}"/>
                  </c:ext>
                </c:extLst>
              </c15:ser>
            </c15:filteredScatterSeries>
          </c:ext>
        </c:extLst>
      </c:scatterChart>
      <c:valAx>
        <c:axId val="1045113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/>
                  <a:t>Mission range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5118272"/>
        <c:crosses val="autoZero"/>
        <c:crossBetween val="midCat"/>
      </c:valAx>
      <c:valAx>
        <c:axId val="1045118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800"/>
                  <a:t>gCO2/MJ</a:t>
                </a:r>
              </a:p>
            </c:rich>
          </c:tx>
          <c:layout>
            <c:manualLayout>
              <c:xMode val="edge"/>
              <c:yMode val="edge"/>
              <c:x val="2.3530894025746873E-2"/>
              <c:y val="0.44427093751027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51136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Total</a:t>
            </a:r>
            <a:r>
              <a:rPr lang="en-GB" baseline="0"/>
              <a:t> energy consumption for 200 capacity TAW configuration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'200'!$B$1</c:f>
              <c:strCache>
                <c:ptCount val="1"/>
                <c:pt idx="0">
                  <c:v>Kerosene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'200'!$H$2:$H$15</c:f>
              <c:numCache>
                <c:formatCode>General</c:formatCode>
                <c:ptCount val="14"/>
                <c:pt idx="0">
                  <c:v>379796.99040000001</c:v>
                </c:pt>
                <c:pt idx="1">
                  <c:v>469657.44000000006</c:v>
                </c:pt>
                <c:pt idx="2">
                  <c:v>564555.31200000003</c:v>
                </c:pt>
                <c:pt idx="3">
                  <c:v>662752.79818198422</c:v>
                </c:pt>
                <c:pt idx="4">
                  <c:v>765997.2873714139</c:v>
                </c:pt>
                <c:pt idx="5">
                  <c:v>883331.82583649142</c:v>
                </c:pt>
                <c:pt idx="6">
                  <c:v>987099.24961666809</c:v>
                </c:pt>
                <c:pt idx="7">
                  <c:v>1119618.5540102555</c:v>
                </c:pt>
                <c:pt idx="8">
                  <c:v>1249374.520222455</c:v>
                </c:pt>
                <c:pt idx="9">
                  <c:v>1384370.8597462969</c:v>
                </c:pt>
                <c:pt idx="10">
                  <c:v>1513338.8184686117</c:v>
                </c:pt>
                <c:pt idx="11">
                  <c:v>1739380.7470609902</c:v>
                </c:pt>
                <c:pt idx="12">
                  <c:v>1925005.99651701</c:v>
                </c:pt>
                <c:pt idx="13">
                  <c:v>2061764.8061652391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75-4EC3-9262-F822E5E4D9EE}"/>
            </c:ext>
          </c:extLst>
        </c:ser>
        <c:ser>
          <c:idx val="1"/>
          <c:order val="1"/>
          <c:tx>
            <c:strRef>
              <c:f>'200'!$C$1</c:f>
              <c:strCache>
                <c:ptCount val="1"/>
                <c:pt idx="0">
                  <c:v>Biofuel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'200'!$I$2:$I$15</c:f>
              <c:numCache>
                <c:formatCode>General</c:formatCode>
                <c:ptCount val="14"/>
                <c:pt idx="0">
                  <c:v>390568.16303257679</c:v>
                </c:pt>
                <c:pt idx="1">
                  <c:v>476388.78794058546</c:v>
                </c:pt>
                <c:pt idx="2">
                  <c:v>597745.56395177194</c:v>
                </c:pt>
                <c:pt idx="3">
                  <c:v>702604.41353629238</c:v>
                </c:pt>
                <c:pt idx="4">
                  <c:v>819347.53509917425</c:v>
                </c:pt>
                <c:pt idx="5">
                  <c:v>911201.16547451343</c:v>
                </c:pt>
                <c:pt idx="6">
                  <c:v>1048968.3006595555</c:v>
                </c:pt>
                <c:pt idx="7">
                  <c:v>1151186.9032607814</c:v>
                </c:pt>
                <c:pt idx="8">
                  <c:v>1304279.7607851671</c:v>
                </c:pt>
                <c:pt idx="9">
                  <c:v>1524217.8626350912</c:v>
                </c:pt>
                <c:pt idx="10">
                  <c:v>1708362.8149995611</c:v>
                </c:pt>
                <c:pt idx="11">
                  <c:v>1882455.4861996118</c:v>
                </c:pt>
                <c:pt idx="12">
                  <c:v>2051984.930849849</c:v>
                </c:pt>
                <c:pt idx="13">
                  <c:v>2268802.8398323939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75-4EC3-9262-F822E5E4D9EE}"/>
            </c:ext>
          </c:extLst>
        </c:ser>
        <c:ser>
          <c:idx val="2"/>
          <c:order val="2"/>
          <c:tx>
            <c:strRef>
              <c:f>'200'!$D$1</c:f>
              <c:strCache>
                <c:ptCount val="1"/>
                <c:pt idx="0">
                  <c:v>Ammonia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'200'!$A$2:$A$8</c:f>
              <c:numCache>
                <c:formatCode>General</c:formatCode>
                <c:ptCount val="7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</c:numCache>
              <c:extLst xmlns:c15="http://schemas.microsoft.com/office/drawing/2012/chart"/>
            </c:numRef>
          </c:xVal>
          <c:yVal>
            <c:numRef>
              <c:f>'200'!$J$2:$J$8</c:f>
              <c:numCache>
                <c:formatCode>General</c:formatCode>
                <c:ptCount val="7"/>
                <c:pt idx="0">
                  <c:v>1454282.8221199634</c:v>
                </c:pt>
                <c:pt idx="1">
                  <c:v>1898414.9847946733</c:v>
                </c:pt>
                <c:pt idx="2">
                  <c:v>2347741.8082181024</c:v>
                </c:pt>
                <c:pt idx="3">
                  <c:v>3263344.5430989675</c:v>
                </c:pt>
                <c:pt idx="4">
                  <c:v>3843196.7504044501</c:v>
                </c:pt>
                <c:pt idx="5">
                  <c:v>4745279.0336030778</c:v>
                </c:pt>
                <c:pt idx="6">
                  <c:v>5818209.307025332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2-3F75-4EC3-9262-F822E5E4D9EE}"/>
            </c:ext>
          </c:extLst>
        </c:ser>
        <c:ser>
          <c:idx val="3"/>
          <c:order val="3"/>
          <c:tx>
            <c:strRef>
              <c:f>'200'!$E$1</c:f>
              <c:strCache>
                <c:ptCount val="1"/>
                <c:pt idx="0">
                  <c:v>LNG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'200'!$K$2:$K$15</c:f>
              <c:numCache>
                <c:formatCode>General</c:formatCode>
                <c:ptCount val="14"/>
                <c:pt idx="0">
                  <c:v>439000.0632109968</c:v>
                </c:pt>
                <c:pt idx="1">
                  <c:v>601643.56777474564</c:v>
                </c:pt>
                <c:pt idx="2">
                  <c:v>699940.19789435994</c:v>
                </c:pt>
                <c:pt idx="3">
                  <c:v>843200.19805026241</c:v>
                </c:pt>
                <c:pt idx="4">
                  <c:v>930874.32308550726</c:v>
                </c:pt>
                <c:pt idx="5">
                  <c:v>1123892.6218616832</c:v>
                </c:pt>
                <c:pt idx="6">
                  <c:v>1200416.3269579583</c:v>
                </c:pt>
                <c:pt idx="7">
                  <c:v>1431883.9976558066</c:v>
                </c:pt>
                <c:pt idx="8">
                  <c:v>1525210.3848341808</c:v>
                </c:pt>
                <c:pt idx="9">
                  <c:v>1714942.1402348927</c:v>
                </c:pt>
                <c:pt idx="10">
                  <c:v>1835630.8167686542</c:v>
                </c:pt>
                <c:pt idx="11">
                  <c:v>1964618.2945455695</c:v>
                </c:pt>
                <c:pt idx="12">
                  <c:v>2137610.5983712273</c:v>
                </c:pt>
                <c:pt idx="13">
                  <c:v>2314423.5353085361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75-4EC3-9262-F822E5E4D9EE}"/>
            </c:ext>
          </c:extLst>
        </c:ser>
        <c:ser>
          <c:idx val="4"/>
          <c:order val="4"/>
          <c:tx>
            <c:strRef>
              <c:f>'200'!$F$1</c:f>
              <c:strCache>
                <c:ptCount val="1"/>
                <c:pt idx="0">
                  <c:v>LH2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'200'!$A$2:$A$8</c:f>
              <c:numCache>
                <c:formatCode>General</c:formatCode>
                <c:ptCount val="7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</c:numCache>
            </c:numRef>
          </c:xVal>
          <c:yVal>
            <c:numRef>
              <c:f>'200'!$L$2:$L$8</c:f>
              <c:numCache>
                <c:formatCode>General</c:formatCode>
                <c:ptCount val="7"/>
                <c:pt idx="0">
                  <c:v>392255.16477237601</c:v>
                </c:pt>
                <c:pt idx="1">
                  <c:v>478918.1432360172</c:v>
                </c:pt>
                <c:pt idx="2">
                  <c:v>541176.84385545598</c:v>
                </c:pt>
                <c:pt idx="3">
                  <c:v>636868.98289044236</c:v>
                </c:pt>
                <c:pt idx="4">
                  <c:v>745446.38452518836</c:v>
                </c:pt>
                <c:pt idx="5">
                  <c:v>827959.35144712194</c:v>
                </c:pt>
                <c:pt idx="6">
                  <c:v>943246.54927634762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75-4EC3-9262-F822E5E4D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7307552"/>
        <c:axId val="657307968"/>
        <c:extLst/>
      </c:scatterChart>
      <c:valAx>
        <c:axId val="657307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Mission range</a:t>
                </a:r>
                <a:r>
                  <a:rPr lang="en-GB" baseline="0"/>
                  <a:t>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7307968"/>
        <c:crosses val="autoZero"/>
        <c:crossBetween val="midCat"/>
      </c:valAx>
      <c:valAx>
        <c:axId val="657307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Energy consumption</a:t>
                </a:r>
                <a:r>
                  <a:rPr lang="en-GB" baseline="0"/>
                  <a:t> (MJ)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73075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/>
              <a:t>Idealistic</a:t>
            </a:r>
            <a:r>
              <a:rPr lang="en-GB" sz="1400" baseline="0"/>
              <a:t> estimation of GHG emission for 200 passengers configuration</a:t>
            </a:r>
            <a:endParaRPr lang="en-GB" sz="1400"/>
          </a:p>
        </c:rich>
      </c:tx>
      <c:layout>
        <c:manualLayout>
          <c:xMode val="edge"/>
          <c:yMode val="edge"/>
          <c:x val="0.16683167167718088"/>
          <c:y val="1.78902644816796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498478938596464"/>
          <c:y val="0.10017954821836894"/>
          <c:w val="0.73083628447423887"/>
          <c:h val="0.80987637278792746"/>
        </c:manualLayout>
      </c:layout>
      <c:scatterChart>
        <c:scatterStyle val="smoothMarker"/>
        <c:varyColors val="0"/>
        <c:ser>
          <c:idx val="0"/>
          <c:order val="0"/>
          <c:tx>
            <c:v>Kerosene</c:v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compare!$J$2:$J$15</c:f>
              <c:numCache>
                <c:formatCode>0.00E+00</c:formatCode>
                <c:ptCount val="14"/>
                <c:pt idx="0">
                  <c:v>36073118.148192003</c:v>
                </c:pt>
                <c:pt idx="1">
                  <c:v>44608063.651200004</c:v>
                </c:pt>
                <c:pt idx="2">
                  <c:v>53621463.533760004</c:v>
                </c:pt>
                <c:pt idx="3">
                  <c:v>62948260.771324858</c:v>
                </c:pt>
                <c:pt idx="4">
                  <c:v>72754422.354536891</c:v>
                </c:pt>
                <c:pt idx="5">
                  <c:v>83898856.817949951</c:v>
                </c:pt>
                <c:pt idx="6">
                  <c:v>93754686.728591144</c:v>
                </c:pt>
                <c:pt idx="7">
                  <c:v>106341370.25989406</c:v>
                </c:pt>
                <c:pt idx="8">
                  <c:v>118665591.93072878</c:v>
                </c:pt>
                <c:pt idx="9">
                  <c:v>131487544.25870328</c:v>
                </c:pt>
                <c:pt idx="10">
                  <c:v>143736920.97814876</c:v>
                </c:pt>
                <c:pt idx="11">
                  <c:v>165206383.35585287</c:v>
                </c:pt>
                <c:pt idx="12">
                  <c:v>182837069.5491856</c:v>
                </c:pt>
                <c:pt idx="13">
                  <c:v>195826421.28957441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EF4-45C6-ACB5-BBE6DF4F5B11}"/>
            </c:ext>
          </c:extLst>
        </c:ser>
        <c:ser>
          <c:idx val="2"/>
          <c:order val="1"/>
          <c:tx>
            <c:v>Biofuel</c:v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compare!$L$2:$L$15</c:f>
              <c:numCache>
                <c:formatCode>0.00E+00</c:formatCode>
                <c:ptCount val="14"/>
                <c:pt idx="0">
                  <c:v>17614624.152769215</c:v>
                </c:pt>
                <c:pt idx="1">
                  <c:v>21485134.336120404</c:v>
                </c:pt>
                <c:pt idx="2">
                  <c:v>26958324.934224918</c:v>
                </c:pt>
                <c:pt idx="3">
                  <c:v>31687459.050486788</c:v>
                </c:pt>
                <c:pt idx="4">
                  <c:v>36952573.832972758</c:v>
                </c:pt>
                <c:pt idx="5">
                  <c:v>41095172.562900558</c:v>
                </c:pt>
                <c:pt idx="6">
                  <c:v>47308470.359745957</c:v>
                </c:pt>
                <c:pt idx="7">
                  <c:v>51918529.337061249</c:v>
                </c:pt>
                <c:pt idx="8">
                  <c:v>58823017.211411044</c:v>
                </c:pt>
                <c:pt idx="9">
                  <c:v>68742225.604842618</c:v>
                </c:pt>
                <c:pt idx="10">
                  <c:v>77047162.956480205</c:v>
                </c:pt>
                <c:pt idx="11">
                  <c:v>84898742.4276025</c:v>
                </c:pt>
                <c:pt idx="12">
                  <c:v>92544520.381328195</c:v>
                </c:pt>
                <c:pt idx="13">
                  <c:v>102323008.07644098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EF4-45C6-ACB5-BBE6DF4F5B11}"/>
            </c:ext>
          </c:extLst>
        </c:ser>
        <c:ser>
          <c:idx val="6"/>
          <c:order val="4"/>
          <c:tx>
            <c:v>Ammonia</c:v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compare!$P$2:$P$15</c:f>
              <c:numCache>
                <c:formatCode>0.00E+00</c:formatCode>
                <c:ptCount val="14"/>
                <c:pt idx="0">
                  <c:v>30845338.657164425</c:v>
                </c:pt>
                <c:pt idx="1">
                  <c:v>40265381.827495024</c:v>
                </c:pt>
                <c:pt idx="2">
                  <c:v>49795603.752305955</c:v>
                </c:pt>
                <c:pt idx="3">
                  <c:v>69215537.759129107</c:v>
                </c:pt>
                <c:pt idx="4">
                  <c:v>81514203.076078385</c:v>
                </c:pt>
                <c:pt idx="5">
                  <c:v>100647368.30272128</c:v>
                </c:pt>
                <c:pt idx="6">
                  <c:v>123404219.40200731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EF4-45C6-ACB5-BBE6DF4F5B11}"/>
            </c:ext>
          </c:extLst>
        </c:ser>
        <c:ser>
          <c:idx val="8"/>
          <c:order val="5"/>
          <c:tx>
            <c:v>LNG</c:v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compare!$R$2:$R$15</c:f>
              <c:numCache>
                <c:formatCode>0.00E+00</c:formatCode>
                <c:ptCount val="14"/>
                <c:pt idx="0">
                  <c:v>49633347.146635301</c:v>
                </c:pt>
                <c:pt idx="1">
                  <c:v>68021821.772612736</c:v>
                </c:pt>
                <c:pt idx="2">
                  <c:v>79135238.773936346</c:v>
                </c:pt>
                <c:pt idx="3">
                  <c:v>95332214.39156267</c:v>
                </c:pt>
                <c:pt idx="4">
                  <c:v>105244650.96804745</c:v>
                </c:pt>
                <c:pt idx="5">
                  <c:v>127067299.82768191</c:v>
                </c:pt>
                <c:pt idx="6">
                  <c:v>135719069.92586678</c:v>
                </c:pt>
                <c:pt idx="7">
                  <c:v>161888804.77496549</c:v>
                </c:pt>
                <c:pt idx="8">
                  <c:v>172440286.1093525</c:v>
                </c:pt>
                <c:pt idx="9">
                  <c:v>193891358.37495697</c:v>
                </c:pt>
                <c:pt idx="10">
                  <c:v>207536420.14386407</c:v>
                </c:pt>
                <c:pt idx="11">
                  <c:v>222119744.38132209</c:v>
                </c:pt>
                <c:pt idx="12">
                  <c:v>241678254.25185096</c:v>
                </c:pt>
                <c:pt idx="13">
                  <c:v>261668724.90198308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EF4-45C6-ACB5-BBE6DF4F5B11}"/>
            </c:ext>
          </c:extLst>
        </c:ser>
        <c:ser>
          <c:idx val="11"/>
          <c:order val="7"/>
          <c:tx>
            <c:v>LH2</c:v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00B0F0"/>
              </a:solidFill>
              <a:ln w="9525">
                <a:solidFill>
                  <a:srgbClr val="00B0F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compare!$U$2:$U$15</c:f>
              <c:numCache>
                <c:formatCode>0.00E+00</c:formatCode>
                <c:ptCount val="14"/>
                <c:pt idx="0">
                  <c:v>16513942.436917029</c:v>
                </c:pt>
                <c:pt idx="1">
                  <c:v>20162453.830236323</c:v>
                </c:pt>
                <c:pt idx="2">
                  <c:v>22783545.126314696</c:v>
                </c:pt>
                <c:pt idx="3">
                  <c:v>26812184.179687623</c:v>
                </c:pt>
                <c:pt idx="4">
                  <c:v>31383292.788510431</c:v>
                </c:pt>
                <c:pt idx="5">
                  <c:v>34857088.695923835</c:v>
                </c:pt>
                <c:pt idx="6">
                  <c:v>39710679.724534236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EF4-45C6-ACB5-BBE6DF4F5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5113696"/>
        <c:axId val="1045118272"/>
        <c:extLst>
          <c:ext xmlns:c15="http://schemas.microsoft.com/office/drawing/2012/chart" uri="{02D57815-91ED-43cb-92C2-25804820EDAC}">
            <c15:filteredScatterSeries>
              <c15:ser>
                <c:idx val="3"/>
                <c:order val="2"/>
                <c:tx>
                  <c:strRef>
                    <c:extLst>
                      <c:ext uri="{02D57815-91ED-43cb-92C2-25804820EDAC}">
                        <c15:formulaRef>
                          <c15:sqref>compare!$M$17</c15:sqref>
                        </c15:formulaRef>
                      </c:ext>
                    </c:extLst>
                    <c:strCache>
                      <c:ptCount val="1"/>
                      <c:pt idx="0">
                        <c:v>Biofuel_bad_200</c:v>
                      </c:pt>
                    </c:strCache>
                  </c:strRef>
                </c:tx>
                <c:spPr>
                  <a:ln w="19050" cap="rnd">
                    <a:solidFill>
                      <a:srgbClr val="92D05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compare!$I$2:$I$15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compare!$M$2:$M$15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67412064.939422742</c:v>
                      </c:pt>
                      <c:pt idx="1">
                        <c:v>82224704.798545048</c:v>
                      </c:pt>
                      <c:pt idx="2">
                        <c:v>103170884.33807583</c:v>
                      </c:pt>
                      <c:pt idx="3">
                        <c:v>121269521.77636406</c:v>
                      </c:pt>
                      <c:pt idx="4">
                        <c:v>141419384.55811745</c:v>
                      </c:pt>
                      <c:pt idx="5">
                        <c:v>157273321.16090101</c:v>
                      </c:pt>
                      <c:pt idx="6">
                        <c:v>181051928.69383928</c:v>
                      </c:pt>
                      <c:pt idx="7">
                        <c:v>198694859.5028109</c:v>
                      </c:pt>
                      <c:pt idx="8">
                        <c:v>225118686.71151984</c:v>
                      </c:pt>
                      <c:pt idx="9">
                        <c:v>263080003.09081674</c:v>
                      </c:pt>
                      <c:pt idx="10">
                        <c:v>294863421.8689242</c:v>
                      </c:pt>
                      <c:pt idx="11">
                        <c:v>324911816.91805297</c:v>
                      </c:pt>
                      <c:pt idx="12">
                        <c:v>354172599.06468391</c:v>
                      </c:pt>
                      <c:pt idx="13">
                        <c:v>391595370.1550712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5-2EF4-45C6-ACB5-BBE6DF4F5B11}"/>
                  </c:ext>
                </c:extLst>
              </c15:ser>
            </c15:filteredScatterSeries>
            <c15:filteredScatterSeries>
              <c15:ser>
                <c:idx val="5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compare!$O$17</c15:sqref>
                        </c15:formulaRef>
                      </c:ext>
                    </c:extLst>
                    <c:strCache>
                      <c:ptCount val="1"/>
                      <c:pt idx="0">
                        <c:v>Ammonia_bad_200</c:v>
                      </c:pt>
                    </c:strCache>
                  </c:strRef>
                </c:tx>
                <c:spPr>
                  <a:ln w="19050" cap="rnd">
                    <a:solidFill>
                      <a:srgbClr val="7030A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compare!$I$2:$I$15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compare!$O$2:$O$15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206013704.581514</c:v>
                      </c:pt>
                      <c:pt idx="1">
                        <c:v>268929466.7460134</c:v>
                      </c:pt>
                      <c:pt idx="2">
                        <c:v>332581104.55217642</c:v>
                      </c:pt>
                      <c:pt idx="3">
                        <c:v>462285387.97539967</c:v>
                      </c:pt>
                      <c:pt idx="4">
                        <c:v>544427251.66229439</c:v>
                      </c:pt>
                      <c:pt idx="5">
                        <c:v>672216227.90021193</c:v>
                      </c:pt>
                      <c:pt idx="6">
                        <c:v>824207530.43320858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2EF4-45C6-ACB5-BBE6DF4F5B11}"/>
                  </c:ext>
                </c:extLst>
              </c15:ser>
            </c15:filteredScatterSeries>
            <c15:filteredScatterSeries>
              <c15:ser>
                <c:idx val="10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compare!$T$17</c15:sqref>
                        </c15:formulaRef>
                      </c:ext>
                    </c:extLst>
                    <c:strCache>
                      <c:ptCount val="1"/>
                      <c:pt idx="0">
                        <c:v>LH2_bad_200</c:v>
                      </c:pt>
                    </c:strCache>
                  </c:strRef>
                </c:tx>
                <c:spPr>
                  <a:ln w="19050" cap="rnd">
                    <a:solidFill>
                      <a:srgbClr val="00B0F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>
                        <a:lumMod val="60000"/>
                      </a:schemeClr>
                    </a:solidFill>
                    <a:ln w="9525">
                      <a:solidFill>
                        <a:schemeClr val="accent5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compare!$I$2:$I$15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compare!$T$2:$T$15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87920072.632080361</c:v>
                      </c:pt>
                      <c:pt idx="1">
                        <c:v>107344712.62492089</c:v>
                      </c:pt>
                      <c:pt idx="2">
                        <c:v>121299377.7817619</c:v>
                      </c:pt>
                      <c:pt idx="3">
                        <c:v>142747813.82506374</c:v>
                      </c:pt>
                      <c:pt idx="4">
                        <c:v>167084352.62747571</c:v>
                      </c:pt>
                      <c:pt idx="5">
                        <c:v>185578809.03335792</c:v>
                      </c:pt>
                      <c:pt idx="6">
                        <c:v>211419281.55480054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2EF4-45C6-ACB5-BBE6DF4F5B11}"/>
                  </c:ext>
                </c:extLst>
              </c15:ser>
            </c15:filteredScatterSeries>
            <c15:filteredScatterSeries>
              <c15:ser>
                <c:idx val="1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compare!$J$35</c15:sqref>
                        </c15:formulaRef>
                      </c:ext>
                    </c:extLst>
                    <c:strCache>
                      <c:ptCount val="1"/>
                      <c:pt idx="0">
                        <c:v>Kerosene_400</c:v>
                      </c:pt>
                    </c:strCache>
                  </c:strRef>
                </c:tx>
                <c:spPr>
                  <a:ln w="19050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compare!$I$21:$I$34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compare!$J$21:$J$34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89974767.362325072</c:v>
                      </c:pt>
                      <c:pt idx="1">
                        <c:v>112607701.17125428</c:v>
                      </c:pt>
                      <c:pt idx="2">
                        <c:v>136485677.31493276</c:v>
                      </c:pt>
                      <c:pt idx="3">
                        <c:v>162898422.49753585</c:v>
                      </c:pt>
                      <c:pt idx="4">
                        <c:v>186688621.17051643</c:v>
                      </c:pt>
                      <c:pt idx="5">
                        <c:v>219625752.57698891</c:v>
                      </c:pt>
                      <c:pt idx="6">
                        <c:v>246255090.62475809</c:v>
                      </c:pt>
                      <c:pt idx="7">
                        <c:v>276785070.22456747</c:v>
                      </c:pt>
                      <c:pt idx="8">
                        <c:v>306858065.96159667</c:v>
                      </c:pt>
                      <c:pt idx="9">
                        <c:v>350543976.44050699</c:v>
                      </c:pt>
                      <c:pt idx="10">
                        <c:v>385365332.77260303</c:v>
                      </c:pt>
                      <c:pt idx="11">
                        <c:v>438162003.25548196</c:v>
                      </c:pt>
                      <c:pt idx="12">
                        <c:v>483405375.65987366</c:v>
                      </c:pt>
                      <c:pt idx="13">
                        <c:v>563520063.3295939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2EF4-45C6-ACB5-BBE6DF4F5B11}"/>
                  </c:ext>
                </c:extLst>
              </c15:ser>
            </c15:filteredScatterSeries>
            <c15:filteredScatterSeries>
              <c15:ser>
                <c:idx val="4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compare!$L$35</c15:sqref>
                        </c15:formulaRef>
                      </c:ext>
                    </c:extLst>
                    <c:strCache>
                      <c:ptCount val="1"/>
                      <c:pt idx="0">
                        <c:v>Biofuel_good_400</c:v>
                      </c:pt>
                    </c:strCache>
                  </c:strRef>
                </c:tx>
                <c:spPr>
                  <a:ln w="19050" cap="rnd">
                    <a:solidFill>
                      <a:srgbClr val="92D05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compare!$I$21:$I$34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compare!$L$21:$L$34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43499180.179280974</c:v>
                      </c:pt>
                      <c:pt idx="1">
                        <c:v>54389969.741927072</c:v>
                      </c:pt>
                      <c:pt idx="2">
                        <c:v>68356079.729085639</c:v>
                      </c:pt>
                      <c:pt idx="3">
                        <c:v>82450906.99859871</c:v>
                      </c:pt>
                      <c:pt idx="4">
                        <c:v>94639258.539164707</c:v>
                      </c:pt>
                      <c:pt idx="5">
                        <c:v>115544799.51547661</c:v>
                      </c:pt>
                      <c:pt idx="6">
                        <c:v>122741055.11029764</c:v>
                      </c:pt>
                      <c:pt idx="7">
                        <c:v>139141908.89040735</c:v>
                      </c:pt>
                      <c:pt idx="8">
                        <c:v>161299096.93498725</c:v>
                      </c:pt>
                      <c:pt idx="9">
                        <c:v>183930003.17170274</c:v>
                      </c:pt>
                      <c:pt idx="10">
                        <c:v>207851074.63433355</c:v>
                      </c:pt>
                      <c:pt idx="11">
                        <c:v>217706492.12225744</c:v>
                      </c:pt>
                      <c:pt idx="12">
                        <c:v>244540389.0272696</c:v>
                      </c:pt>
                      <c:pt idx="13">
                        <c:v>281150657.33993161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2EF4-45C6-ACB5-BBE6DF4F5B11}"/>
                  </c:ext>
                </c:extLst>
              </c15:ser>
            </c15:filteredScatterSeries>
            <c15:filteredScatterSeries>
              <c15:ser>
                <c:idx val="7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compare!$M$35</c15:sqref>
                        </c15:formulaRef>
                      </c:ext>
                    </c:extLst>
                    <c:strCache>
                      <c:ptCount val="1"/>
                      <c:pt idx="0">
                        <c:v>Biofuel_bad_400</c:v>
                      </c:pt>
                    </c:strCache>
                  </c:strRef>
                </c:tx>
                <c:spPr>
                  <a:ln w="19050" cap="rnd">
                    <a:solidFill>
                      <a:srgbClr val="92D05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compare!$I$21:$I$34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compare!$M$21:$M$34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166473580.9078469</c:v>
                      </c:pt>
                      <c:pt idx="1">
                        <c:v>208153187.97021312</c:v>
                      </c:pt>
                      <c:pt idx="2">
                        <c:v>261602203.1317113</c:v>
                      </c:pt>
                      <c:pt idx="3">
                        <c:v>315543825.89707619</c:v>
                      </c:pt>
                      <c:pt idx="4">
                        <c:v>362189268.82172561</c:v>
                      </c:pt>
                      <c:pt idx="5">
                        <c:v>442195840.27430731</c:v>
                      </c:pt>
                      <c:pt idx="6">
                        <c:v>469736277.42876649</c:v>
                      </c:pt>
                      <c:pt idx="7">
                        <c:v>532503181.2524237</c:v>
                      </c:pt>
                      <c:pt idx="8">
                        <c:v>617299869.86649215</c:v>
                      </c:pt>
                      <c:pt idx="9">
                        <c:v>703909502.16044104</c:v>
                      </c:pt>
                      <c:pt idx="10">
                        <c:v>795456662.56953359</c:v>
                      </c:pt>
                      <c:pt idx="11">
                        <c:v>833173847.90025783</c:v>
                      </c:pt>
                      <c:pt idx="12">
                        <c:v>935868539.82498276</c:v>
                      </c:pt>
                      <c:pt idx="13">
                        <c:v>1075977903.7000487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2EF4-45C6-ACB5-BBE6DF4F5B11}"/>
                  </c:ext>
                </c:extLst>
              </c15:ser>
            </c15:filteredScatterSeries>
            <c15:filteredScatterSeries>
              <c15:ser>
                <c:idx val="9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compare!$O$35</c15:sqref>
                        </c15:formulaRef>
                      </c:ext>
                    </c:extLst>
                    <c:strCache>
                      <c:ptCount val="1"/>
                      <c:pt idx="0">
                        <c:v>Ammonia_bad_400</c:v>
                      </c:pt>
                    </c:strCache>
                  </c:strRef>
                </c:tx>
                <c:spPr>
                  <a:ln w="19050" cap="rnd">
                    <a:solidFill>
                      <a:srgbClr val="7030A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compare!$I$21:$I$34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compare!$O$21:$O$34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206013704.581514</c:v>
                      </c:pt>
                      <c:pt idx="1">
                        <c:v>268929466.7460134</c:v>
                      </c:pt>
                      <c:pt idx="2">
                        <c:v>332581104.55217642</c:v>
                      </c:pt>
                      <c:pt idx="3">
                        <c:v>462285387.97539967</c:v>
                      </c:pt>
                      <c:pt idx="4">
                        <c:v>544427251.66229439</c:v>
                      </c:pt>
                      <c:pt idx="5">
                        <c:v>672216227.90021193</c:v>
                      </c:pt>
                      <c:pt idx="6">
                        <c:v>824207530.43320858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2EF4-45C6-ACB5-BBE6DF4F5B11}"/>
                  </c:ext>
                </c:extLst>
              </c15:ser>
            </c15:filteredScatterSeries>
            <c15:filteredScatter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compare!$P$35</c15:sqref>
                        </c15:formulaRef>
                      </c:ext>
                    </c:extLst>
                    <c:strCache>
                      <c:ptCount val="1"/>
                      <c:pt idx="0">
                        <c:v>Ammonia_good_400</c:v>
                      </c:pt>
                    </c:strCache>
                  </c:strRef>
                </c:tx>
                <c:spPr>
                  <a:ln w="19050" cap="rnd">
                    <a:solidFill>
                      <a:srgbClr val="7030A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1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compare!$I$21:$I$34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compare!$P$21:$P$34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30845338.657164425</c:v>
                      </c:pt>
                      <c:pt idx="1">
                        <c:v>40265381.827495024</c:v>
                      </c:pt>
                      <c:pt idx="2">
                        <c:v>49795603.752305955</c:v>
                      </c:pt>
                      <c:pt idx="3">
                        <c:v>69215537.759129107</c:v>
                      </c:pt>
                      <c:pt idx="4">
                        <c:v>81514203.076078385</c:v>
                      </c:pt>
                      <c:pt idx="5">
                        <c:v>100647368.30272128</c:v>
                      </c:pt>
                      <c:pt idx="6">
                        <c:v>123404219.40200731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2EF4-45C6-ACB5-BBE6DF4F5B11}"/>
                  </c:ext>
                </c:extLst>
              </c15:ser>
            </c15:filteredScatterSeries>
            <c15:filteredScatter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compare!$R$35</c15:sqref>
                        </c15:formulaRef>
                      </c:ext>
                    </c:extLst>
                    <c:strCache>
                      <c:ptCount val="1"/>
                      <c:pt idx="0">
                        <c:v>LNG_400</c:v>
                      </c:pt>
                    </c:strCache>
                  </c:strRef>
                </c:tx>
                <c:spPr>
                  <a:ln w="19050" cap="rnd">
                    <a:solidFill>
                      <a:srgbClr val="FFC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2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compare!$I$21:$I$34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compare!$R$21:$R$34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132156819.18348253</c:v>
                      </c:pt>
                      <c:pt idx="1">
                        <c:v>165024522.28486031</c:v>
                      </c:pt>
                      <c:pt idx="2">
                        <c:v>201096058.87635586</c:v>
                      </c:pt>
                      <c:pt idx="3">
                        <c:v>232548859.92742157</c:v>
                      </c:pt>
                      <c:pt idx="4">
                        <c:v>276375106.49984902</c:v>
                      </c:pt>
                      <c:pt idx="5">
                        <c:v>309116657.84919232</c:v>
                      </c:pt>
                      <c:pt idx="6">
                        <c:v>359684491.9432295</c:v>
                      </c:pt>
                      <c:pt idx="7">
                        <c:v>391959870.54741424</c:v>
                      </c:pt>
                      <c:pt idx="8">
                        <c:v>431067872.97653008</c:v>
                      </c:pt>
                      <c:pt idx="9">
                        <c:v>486775659.99215978</c:v>
                      </c:pt>
                      <c:pt idx="10">
                        <c:v>536953948.13350308</c:v>
                      </c:pt>
                      <c:pt idx="11">
                        <c:v>649900838.66938961</c:v>
                      </c:pt>
                      <c:pt idx="12">
                        <c:v>725954216.25989521</c:v>
                      </c:pt>
                      <c:pt idx="13">
                        <c:v>747195151.04194248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2EF4-45C6-ACB5-BBE6DF4F5B11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compare!$T$35</c15:sqref>
                        </c15:formulaRef>
                      </c:ext>
                    </c:extLst>
                    <c:strCache>
                      <c:ptCount val="1"/>
                      <c:pt idx="0">
                        <c:v>LH2_bad_400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3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compare!$I$21:$I$34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compare!$T$21:$T$34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230063636.73427126</c:v>
                      </c:pt>
                      <c:pt idx="1">
                        <c:v>276401821.19679111</c:v>
                      </c:pt>
                      <c:pt idx="2">
                        <c:v>321632954.65615255</c:v>
                      </c:pt>
                      <c:pt idx="3">
                        <c:v>380186691.50820678</c:v>
                      </c:pt>
                      <c:pt idx="4">
                        <c:v>424752968.60569274</c:v>
                      </c:pt>
                      <c:pt idx="5">
                        <c:v>474819134.54922259</c:v>
                      </c:pt>
                      <c:pt idx="6">
                        <c:v>527792112.21749681</c:v>
                      </c:pt>
                      <c:pt idx="7">
                        <c:v>598583365.07266641</c:v>
                      </c:pt>
                      <c:pt idx="8">
                        <c:v>689867900.85021961</c:v>
                      </c:pt>
                      <c:pt idx="9">
                        <c:v>724692630.27226281</c:v>
                      </c:pt>
                      <c:pt idx="10">
                        <c:v>810636362.91994166</c:v>
                      </c:pt>
                      <c:pt idx="11">
                        <c:v>877974577.24310386</c:v>
                      </c:pt>
                      <c:pt idx="12">
                        <c:v>937492791.62109745</c:v>
                      </c:pt>
                      <c:pt idx="13">
                        <c:v>1052694058.7507583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2EF4-45C6-ACB5-BBE6DF4F5B11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compare!$U$35</c15:sqref>
                        </c15:formulaRef>
                      </c:ext>
                    </c:extLst>
                    <c:strCache>
                      <c:ptCount val="1"/>
                      <c:pt idx="0">
                        <c:v>LH2_good_400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compare!$I$21:$I$34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compare!$U$21:$U$34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43212630.974002056</c:v>
                      </c:pt>
                      <c:pt idx="1">
                        <c:v>51916287.464909904</c:v>
                      </c:pt>
                      <c:pt idx="2">
                        <c:v>60412007.633729018</c:v>
                      </c:pt>
                      <c:pt idx="3">
                        <c:v>71410099.547137976</c:v>
                      </c:pt>
                      <c:pt idx="4">
                        <c:v>79780940.386810318</c:v>
                      </c:pt>
                      <c:pt idx="5">
                        <c:v>89184820.043375894</c:v>
                      </c:pt>
                      <c:pt idx="6">
                        <c:v>99134683.342360213</c:v>
                      </c:pt>
                      <c:pt idx="7">
                        <c:v>112431336.0826236</c:v>
                      </c:pt>
                      <c:pt idx="8">
                        <c:v>129577222.38687538</c:v>
                      </c:pt>
                      <c:pt idx="9">
                        <c:v>136118317.72312957</c:v>
                      </c:pt>
                      <c:pt idx="10">
                        <c:v>152261046.12710601</c:v>
                      </c:pt>
                      <c:pt idx="11">
                        <c:v>164909117.97061959</c:v>
                      </c:pt>
                      <c:pt idx="12">
                        <c:v>176088366.76741412</c:v>
                      </c:pt>
                      <c:pt idx="13">
                        <c:v>197726509.6520341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2EF4-45C6-ACB5-BBE6DF4F5B11}"/>
                  </c:ext>
                </c:extLst>
              </c15:ser>
            </c15:filteredScatterSeries>
            <c15:filteredScatterSeries>
              <c15:ser>
                <c:idx val="16"/>
                <c:order val="1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compare!$J$54</c15:sqref>
                        </c15:formulaRef>
                      </c:ext>
                    </c:extLst>
                    <c:strCache>
                      <c:ptCount val="1"/>
                      <c:pt idx="0">
                        <c:v>Kerosene_800</c:v>
                      </c:pt>
                    </c:strCache>
                  </c:strRef>
                </c:tx>
                <c:spPr>
                  <a:ln w="19050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compare!$J$39:$J$52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173436221.10979399</c:v>
                      </c:pt>
                      <c:pt idx="1">
                        <c:v>215160818.26985145</c:v>
                      </c:pt>
                      <c:pt idx="2">
                        <c:v>264454595.76015779</c:v>
                      </c:pt>
                      <c:pt idx="3">
                        <c:v>308140273.68641359</c:v>
                      </c:pt>
                      <c:pt idx="4">
                        <c:v>353514377.86348504</c:v>
                      </c:pt>
                      <c:pt idx="5">
                        <c:v>412894859.47999501</c:v>
                      </c:pt>
                      <c:pt idx="6">
                        <c:v>471273090.28177083</c:v>
                      </c:pt>
                      <c:pt idx="7">
                        <c:v>525176148.43023604</c:v>
                      </c:pt>
                      <c:pt idx="8">
                        <c:v>608369648.6867255</c:v>
                      </c:pt>
                      <c:pt idx="9">
                        <c:v>663750219.7416079</c:v>
                      </c:pt>
                      <c:pt idx="10">
                        <c:v>741125805.98642051</c:v>
                      </c:pt>
                      <c:pt idx="11">
                        <c:v>849601148.25988305</c:v>
                      </c:pt>
                      <c:pt idx="12">
                        <c:v>967018018.36098778</c:v>
                      </c:pt>
                      <c:pt idx="13">
                        <c:v>1085734380.874316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2EF4-45C6-ACB5-BBE6DF4F5B11}"/>
                  </c:ext>
                </c:extLst>
              </c15:ser>
            </c15:filteredScatterSeries>
            <c15:filteredScatterSeries>
              <c15:ser>
                <c:idx val="17"/>
                <c:order val="1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compare!$L$54</c15:sqref>
                        </c15:formulaRef>
                      </c:ext>
                    </c:extLst>
                    <c:strCache>
                      <c:ptCount val="1"/>
                      <c:pt idx="0">
                        <c:v>Biofuel_good_800</c:v>
                      </c:pt>
                    </c:strCache>
                  </c:strRef>
                </c:tx>
                <c:spPr>
                  <a:ln w="19050" cap="rnd">
                    <a:solidFill>
                      <a:srgbClr val="92D05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compare!$L$39:$L$52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82629143.228570223</c:v>
                      </c:pt>
                      <c:pt idx="1">
                        <c:v>103247529.93848515</c:v>
                      </c:pt>
                      <c:pt idx="2">
                        <c:v>125122824.25678776</c:v>
                      </c:pt>
                      <c:pt idx="3">
                        <c:v>154575526.25508112</c:v>
                      </c:pt>
                      <c:pt idx="4">
                        <c:v>174933180.19263765</c:v>
                      </c:pt>
                      <c:pt idx="5">
                        <c:v>201553954.73342091</c:v>
                      </c:pt>
                      <c:pt idx="6">
                        <c:v>230107831.74926242</c:v>
                      </c:pt>
                      <c:pt idx="7">
                        <c:v>264943396.45529452</c:v>
                      </c:pt>
                      <c:pt idx="8">
                        <c:v>306018157.39887655</c:v>
                      </c:pt>
                      <c:pt idx="9">
                        <c:v>350186349.55754977</c:v>
                      </c:pt>
                      <c:pt idx="10">
                        <c:v>405718511.71179563</c:v>
                      </c:pt>
                      <c:pt idx="11">
                        <c:v>473071258.76763648</c:v>
                      </c:pt>
                      <c:pt idx="12">
                        <c:v>544012793.91737807</c:v>
                      </c:pt>
                      <c:pt idx="13">
                        <c:v>643207471.61383128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2EF4-45C6-ACB5-BBE6DF4F5B11}"/>
                  </c:ext>
                </c:extLst>
              </c15:ser>
            </c15:filteredScatterSeries>
            <c15:filteredScatterSeries>
              <c15:ser>
                <c:idx val="18"/>
                <c:order val="1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compare!$M$54</c15:sqref>
                        </c15:formulaRef>
                      </c:ext>
                    </c:extLst>
                    <c:strCache>
                      <c:ptCount val="1"/>
                      <c:pt idx="0">
                        <c:v>Biofuel_bad_800</c:v>
                      </c:pt>
                    </c:strCache>
                  </c:strRef>
                </c:tx>
                <c:spPr>
                  <a:ln w="19050" cap="rnd">
                    <a:solidFill>
                      <a:srgbClr val="92D05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80000"/>
                      </a:schemeClr>
                    </a:solidFill>
                    <a:ln w="9525">
                      <a:solidFill>
                        <a:schemeClr val="accent1">
                          <a:lumMod val="8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compare!$M$39:$M$52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316225945.03882968</c:v>
                      </c:pt>
                      <c:pt idx="1">
                        <c:v>395133562.46967924</c:v>
                      </c:pt>
                      <c:pt idx="2">
                        <c:v>478851429.41732961</c:v>
                      </c:pt>
                      <c:pt idx="3">
                        <c:v>591568421.98729491</c:v>
                      </c:pt>
                      <c:pt idx="4">
                        <c:v>669478201.80153561</c:v>
                      </c:pt>
                      <c:pt idx="5">
                        <c:v>771357263.56958854</c:v>
                      </c:pt>
                      <c:pt idx="6">
                        <c:v>880634407.09362948</c:v>
                      </c:pt>
                      <c:pt idx="7">
                        <c:v>1013951889.7601736</c:v>
                      </c:pt>
                      <c:pt idx="8">
                        <c:v>1171147094.6129951</c:v>
                      </c:pt>
                      <c:pt idx="9">
                        <c:v>1340181018.4841037</c:v>
                      </c:pt>
                      <c:pt idx="10">
                        <c:v>1552705435.0655413</c:v>
                      </c:pt>
                      <c:pt idx="11">
                        <c:v>1810467832.889003</c:v>
                      </c:pt>
                      <c:pt idx="12">
                        <c:v>2081964705.7680585</c:v>
                      </c:pt>
                      <c:pt idx="13">
                        <c:v>2461587796.0210037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2EF4-45C6-ACB5-BBE6DF4F5B11}"/>
                  </c:ext>
                </c:extLst>
              </c15:ser>
            </c15:filteredScatterSeries>
            <c15:filteredScatterSeries>
              <c15:ser>
                <c:idx val="19"/>
                <c:order val="1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compare!$O$54</c15:sqref>
                        </c15:formulaRef>
                      </c:ext>
                    </c:extLst>
                    <c:strCache>
                      <c:ptCount val="1"/>
                      <c:pt idx="0">
                        <c:v>Ammonia_bad_800</c:v>
                      </c:pt>
                    </c:strCache>
                  </c:strRef>
                </c:tx>
                <c:spPr>
                  <a:ln w="19050" cap="rnd">
                    <a:solidFill>
                      <a:srgbClr val="7030A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80000"/>
                      </a:schemeClr>
                    </a:solidFill>
                    <a:ln w="9525">
                      <a:solidFill>
                        <a:schemeClr val="accent2">
                          <a:lumMod val="8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compare!$O$39:$O$52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390884513.64101905</c:v>
                      </c:pt>
                      <c:pt idx="1">
                        <c:v>530764047.69218963</c:v>
                      </c:pt>
                      <c:pt idx="2">
                        <c:v>704765340.50872493</c:v>
                      </c:pt>
                      <c:pt idx="3">
                        <c:v>798491373.03714859</c:v>
                      </c:pt>
                      <c:pt idx="4">
                        <c:v>1421685762.7484288</c:v>
                      </c:pt>
                      <c:pt idx="5">
                        <c:v>2381726706.3455529</c:v>
                      </c:pt>
                      <c:pt idx="6">
                        <c:v>3369669938.7885017</c:v>
                      </c:pt>
                      <c:pt idx="7">
                        <c:v>4004220375.1059103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2EF4-45C6-ACB5-BBE6DF4F5B11}"/>
                  </c:ext>
                </c:extLst>
              </c15:ser>
            </c15:filteredScatterSeries>
            <c15:filteredScatterSeries>
              <c15:ser>
                <c:idx val="20"/>
                <c:order val="2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compare!$P$54</c15:sqref>
                        </c15:formulaRef>
                      </c:ext>
                    </c:extLst>
                    <c:strCache>
                      <c:ptCount val="1"/>
                      <c:pt idx="0">
                        <c:v>Ammonia_good_800</c:v>
                      </c:pt>
                    </c:strCache>
                  </c:strRef>
                </c:tx>
                <c:spPr>
                  <a:ln w="19050" cap="rnd">
                    <a:solidFill>
                      <a:srgbClr val="7030A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>
                        <a:lumMod val="80000"/>
                      </a:schemeClr>
                    </a:solidFill>
                    <a:ln w="9525">
                      <a:solidFill>
                        <a:schemeClr val="accent3">
                          <a:lumMod val="8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compare!$P$39:$P$52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58525063.774714202</c:v>
                      </c:pt>
                      <c:pt idx="1">
                        <c:v>79468484.057259232</c:v>
                      </c:pt>
                      <c:pt idx="2">
                        <c:v>105520774.19306831</c:v>
                      </c:pt>
                      <c:pt idx="3">
                        <c:v>119553875.63262688</c:v>
                      </c:pt>
                      <c:pt idx="4">
                        <c:v>212861464.2658067</c:v>
                      </c:pt>
                      <c:pt idx="5">
                        <c:v>356603299.74297035</c:v>
                      </c:pt>
                      <c:pt idx="6">
                        <c:v>504522796.84952796</c:v>
                      </c:pt>
                      <c:pt idx="7">
                        <c:v>599530666.07367194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2EF4-45C6-ACB5-BBE6DF4F5B11}"/>
                  </c:ext>
                </c:extLst>
              </c15:ser>
            </c15:filteredScatterSeries>
            <c15:filteredScatterSeries>
              <c15:ser>
                <c:idx val="21"/>
                <c:order val="2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compare!$R$54</c15:sqref>
                        </c15:formulaRef>
                      </c:ext>
                    </c:extLst>
                    <c:strCache>
                      <c:ptCount val="1"/>
                      <c:pt idx="0">
                        <c:v>LNG_800</c:v>
                      </c:pt>
                    </c:strCache>
                  </c:strRef>
                </c:tx>
                <c:spPr>
                  <a:ln w="19050" cap="rnd">
                    <a:solidFill>
                      <a:srgbClr val="FFC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80000"/>
                      </a:schemeClr>
                    </a:solidFill>
                    <a:ln w="9525">
                      <a:solidFill>
                        <a:schemeClr val="accent4">
                          <a:lumMod val="8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compare!$R$39:$R$52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258987600.26249257</c:v>
                      </c:pt>
                      <c:pt idx="1">
                        <c:v>371704485.20436335</c:v>
                      </c:pt>
                      <c:pt idx="2">
                        <c:v>391071188.57817858</c:v>
                      </c:pt>
                      <c:pt idx="3">
                        <c:v>461448282.2568326</c:v>
                      </c:pt>
                      <c:pt idx="4">
                        <c:v>528864523.4034093</c:v>
                      </c:pt>
                      <c:pt idx="5">
                        <c:v>603199626.83274508</c:v>
                      </c:pt>
                      <c:pt idx="6">
                        <c:v>676332742.35213268</c:v>
                      </c:pt>
                      <c:pt idx="7">
                        <c:v>760863916.62416923</c:v>
                      </c:pt>
                      <c:pt idx="8">
                        <c:v>867883237.69703722</c:v>
                      </c:pt>
                      <c:pt idx="9">
                        <c:v>912496052.15020978</c:v>
                      </c:pt>
                      <c:pt idx="10">
                        <c:v>1074966187.1592996</c:v>
                      </c:pt>
                      <c:pt idx="11">
                        <c:v>1133848644.4517176</c:v>
                      </c:pt>
                      <c:pt idx="12">
                        <c:v>1284567962.4577608</c:v>
                      </c:pt>
                      <c:pt idx="13">
                        <c:v>1400086450.156096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2EF4-45C6-ACB5-BBE6DF4F5B11}"/>
                  </c:ext>
                </c:extLst>
              </c15:ser>
            </c15:filteredScatterSeries>
            <c15:filteredScatterSeries>
              <c15:ser>
                <c:idx val="22"/>
                <c:order val="2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compare!$T$54</c15:sqref>
                        </c15:formulaRef>
                      </c:ext>
                    </c:extLst>
                    <c:strCache>
                      <c:ptCount val="1"/>
                      <c:pt idx="0">
                        <c:v>LH2_bad_800</c:v>
                      </c:pt>
                    </c:strCache>
                  </c:strRef>
                </c:tx>
                <c:spPr>
                  <a:ln w="19050" cap="rnd">
                    <a:solidFill>
                      <a:schemeClr val="accent5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>
                        <a:lumMod val="80000"/>
                      </a:schemeClr>
                    </a:solidFill>
                    <a:ln w="9525">
                      <a:solidFill>
                        <a:schemeClr val="accent5">
                          <a:lumMod val="8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compare!$T$39:$T$52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510730293.44885409</c:v>
                      </c:pt>
                      <c:pt idx="1">
                        <c:v>615425711.02871633</c:v>
                      </c:pt>
                      <c:pt idx="2">
                        <c:v>742436424.43241262</c:v>
                      </c:pt>
                      <c:pt idx="3">
                        <c:v>867435729.22279692</c:v>
                      </c:pt>
                      <c:pt idx="4">
                        <c:v>981725002.62170625</c:v>
                      </c:pt>
                      <c:pt idx="5">
                        <c:v>1090289816.0575652</c:v>
                      </c:pt>
                      <c:pt idx="6">
                        <c:v>1199050083.9734373</c:v>
                      </c:pt>
                      <c:pt idx="7">
                        <c:v>1304059849.3327284</c:v>
                      </c:pt>
                      <c:pt idx="8">
                        <c:v>1448486256.2721186</c:v>
                      </c:pt>
                      <c:pt idx="9">
                        <c:v>1590284004.259268</c:v>
                      </c:pt>
                      <c:pt idx="10">
                        <c:v>1799222062.8702905</c:v>
                      </c:pt>
                      <c:pt idx="11">
                        <c:v>1900043630.7446229</c:v>
                      </c:pt>
                      <c:pt idx="12">
                        <c:v>2044399235.8672044</c:v>
                      </c:pt>
                      <c:pt idx="13">
                        <c:v>2210340613.7927399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2EF4-45C6-ACB5-BBE6DF4F5B11}"/>
                  </c:ext>
                </c:extLst>
              </c15:ser>
            </c15:filteredScatterSeries>
            <c15:filteredScatterSeries>
              <c15:ser>
                <c:idx val="23"/>
                <c:order val="2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compare!$U$54</c15:sqref>
                        </c15:formulaRef>
                      </c:ext>
                    </c:extLst>
                    <c:strCache>
                      <c:ptCount val="1"/>
                      <c:pt idx="0">
                        <c:v>LH2_good_800</c:v>
                      </c:pt>
                    </c:strCache>
                  </c:strRef>
                </c:tx>
                <c:spPr>
                  <a:ln w="19050" cap="rnd">
                    <a:solidFill>
                      <a:schemeClr val="accent6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lumMod val="80000"/>
                      </a:schemeClr>
                    </a:solidFill>
                    <a:ln w="9525">
                      <a:solidFill>
                        <a:schemeClr val="accent6">
                          <a:lumMod val="8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compare!$U$39:$U$52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95929978.380462021</c:v>
                      </c:pt>
                      <c:pt idx="1">
                        <c:v>115594817.67783064</c:v>
                      </c:pt>
                      <c:pt idx="2">
                        <c:v>139451117.46499765</c:v>
                      </c:pt>
                      <c:pt idx="3">
                        <c:v>162929616.31248218</c:v>
                      </c:pt>
                      <c:pt idx="4">
                        <c:v>184396460.29434207</c:v>
                      </c:pt>
                      <c:pt idx="5">
                        <c:v>204788084.48301727</c:v>
                      </c:pt>
                      <c:pt idx="6">
                        <c:v>225216420.69814271</c:v>
                      </c:pt>
                      <c:pt idx="7">
                        <c:v>244940303.63570923</c:v>
                      </c:pt>
                      <c:pt idx="8">
                        <c:v>272067776.34093064</c:v>
                      </c:pt>
                      <c:pt idx="9">
                        <c:v>298701510.57069325</c:v>
                      </c:pt>
                      <c:pt idx="10">
                        <c:v>337946144.58302504</c:v>
                      </c:pt>
                      <c:pt idx="11">
                        <c:v>356883362.42682534</c:v>
                      </c:pt>
                      <c:pt idx="12">
                        <c:v>383997536.49508923</c:v>
                      </c:pt>
                      <c:pt idx="13">
                        <c:v>415166145.44781989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7-2EF4-45C6-ACB5-BBE6DF4F5B11}"/>
                  </c:ext>
                </c:extLst>
              </c15:ser>
            </c15:filteredScatterSeries>
          </c:ext>
        </c:extLst>
      </c:scatterChart>
      <c:valAx>
        <c:axId val="1045113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/>
                  <a:t>Mission range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5118272"/>
        <c:crosses val="autoZero"/>
        <c:crossBetween val="midCat"/>
      </c:valAx>
      <c:valAx>
        <c:axId val="1045118272"/>
        <c:scaling>
          <c:orientation val="minMax"/>
          <c:max val="90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/>
                  <a:t>gCO2/MJ</a:t>
                </a:r>
              </a:p>
            </c:rich>
          </c:tx>
          <c:layout>
            <c:manualLayout>
              <c:xMode val="edge"/>
              <c:yMode val="edge"/>
              <c:x val="1.2375599514707127E-2"/>
              <c:y val="0.413147376185819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51136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baseline="0">
                <a:effectLst/>
              </a:rPr>
              <a:t>Realistic estimation of GHG emission for 200 passengers configuration</a:t>
            </a:r>
            <a:endParaRPr lang="en-GB" sz="1400">
              <a:effectLst/>
            </a:endParaRPr>
          </a:p>
        </c:rich>
      </c:tx>
      <c:layout>
        <c:manualLayout>
          <c:xMode val="edge"/>
          <c:yMode val="edge"/>
          <c:x val="0.15948715539435851"/>
          <c:y val="2.95371107530817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64645230801997"/>
          <c:y val="9.5687155464832432E-2"/>
          <c:w val="0.71221029948822034"/>
          <c:h val="0.80987637278792746"/>
        </c:manualLayout>
      </c:layout>
      <c:scatterChart>
        <c:scatterStyle val="smoothMarker"/>
        <c:varyColors val="0"/>
        <c:ser>
          <c:idx val="0"/>
          <c:order val="0"/>
          <c:tx>
            <c:v>Kerosene</c:v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compare!$J$2:$J$15</c:f>
              <c:numCache>
                <c:formatCode>0.00E+00</c:formatCode>
                <c:ptCount val="14"/>
                <c:pt idx="0">
                  <c:v>36073118.148192003</c:v>
                </c:pt>
                <c:pt idx="1">
                  <c:v>44608063.651200004</c:v>
                </c:pt>
                <c:pt idx="2">
                  <c:v>53621463.533760004</c:v>
                </c:pt>
                <c:pt idx="3">
                  <c:v>62948260.771324858</c:v>
                </c:pt>
                <c:pt idx="4">
                  <c:v>72754422.354536891</c:v>
                </c:pt>
                <c:pt idx="5">
                  <c:v>83898856.817949951</c:v>
                </c:pt>
                <c:pt idx="6">
                  <c:v>93754686.728591144</c:v>
                </c:pt>
                <c:pt idx="7">
                  <c:v>106341370.25989406</c:v>
                </c:pt>
                <c:pt idx="8">
                  <c:v>118665591.93072878</c:v>
                </c:pt>
                <c:pt idx="9">
                  <c:v>131487544.25870328</c:v>
                </c:pt>
                <c:pt idx="10">
                  <c:v>143736920.97814876</c:v>
                </c:pt>
                <c:pt idx="11">
                  <c:v>165206383.35585287</c:v>
                </c:pt>
                <c:pt idx="12">
                  <c:v>182837069.5491856</c:v>
                </c:pt>
                <c:pt idx="13">
                  <c:v>195826421.28957441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6D-4B60-8110-6503A9A84D69}"/>
            </c:ext>
          </c:extLst>
        </c:ser>
        <c:ser>
          <c:idx val="3"/>
          <c:order val="2"/>
          <c:tx>
            <c:v>Biofuel</c:v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compare!$M$2:$M$15</c:f>
              <c:numCache>
                <c:formatCode>0.00E+00</c:formatCode>
                <c:ptCount val="14"/>
                <c:pt idx="0">
                  <c:v>67412064.939422742</c:v>
                </c:pt>
                <c:pt idx="1">
                  <c:v>82224704.798545048</c:v>
                </c:pt>
                <c:pt idx="2">
                  <c:v>103170884.33807583</c:v>
                </c:pt>
                <c:pt idx="3">
                  <c:v>121269521.77636406</c:v>
                </c:pt>
                <c:pt idx="4">
                  <c:v>141419384.55811745</c:v>
                </c:pt>
                <c:pt idx="5">
                  <c:v>157273321.16090101</c:v>
                </c:pt>
                <c:pt idx="6">
                  <c:v>181051928.69383928</c:v>
                </c:pt>
                <c:pt idx="7">
                  <c:v>198694859.5028109</c:v>
                </c:pt>
                <c:pt idx="8">
                  <c:v>225118686.71151984</c:v>
                </c:pt>
                <c:pt idx="9">
                  <c:v>263080003.09081674</c:v>
                </c:pt>
                <c:pt idx="10">
                  <c:v>294863421.8689242</c:v>
                </c:pt>
                <c:pt idx="11">
                  <c:v>324911816.91805297</c:v>
                </c:pt>
                <c:pt idx="12">
                  <c:v>354172599.06468391</c:v>
                </c:pt>
                <c:pt idx="13">
                  <c:v>391595370.1550712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6D-4B60-8110-6503A9A84D69}"/>
            </c:ext>
          </c:extLst>
        </c:ser>
        <c:ser>
          <c:idx val="5"/>
          <c:order val="3"/>
          <c:tx>
            <c:v>Ammonia</c:v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compare!$O$2:$O$15</c:f>
              <c:numCache>
                <c:formatCode>0.00E+00</c:formatCode>
                <c:ptCount val="14"/>
                <c:pt idx="0">
                  <c:v>206013704.581514</c:v>
                </c:pt>
                <c:pt idx="1">
                  <c:v>268929466.7460134</c:v>
                </c:pt>
                <c:pt idx="2">
                  <c:v>332581104.55217642</c:v>
                </c:pt>
                <c:pt idx="3">
                  <c:v>462285387.97539967</c:v>
                </c:pt>
                <c:pt idx="4">
                  <c:v>544427251.66229439</c:v>
                </c:pt>
                <c:pt idx="5">
                  <c:v>672216227.90021193</c:v>
                </c:pt>
                <c:pt idx="6">
                  <c:v>824207530.43320858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6D-4B60-8110-6503A9A84D69}"/>
            </c:ext>
          </c:extLst>
        </c:ser>
        <c:ser>
          <c:idx val="8"/>
          <c:order val="5"/>
          <c:tx>
            <c:v>LNG</c:v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compare!$R$2:$R$15</c:f>
              <c:numCache>
                <c:formatCode>0.00E+00</c:formatCode>
                <c:ptCount val="14"/>
                <c:pt idx="0">
                  <c:v>49633347.146635301</c:v>
                </c:pt>
                <c:pt idx="1">
                  <c:v>68021821.772612736</c:v>
                </c:pt>
                <c:pt idx="2">
                  <c:v>79135238.773936346</c:v>
                </c:pt>
                <c:pt idx="3">
                  <c:v>95332214.39156267</c:v>
                </c:pt>
                <c:pt idx="4">
                  <c:v>105244650.96804745</c:v>
                </c:pt>
                <c:pt idx="5">
                  <c:v>127067299.82768191</c:v>
                </c:pt>
                <c:pt idx="6">
                  <c:v>135719069.92586678</c:v>
                </c:pt>
                <c:pt idx="7">
                  <c:v>161888804.77496549</c:v>
                </c:pt>
                <c:pt idx="8">
                  <c:v>172440286.1093525</c:v>
                </c:pt>
                <c:pt idx="9">
                  <c:v>193891358.37495697</c:v>
                </c:pt>
                <c:pt idx="10">
                  <c:v>207536420.14386407</c:v>
                </c:pt>
                <c:pt idx="11">
                  <c:v>222119744.38132209</c:v>
                </c:pt>
                <c:pt idx="12">
                  <c:v>241678254.25185096</c:v>
                </c:pt>
                <c:pt idx="13">
                  <c:v>261668724.90198308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6D-4B60-8110-6503A9A84D69}"/>
            </c:ext>
          </c:extLst>
        </c:ser>
        <c:ser>
          <c:idx val="10"/>
          <c:order val="6"/>
          <c:tx>
            <c:v>LH2</c:v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00B0F0"/>
              </a:solidFill>
              <a:ln w="9525">
                <a:solidFill>
                  <a:srgbClr val="00B0F0"/>
                </a:solidFill>
              </a:ln>
              <a:effectLst/>
            </c:spPr>
          </c:marker>
          <c:xVal>
            <c:numRef>
              <c:f>compare!$I$2:$I$15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compare!$T$2:$T$15</c:f>
              <c:numCache>
                <c:formatCode>0.00E+00</c:formatCode>
                <c:ptCount val="14"/>
                <c:pt idx="0">
                  <c:v>87920072.632080361</c:v>
                </c:pt>
                <c:pt idx="1">
                  <c:v>107344712.62492089</c:v>
                </c:pt>
                <c:pt idx="2">
                  <c:v>121299377.7817619</c:v>
                </c:pt>
                <c:pt idx="3">
                  <c:v>142747813.82506374</c:v>
                </c:pt>
                <c:pt idx="4">
                  <c:v>167084352.62747571</c:v>
                </c:pt>
                <c:pt idx="5">
                  <c:v>185578809.03335792</c:v>
                </c:pt>
                <c:pt idx="6">
                  <c:v>211419281.55480054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46D-4B60-8110-6503A9A84D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5113696"/>
        <c:axId val="1045118272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1"/>
                <c:tx>
                  <c:strRef>
                    <c:extLst>
                      <c:ext uri="{02D57815-91ED-43cb-92C2-25804820EDAC}">
                        <c15:formulaRef>
                          <c15:sqref>compare!$L$17</c15:sqref>
                        </c15:formulaRef>
                      </c:ext>
                    </c:extLst>
                    <c:strCache>
                      <c:ptCount val="1"/>
                      <c:pt idx="0">
                        <c:v>Biofuel_good_200</c:v>
                      </c:pt>
                    </c:strCache>
                  </c:strRef>
                </c:tx>
                <c:spPr>
                  <a:ln w="19050" cap="rnd">
                    <a:solidFill>
                      <a:srgbClr val="92D05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compare!$I$2:$I$15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compare!$L$2:$L$15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17614624.152769215</c:v>
                      </c:pt>
                      <c:pt idx="1">
                        <c:v>21485134.336120404</c:v>
                      </c:pt>
                      <c:pt idx="2">
                        <c:v>26958324.934224918</c:v>
                      </c:pt>
                      <c:pt idx="3">
                        <c:v>31687459.050486788</c:v>
                      </c:pt>
                      <c:pt idx="4">
                        <c:v>36952573.832972758</c:v>
                      </c:pt>
                      <c:pt idx="5">
                        <c:v>41095172.562900558</c:v>
                      </c:pt>
                      <c:pt idx="6">
                        <c:v>47308470.359745957</c:v>
                      </c:pt>
                      <c:pt idx="7">
                        <c:v>51918529.337061249</c:v>
                      </c:pt>
                      <c:pt idx="8">
                        <c:v>58823017.211411044</c:v>
                      </c:pt>
                      <c:pt idx="9">
                        <c:v>68742225.604842618</c:v>
                      </c:pt>
                      <c:pt idx="10">
                        <c:v>77047162.956480205</c:v>
                      </c:pt>
                      <c:pt idx="11">
                        <c:v>84898742.4276025</c:v>
                      </c:pt>
                      <c:pt idx="12">
                        <c:v>92544520.381328195</c:v>
                      </c:pt>
                      <c:pt idx="13">
                        <c:v>102323008.07644098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1-746D-4B60-8110-6503A9A84D69}"/>
                  </c:ext>
                </c:extLst>
              </c15:ser>
            </c15:filteredScatterSeries>
            <c15:filteredScatterSeries>
              <c15:ser>
                <c:idx val="6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compare!$P$17</c15:sqref>
                        </c15:formulaRef>
                      </c:ext>
                    </c:extLst>
                    <c:strCache>
                      <c:ptCount val="1"/>
                      <c:pt idx="0">
                        <c:v>Ammonia_good_200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compare!$I$2:$I$15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compare!$P$2:$P$15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30845338.657164425</c:v>
                      </c:pt>
                      <c:pt idx="1">
                        <c:v>40265381.827495024</c:v>
                      </c:pt>
                      <c:pt idx="2">
                        <c:v>49795603.752305955</c:v>
                      </c:pt>
                      <c:pt idx="3">
                        <c:v>69215537.759129107</c:v>
                      </c:pt>
                      <c:pt idx="4">
                        <c:v>81514203.076078385</c:v>
                      </c:pt>
                      <c:pt idx="5">
                        <c:v>100647368.30272128</c:v>
                      </c:pt>
                      <c:pt idx="6">
                        <c:v>123404219.40200731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746D-4B60-8110-6503A9A84D69}"/>
                  </c:ext>
                </c:extLst>
              </c15:ser>
            </c15:filteredScatterSeries>
            <c15:filteredScatterSeries>
              <c15:ser>
                <c:idx val="11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compare!$U$17</c15:sqref>
                        </c15:formulaRef>
                      </c:ext>
                    </c:extLst>
                    <c:strCache>
                      <c:ptCount val="1"/>
                      <c:pt idx="0">
                        <c:v>LH2_good_200</c:v>
                      </c:pt>
                    </c:strCache>
                  </c:strRef>
                </c:tx>
                <c:spPr>
                  <a:ln w="19050" cap="rnd">
                    <a:solidFill>
                      <a:schemeClr val="accent6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lumMod val="60000"/>
                      </a:schemeClr>
                    </a:solidFill>
                    <a:ln w="9525">
                      <a:solidFill>
                        <a:schemeClr val="accent6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compare!$I$2:$I$15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compare!$U$2:$U$15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16513942.436917029</c:v>
                      </c:pt>
                      <c:pt idx="1">
                        <c:v>20162453.830236323</c:v>
                      </c:pt>
                      <c:pt idx="2">
                        <c:v>22783545.126314696</c:v>
                      </c:pt>
                      <c:pt idx="3">
                        <c:v>26812184.179687623</c:v>
                      </c:pt>
                      <c:pt idx="4">
                        <c:v>31383292.788510431</c:v>
                      </c:pt>
                      <c:pt idx="5">
                        <c:v>34857088.695923835</c:v>
                      </c:pt>
                      <c:pt idx="6">
                        <c:v>39710679.724534236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746D-4B60-8110-6503A9A84D69}"/>
                  </c:ext>
                </c:extLst>
              </c15:ser>
            </c15:filteredScatterSeries>
            <c15:filteredScatterSeries>
              <c15:ser>
                <c:idx val="1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compare!$J$35</c15:sqref>
                        </c15:formulaRef>
                      </c:ext>
                    </c:extLst>
                    <c:strCache>
                      <c:ptCount val="1"/>
                      <c:pt idx="0">
                        <c:v>Kerosene_400</c:v>
                      </c:pt>
                    </c:strCache>
                  </c:strRef>
                </c:tx>
                <c:spPr>
                  <a:ln w="19050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compare!$I$21:$I$34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compare!$J$21:$J$34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89974767.362325072</c:v>
                      </c:pt>
                      <c:pt idx="1">
                        <c:v>112607701.17125428</c:v>
                      </c:pt>
                      <c:pt idx="2">
                        <c:v>136485677.31493276</c:v>
                      </c:pt>
                      <c:pt idx="3">
                        <c:v>162898422.49753585</c:v>
                      </c:pt>
                      <c:pt idx="4">
                        <c:v>186688621.17051643</c:v>
                      </c:pt>
                      <c:pt idx="5">
                        <c:v>219625752.57698891</c:v>
                      </c:pt>
                      <c:pt idx="6">
                        <c:v>246255090.62475809</c:v>
                      </c:pt>
                      <c:pt idx="7">
                        <c:v>276785070.22456747</c:v>
                      </c:pt>
                      <c:pt idx="8">
                        <c:v>306858065.96159667</c:v>
                      </c:pt>
                      <c:pt idx="9">
                        <c:v>350543976.44050699</c:v>
                      </c:pt>
                      <c:pt idx="10">
                        <c:v>385365332.77260303</c:v>
                      </c:pt>
                      <c:pt idx="11">
                        <c:v>438162003.25548196</c:v>
                      </c:pt>
                      <c:pt idx="12">
                        <c:v>483405375.65987366</c:v>
                      </c:pt>
                      <c:pt idx="13">
                        <c:v>563520063.3295939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746D-4B60-8110-6503A9A84D69}"/>
                  </c:ext>
                </c:extLst>
              </c15:ser>
            </c15:filteredScatterSeries>
            <c15:filteredScatterSeries>
              <c15:ser>
                <c:idx val="4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compare!$L$35</c15:sqref>
                        </c15:formulaRef>
                      </c:ext>
                    </c:extLst>
                    <c:strCache>
                      <c:ptCount val="1"/>
                      <c:pt idx="0">
                        <c:v>Biofuel_good_400</c:v>
                      </c:pt>
                    </c:strCache>
                  </c:strRef>
                </c:tx>
                <c:spPr>
                  <a:ln w="19050" cap="rnd">
                    <a:solidFill>
                      <a:srgbClr val="92D05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compare!$I$21:$I$34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compare!$L$21:$L$34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43499180.179280974</c:v>
                      </c:pt>
                      <c:pt idx="1">
                        <c:v>54389969.741927072</c:v>
                      </c:pt>
                      <c:pt idx="2">
                        <c:v>68356079.729085639</c:v>
                      </c:pt>
                      <c:pt idx="3">
                        <c:v>82450906.99859871</c:v>
                      </c:pt>
                      <c:pt idx="4">
                        <c:v>94639258.539164707</c:v>
                      </c:pt>
                      <c:pt idx="5">
                        <c:v>115544799.51547661</c:v>
                      </c:pt>
                      <c:pt idx="6">
                        <c:v>122741055.11029764</c:v>
                      </c:pt>
                      <c:pt idx="7">
                        <c:v>139141908.89040735</c:v>
                      </c:pt>
                      <c:pt idx="8">
                        <c:v>161299096.93498725</c:v>
                      </c:pt>
                      <c:pt idx="9">
                        <c:v>183930003.17170274</c:v>
                      </c:pt>
                      <c:pt idx="10">
                        <c:v>207851074.63433355</c:v>
                      </c:pt>
                      <c:pt idx="11">
                        <c:v>217706492.12225744</c:v>
                      </c:pt>
                      <c:pt idx="12">
                        <c:v>244540389.0272696</c:v>
                      </c:pt>
                      <c:pt idx="13">
                        <c:v>281150657.33993161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46D-4B60-8110-6503A9A84D69}"/>
                  </c:ext>
                </c:extLst>
              </c15:ser>
            </c15:filteredScatterSeries>
            <c15:filteredScatterSeries>
              <c15:ser>
                <c:idx val="7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compare!$M$35</c15:sqref>
                        </c15:formulaRef>
                      </c:ext>
                    </c:extLst>
                    <c:strCache>
                      <c:ptCount val="1"/>
                      <c:pt idx="0">
                        <c:v>Biofuel_bad_400</c:v>
                      </c:pt>
                    </c:strCache>
                  </c:strRef>
                </c:tx>
                <c:spPr>
                  <a:ln w="19050" cap="rnd">
                    <a:solidFill>
                      <a:srgbClr val="92D05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compare!$I$21:$I$34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compare!$M$21:$M$34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166473580.9078469</c:v>
                      </c:pt>
                      <c:pt idx="1">
                        <c:v>208153187.97021312</c:v>
                      </c:pt>
                      <c:pt idx="2">
                        <c:v>261602203.1317113</c:v>
                      </c:pt>
                      <c:pt idx="3">
                        <c:v>315543825.89707619</c:v>
                      </c:pt>
                      <c:pt idx="4">
                        <c:v>362189268.82172561</c:v>
                      </c:pt>
                      <c:pt idx="5">
                        <c:v>442195840.27430731</c:v>
                      </c:pt>
                      <c:pt idx="6">
                        <c:v>469736277.42876649</c:v>
                      </c:pt>
                      <c:pt idx="7">
                        <c:v>532503181.2524237</c:v>
                      </c:pt>
                      <c:pt idx="8">
                        <c:v>617299869.86649215</c:v>
                      </c:pt>
                      <c:pt idx="9">
                        <c:v>703909502.16044104</c:v>
                      </c:pt>
                      <c:pt idx="10">
                        <c:v>795456662.56953359</c:v>
                      </c:pt>
                      <c:pt idx="11">
                        <c:v>833173847.90025783</c:v>
                      </c:pt>
                      <c:pt idx="12">
                        <c:v>935868539.82498276</c:v>
                      </c:pt>
                      <c:pt idx="13">
                        <c:v>1075977903.7000487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46D-4B60-8110-6503A9A84D69}"/>
                  </c:ext>
                </c:extLst>
              </c15:ser>
            </c15:filteredScatterSeries>
            <c15:filteredScatterSeries>
              <c15:ser>
                <c:idx val="9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compare!$O$35</c15:sqref>
                        </c15:formulaRef>
                      </c:ext>
                    </c:extLst>
                    <c:strCache>
                      <c:ptCount val="1"/>
                      <c:pt idx="0">
                        <c:v>Ammonia_bad_400</c:v>
                      </c:pt>
                    </c:strCache>
                  </c:strRef>
                </c:tx>
                <c:spPr>
                  <a:ln w="19050" cap="rnd">
                    <a:solidFill>
                      <a:srgbClr val="7030A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compare!$I$21:$I$34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compare!$O$21:$O$34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206013704.581514</c:v>
                      </c:pt>
                      <c:pt idx="1">
                        <c:v>268929466.7460134</c:v>
                      </c:pt>
                      <c:pt idx="2">
                        <c:v>332581104.55217642</c:v>
                      </c:pt>
                      <c:pt idx="3">
                        <c:v>462285387.97539967</c:v>
                      </c:pt>
                      <c:pt idx="4">
                        <c:v>544427251.66229439</c:v>
                      </c:pt>
                      <c:pt idx="5">
                        <c:v>672216227.90021193</c:v>
                      </c:pt>
                      <c:pt idx="6">
                        <c:v>824207530.43320858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46D-4B60-8110-6503A9A84D69}"/>
                  </c:ext>
                </c:extLst>
              </c15:ser>
            </c15:filteredScatterSeries>
            <c15:filteredScatter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compare!$P$35</c15:sqref>
                        </c15:formulaRef>
                      </c:ext>
                    </c:extLst>
                    <c:strCache>
                      <c:ptCount val="1"/>
                      <c:pt idx="0">
                        <c:v>Ammonia_good_400</c:v>
                      </c:pt>
                    </c:strCache>
                  </c:strRef>
                </c:tx>
                <c:spPr>
                  <a:ln w="19050" cap="rnd">
                    <a:solidFill>
                      <a:srgbClr val="7030A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1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compare!$I$21:$I$34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compare!$P$21:$P$34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30845338.657164425</c:v>
                      </c:pt>
                      <c:pt idx="1">
                        <c:v>40265381.827495024</c:v>
                      </c:pt>
                      <c:pt idx="2">
                        <c:v>49795603.752305955</c:v>
                      </c:pt>
                      <c:pt idx="3">
                        <c:v>69215537.759129107</c:v>
                      </c:pt>
                      <c:pt idx="4">
                        <c:v>81514203.076078385</c:v>
                      </c:pt>
                      <c:pt idx="5">
                        <c:v>100647368.30272128</c:v>
                      </c:pt>
                      <c:pt idx="6">
                        <c:v>123404219.40200731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46D-4B60-8110-6503A9A84D69}"/>
                  </c:ext>
                </c:extLst>
              </c15:ser>
            </c15:filteredScatterSeries>
            <c15:filteredScatter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compare!$R$35</c15:sqref>
                        </c15:formulaRef>
                      </c:ext>
                    </c:extLst>
                    <c:strCache>
                      <c:ptCount val="1"/>
                      <c:pt idx="0">
                        <c:v>LNG_400</c:v>
                      </c:pt>
                    </c:strCache>
                  </c:strRef>
                </c:tx>
                <c:spPr>
                  <a:ln w="19050" cap="rnd">
                    <a:solidFill>
                      <a:srgbClr val="FFC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2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compare!$I$21:$I$34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compare!$R$21:$R$34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132156819.18348253</c:v>
                      </c:pt>
                      <c:pt idx="1">
                        <c:v>165024522.28486031</c:v>
                      </c:pt>
                      <c:pt idx="2">
                        <c:v>201096058.87635586</c:v>
                      </c:pt>
                      <c:pt idx="3">
                        <c:v>232548859.92742157</c:v>
                      </c:pt>
                      <c:pt idx="4">
                        <c:v>276375106.49984902</c:v>
                      </c:pt>
                      <c:pt idx="5">
                        <c:v>309116657.84919232</c:v>
                      </c:pt>
                      <c:pt idx="6">
                        <c:v>359684491.9432295</c:v>
                      </c:pt>
                      <c:pt idx="7">
                        <c:v>391959870.54741424</c:v>
                      </c:pt>
                      <c:pt idx="8">
                        <c:v>431067872.97653008</c:v>
                      </c:pt>
                      <c:pt idx="9">
                        <c:v>486775659.99215978</c:v>
                      </c:pt>
                      <c:pt idx="10">
                        <c:v>536953948.13350308</c:v>
                      </c:pt>
                      <c:pt idx="11">
                        <c:v>649900838.66938961</c:v>
                      </c:pt>
                      <c:pt idx="12">
                        <c:v>725954216.25989521</c:v>
                      </c:pt>
                      <c:pt idx="13">
                        <c:v>747195151.04194248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46D-4B60-8110-6503A9A84D6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compare!$T$35</c15:sqref>
                        </c15:formulaRef>
                      </c:ext>
                    </c:extLst>
                    <c:strCache>
                      <c:ptCount val="1"/>
                      <c:pt idx="0">
                        <c:v>LH2_bad_400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3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compare!$I$21:$I$34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compare!$T$21:$T$34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230063636.73427126</c:v>
                      </c:pt>
                      <c:pt idx="1">
                        <c:v>276401821.19679111</c:v>
                      </c:pt>
                      <c:pt idx="2">
                        <c:v>321632954.65615255</c:v>
                      </c:pt>
                      <c:pt idx="3">
                        <c:v>380186691.50820678</c:v>
                      </c:pt>
                      <c:pt idx="4">
                        <c:v>424752968.60569274</c:v>
                      </c:pt>
                      <c:pt idx="5">
                        <c:v>474819134.54922259</c:v>
                      </c:pt>
                      <c:pt idx="6">
                        <c:v>527792112.21749681</c:v>
                      </c:pt>
                      <c:pt idx="7">
                        <c:v>598583365.07266641</c:v>
                      </c:pt>
                      <c:pt idx="8">
                        <c:v>689867900.85021961</c:v>
                      </c:pt>
                      <c:pt idx="9">
                        <c:v>724692630.27226281</c:v>
                      </c:pt>
                      <c:pt idx="10">
                        <c:v>810636362.91994166</c:v>
                      </c:pt>
                      <c:pt idx="11">
                        <c:v>877974577.24310386</c:v>
                      </c:pt>
                      <c:pt idx="12">
                        <c:v>937492791.62109745</c:v>
                      </c:pt>
                      <c:pt idx="13">
                        <c:v>1052694058.7507583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46D-4B60-8110-6503A9A84D6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compare!$U$35</c15:sqref>
                        </c15:formulaRef>
                      </c:ext>
                    </c:extLst>
                    <c:strCache>
                      <c:ptCount val="1"/>
                      <c:pt idx="0">
                        <c:v>LH2_good_400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compare!$I$21:$I$34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compare!$U$21:$U$34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43212630.974002056</c:v>
                      </c:pt>
                      <c:pt idx="1">
                        <c:v>51916287.464909904</c:v>
                      </c:pt>
                      <c:pt idx="2">
                        <c:v>60412007.633729018</c:v>
                      </c:pt>
                      <c:pt idx="3">
                        <c:v>71410099.547137976</c:v>
                      </c:pt>
                      <c:pt idx="4">
                        <c:v>79780940.386810318</c:v>
                      </c:pt>
                      <c:pt idx="5">
                        <c:v>89184820.043375894</c:v>
                      </c:pt>
                      <c:pt idx="6">
                        <c:v>99134683.342360213</c:v>
                      </c:pt>
                      <c:pt idx="7">
                        <c:v>112431336.0826236</c:v>
                      </c:pt>
                      <c:pt idx="8">
                        <c:v>129577222.38687538</c:v>
                      </c:pt>
                      <c:pt idx="9">
                        <c:v>136118317.72312957</c:v>
                      </c:pt>
                      <c:pt idx="10">
                        <c:v>152261046.12710601</c:v>
                      </c:pt>
                      <c:pt idx="11">
                        <c:v>164909117.97061959</c:v>
                      </c:pt>
                      <c:pt idx="12">
                        <c:v>176088366.76741412</c:v>
                      </c:pt>
                      <c:pt idx="13">
                        <c:v>197726509.6520341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46D-4B60-8110-6503A9A84D69}"/>
                  </c:ext>
                </c:extLst>
              </c15:ser>
            </c15:filteredScatterSeries>
            <c15:filteredScatterSeries>
              <c15:ser>
                <c:idx val="16"/>
                <c:order val="1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compare!$J$54</c15:sqref>
                        </c15:formulaRef>
                      </c:ext>
                    </c:extLst>
                    <c:strCache>
                      <c:ptCount val="1"/>
                      <c:pt idx="0">
                        <c:v>Kerosene_800</c:v>
                      </c:pt>
                    </c:strCache>
                  </c:strRef>
                </c:tx>
                <c:spPr>
                  <a:ln w="19050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compare!$J$39:$J$52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173436221.10979399</c:v>
                      </c:pt>
                      <c:pt idx="1">
                        <c:v>215160818.26985145</c:v>
                      </c:pt>
                      <c:pt idx="2">
                        <c:v>264454595.76015779</c:v>
                      </c:pt>
                      <c:pt idx="3">
                        <c:v>308140273.68641359</c:v>
                      </c:pt>
                      <c:pt idx="4">
                        <c:v>353514377.86348504</c:v>
                      </c:pt>
                      <c:pt idx="5">
                        <c:v>412894859.47999501</c:v>
                      </c:pt>
                      <c:pt idx="6">
                        <c:v>471273090.28177083</c:v>
                      </c:pt>
                      <c:pt idx="7">
                        <c:v>525176148.43023604</c:v>
                      </c:pt>
                      <c:pt idx="8">
                        <c:v>608369648.6867255</c:v>
                      </c:pt>
                      <c:pt idx="9">
                        <c:v>663750219.7416079</c:v>
                      </c:pt>
                      <c:pt idx="10">
                        <c:v>741125805.98642051</c:v>
                      </c:pt>
                      <c:pt idx="11">
                        <c:v>849601148.25988305</c:v>
                      </c:pt>
                      <c:pt idx="12">
                        <c:v>967018018.36098778</c:v>
                      </c:pt>
                      <c:pt idx="13">
                        <c:v>1085734380.874316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746D-4B60-8110-6503A9A84D69}"/>
                  </c:ext>
                </c:extLst>
              </c15:ser>
            </c15:filteredScatterSeries>
            <c15:filteredScatterSeries>
              <c15:ser>
                <c:idx val="17"/>
                <c:order val="1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compare!$L$54</c15:sqref>
                        </c15:formulaRef>
                      </c:ext>
                    </c:extLst>
                    <c:strCache>
                      <c:ptCount val="1"/>
                      <c:pt idx="0">
                        <c:v>Biofuel_good_800</c:v>
                      </c:pt>
                    </c:strCache>
                  </c:strRef>
                </c:tx>
                <c:spPr>
                  <a:ln w="19050" cap="rnd">
                    <a:solidFill>
                      <a:srgbClr val="92D05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compare!$L$39:$L$52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82629143.228570223</c:v>
                      </c:pt>
                      <c:pt idx="1">
                        <c:v>103247529.93848515</c:v>
                      </c:pt>
                      <c:pt idx="2">
                        <c:v>125122824.25678776</c:v>
                      </c:pt>
                      <c:pt idx="3">
                        <c:v>154575526.25508112</c:v>
                      </c:pt>
                      <c:pt idx="4">
                        <c:v>174933180.19263765</c:v>
                      </c:pt>
                      <c:pt idx="5">
                        <c:v>201553954.73342091</c:v>
                      </c:pt>
                      <c:pt idx="6">
                        <c:v>230107831.74926242</c:v>
                      </c:pt>
                      <c:pt idx="7">
                        <c:v>264943396.45529452</c:v>
                      </c:pt>
                      <c:pt idx="8">
                        <c:v>306018157.39887655</c:v>
                      </c:pt>
                      <c:pt idx="9">
                        <c:v>350186349.55754977</c:v>
                      </c:pt>
                      <c:pt idx="10">
                        <c:v>405718511.71179563</c:v>
                      </c:pt>
                      <c:pt idx="11">
                        <c:v>473071258.76763648</c:v>
                      </c:pt>
                      <c:pt idx="12">
                        <c:v>544012793.91737807</c:v>
                      </c:pt>
                      <c:pt idx="13">
                        <c:v>643207471.61383128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746D-4B60-8110-6503A9A84D69}"/>
                  </c:ext>
                </c:extLst>
              </c15:ser>
            </c15:filteredScatterSeries>
            <c15:filteredScatterSeries>
              <c15:ser>
                <c:idx val="18"/>
                <c:order val="1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compare!$M$54</c15:sqref>
                        </c15:formulaRef>
                      </c:ext>
                    </c:extLst>
                    <c:strCache>
                      <c:ptCount val="1"/>
                      <c:pt idx="0">
                        <c:v>Biofuel_bad_800</c:v>
                      </c:pt>
                    </c:strCache>
                  </c:strRef>
                </c:tx>
                <c:spPr>
                  <a:ln w="19050" cap="rnd">
                    <a:solidFill>
                      <a:srgbClr val="92D05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80000"/>
                      </a:schemeClr>
                    </a:solidFill>
                    <a:ln w="9525">
                      <a:solidFill>
                        <a:schemeClr val="accent1">
                          <a:lumMod val="8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compare!$M$39:$M$52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316225945.03882968</c:v>
                      </c:pt>
                      <c:pt idx="1">
                        <c:v>395133562.46967924</c:v>
                      </c:pt>
                      <c:pt idx="2">
                        <c:v>478851429.41732961</c:v>
                      </c:pt>
                      <c:pt idx="3">
                        <c:v>591568421.98729491</c:v>
                      </c:pt>
                      <c:pt idx="4">
                        <c:v>669478201.80153561</c:v>
                      </c:pt>
                      <c:pt idx="5">
                        <c:v>771357263.56958854</c:v>
                      </c:pt>
                      <c:pt idx="6">
                        <c:v>880634407.09362948</c:v>
                      </c:pt>
                      <c:pt idx="7">
                        <c:v>1013951889.7601736</c:v>
                      </c:pt>
                      <c:pt idx="8">
                        <c:v>1171147094.6129951</c:v>
                      </c:pt>
                      <c:pt idx="9">
                        <c:v>1340181018.4841037</c:v>
                      </c:pt>
                      <c:pt idx="10">
                        <c:v>1552705435.0655413</c:v>
                      </c:pt>
                      <c:pt idx="11">
                        <c:v>1810467832.889003</c:v>
                      </c:pt>
                      <c:pt idx="12">
                        <c:v>2081964705.7680585</c:v>
                      </c:pt>
                      <c:pt idx="13">
                        <c:v>2461587796.0210037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746D-4B60-8110-6503A9A84D69}"/>
                  </c:ext>
                </c:extLst>
              </c15:ser>
            </c15:filteredScatterSeries>
            <c15:filteredScatterSeries>
              <c15:ser>
                <c:idx val="19"/>
                <c:order val="1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compare!$O$54</c15:sqref>
                        </c15:formulaRef>
                      </c:ext>
                    </c:extLst>
                    <c:strCache>
                      <c:ptCount val="1"/>
                      <c:pt idx="0">
                        <c:v>Ammonia_bad_800</c:v>
                      </c:pt>
                    </c:strCache>
                  </c:strRef>
                </c:tx>
                <c:spPr>
                  <a:ln w="19050" cap="rnd">
                    <a:solidFill>
                      <a:srgbClr val="7030A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80000"/>
                      </a:schemeClr>
                    </a:solidFill>
                    <a:ln w="9525">
                      <a:solidFill>
                        <a:schemeClr val="accent2">
                          <a:lumMod val="8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compare!$O$39:$O$52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390884513.64101905</c:v>
                      </c:pt>
                      <c:pt idx="1">
                        <c:v>530764047.69218963</c:v>
                      </c:pt>
                      <c:pt idx="2">
                        <c:v>704765340.50872493</c:v>
                      </c:pt>
                      <c:pt idx="3">
                        <c:v>798491373.03714859</c:v>
                      </c:pt>
                      <c:pt idx="4">
                        <c:v>1421685762.7484288</c:v>
                      </c:pt>
                      <c:pt idx="5">
                        <c:v>2381726706.3455529</c:v>
                      </c:pt>
                      <c:pt idx="6">
                        <c:v>3369669938.7885017</c:v>
                      </c:pt>
                      <c:pt idx="7">
                        <c:v>4004220375.1059103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7-746D-4B60-8110-6503A9A84D69}"/>
                  </c:ext>
                </c:extLst>
              </c15:ser>
            </c15:filteredScatterSeries>
            <c15:filteredScatterSeries>
              <c15:ser>
                <c:idx val="20"/>
                <c:order val="2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compare!$P$54</c15:sqref>
                        </c15:formulaRef>
                      </c:ext>
                    </c:extLst>
                    <c:strCache>
                      <c:ptCount val="1"/>
                      <c:pt idx="0">
                        <c:v>Ammonia_good_800</c:v>
                      </c:pt>
                    </c:strCache>
                  </c:strRef>
                </c:tx>
                <c:spPr>
                  <a:ln w="19050" cap="rnd">
                    <a:solidFill>
                      <a:srgbClr val="7030A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>
                        <a:lumMod val="80000"/>
                      </a:schemeClr>
                    </a:solidFill>
                    <a:ln w="9525">
                      <a:solidFill>
                        <a:schemeClr val="accent3">
                          <a:lumMod val="8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compare!$P$39:$P$52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58525063.774714202</c:v>
                      </c:pt>
                      <c:pt idx="1">
                        <c:v>79468484.057259232</c:v>
                      </c:pt>
                      <c:pt idx="2">
                        <c:v>105520774.19306831</c:v>
                      </c:pt>
                      <c:pt idx="3">
                        <c:v>119553875.63262688</c:v>
                      </c:pt>
                      <c:pt idx="4">
                        <c:v>212861464.2658067</c:v>
                      </c:pt>
                      <c:pt idx="5">
                        <c:v>356603299.74297035</c:v>
                      </c:pt>
                      <c:pt idx="6">
                        <c:v>504522796.84952796</c:v>
                      </c:pt>
                      <c:pt idx="7">
                        <c:v>599530666.07367194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746D-4B60-8110-6503A9A84D69}"/>
                  </c:ext>
                </c:extLst>
              </c15:ser>
            </c15:filteredScatterSeries>
            <c15:filteredScatterSeries>
              <c15:ser>
                <c:idx val="21"/>
                <c:order val="2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compare!$R$54</c15:sqref>
                        </c15:formulaRef>
                      </c:ext>
                    </c:extLst>
                    <c:strCache>
                      <c:ptCount val="1"/>
                      <c:pt idx="0">
                        <c:v>LNG_800</c:v>
                      </c:pt>
                    </c:strCache>
                  </c:strRef>
                </c:tx>
                <c:spPr>
                  <a:ln w="19050" cap="rnd">
                    <a:solidFill>
                      <a:srgbClr val="FFC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80000"/>
                      </a:schemeClr>
                    </a:solidFill>
                    <a:ln w="9525">
                      <a:solidFill>
                        <a:schemeClr val="accent4">
                          <a:lumMod val="8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compare!$R$39:$R$52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258987600.26249257</c:v>
                      </c:pt>
                      <c:pt idx="1">
                        <c:v>371704485.20436335</c:v>
                      </c:pt>
                      <c:pt idx="2">
                        <c:v>391071188.57817858</c:v>
                      </c:pt>
                      <c:pt idx="3">
                        <c:v>461448282.2568326</c:v>
                      </c:pt>
                      <c:pt idx="4">
                        <c:v>528864523.4034093</c:v>
                      </c:pt>
                      <c:pt idx="5">
                        <c:v>603199626.83274508</c:v>
                      </c:pt>
                      <c:pt idx="6">
                        <c:v>676332742.35213268</c:v>
                      </c:pt>
                      <c:pt idx="7">
                        <c:v>760863916.62416923</c:v>
                      </c:pt>
                      <c:pt idx="8">
                        <c:v>867883237.69703722</c:v>
                      </c:pt>
                      <c:pt idx="9">
                        <c:v>912496052.15020978</c:v>
                      </c:pt>
                      <c:pt idx="10">
                        <c:v>1074966187.1592996</c:v>
                      </c:pt>
                      <c:pt idx="11">
                        <c:v>1133848644.4517176</c:v>
                      </c:pt>
                      <c:pt idx="12">
                        <c:v>1284567962.4577608</c:v>
                      </c:pt>
                      <c:pt idx="13">
                        <c:v>1400086450.156096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746D-4B60-8110-6503A9A84D69}"/>
                  </c:ext>
                </c:extLst>
              </c15:ser>
            </c15:filteredScatterSeries>
            <c15:filteredScatterSeries>
              <c15:ser>
                <c:idx val="22"/>
                <c:order val="2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compare!$T$54</c15:sqref>
                        </c15:formulaRef>
                      </c:ext>
                    </c:extLst>
                    <c:strCache>
                      <c:ptCount val="1"/>
                      <c:pt idx="0">
                        <c:v>LH2_bad_800</c:v>
                      </c:pt>
                    </c:strCache>
                  </c:strRef>
                </c:tx>
                <c:spPr>
                  <a:ln w="19050" cap="rnd">
                    <a:solidFill>
                      <a:schemeClr val="accent5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>
                        <a:lumMod val="80000"/>
                      </a:schemeClr>
                    </a:solidFill>
                    <a:ln w="9525">
                      <a:solidFill>
                        <a:schemeClr val="accent5">
                          <a:lumMod val="8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compare!$T$39:$T$52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510730293.44885409</c:v>
                      </c:pt>
                      <c:pt idx="1">
                        <c:v>615425711.02871633</c:v>
                      </c:pt>
                      <c:pt idx="2">
                        <c:v>742436424.43241262</c:v>
                      </c:pt>
                      <c:pt idx="3">
                        <c:v>867435729.22279692</c:v>
                      </c:pt>
                      <c:pt idx="4">
                        <c:v>981725002.62170625</c:v>
                      </c:pt>
                      <c:pt idx="5">
                        <c:v>1090289816.0575652</c:v>
                      </c:pt>
                      <c:pt idx="6">
                        <c:v>1199050083.9734373</c:v>
                      </c:pt>
                      <c:pt idx="7">
                        <c:v>1304059849.3327284</c:v>
                      </c:pt>
                      <c:pt idx="8">
                        <c:v>1448486256.2721186</c:v>
                      </c:pt>
                      <c:pt idx="9">
                        <c:v>1590284004.259268</c:v>
                      </c:pt>
                      <c:pt idx="10">
                        <c:v>1799222062.8702905</c:v>
                      </c:pt>
                      <c:pt idx="11">
                        <c:v>1900043630.7446229</c:v>
                      </c:pt>
                      <c:pt idx="12">
                        <c:v>2044399235.8672044</c:v>
                      </c:pt>
                      <c:pt idx="13">
                        <c:v>2210340613.7927399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746D-4B60-8110-6503A9A84D69}"/>
                  </c:ext>
                </c:extLst>
              </c15:ser>
            </c15:filteredScatterSeries>
            <c15:filteredScatterSeries>
              <c15:ser>
                <c:idx val="23"/>
                <c:order val="2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compare!$U$54</c15:sqref>
                        </c15:formulaRef>
                      </c:ext>
                    </c:extLst>
                    <c:strCache>
                      <c:ptCount val="1"/>
                      <c:pt idx="0">
                        <c:v>LH2_good_800</c:v>
                      </c:pt>
                    </c:strCache>
                  </c:strRef>
                </c:tx>
                <c:spPr>
                  <a:ln w="19050" cap="rnd">
                    <a:solidFill>
                      <a:schemeClr val="accent6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lumMod val="80000"/>
                      </a:schemeClr>
                    </a:solidFill>
                    <a:ln w="9525">
                      <a:solidFill>
                        <a:schemeClr val="accent6">
                          <a:lumMod val="8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compare!$I$39:$I$52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compare!$U$39:$U$52</c15:sqref>
                        </c15:formulaRef>
                      </c:ext>
                    </c:extLst>
                    <c:numCache>
                      <c:formatCode>0.00E+00</c:formatCode>
                      <c:ptCount val="14"/>
                      <c:pt idx="0">
                        <c:v>95929978.380462021</c:v>
                      </c:pt>
                      <c:pt idx="1">
                        <c:v>115594817.67783064</c:v>
                      </c:pt>
                      <c:pt idx="2">
                        <c:v>139451117.46499765</c:v>
                      </c:pt>
                      <c:pt idx="3">
                        <c:v>162929616.31248218</c:v>
                      </c:pt>
                      <c:pt idx="4">
                        <c:v>184396460.29434207</c:v>
                      </c:pt>
                      <c:pt idx="5">
                        <c:v>204788084.48301727</c:v>
                      </c:pt>
                      <c:pt idx="6">
                        <c:v>225216420.69814271</c:v>
                      </c:pt>
                      <c:pt idx="7">
                        <c:v>244940303.63570923</c:v>
                      </c:pt>
                      <c:pt idx="8">
                        <c:v>272067776.34093064</c:v>
                      </c:pt>
                      <c:pt idx="9">
                        <c:v>298701510.57069325</c:v>
                      </c:pt>
                      <c:pt idx="10">
                        <c:v>337946144.58302504</c:v>
                      </c:pt>
                      <c:pt idx="11">
                        <c:v>356883362.42682534</c:v>
                      </c:pt>
                      <c:pt idx="12">
                        <c:v>383997536.49508923</c:v>
                      </c:pt>
                      <c:pt idx="13">
                        <c:v>415166145.44781989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746D-4B60-8110-6503A9A84D69}"/>
                  </c:ext>
                </c:extLst>
              </c15:ser>
            </c15:filteredScatterSeries>
          </c:ext>
        </c:extLst>
      </c:scatterChart>
      <c:valAx>
        <c:axId val="1045113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/>
                  <a:t>Mission range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5118272"/>
        <c:crosses val="autoZero"/>
        <c:crossBetween val="midCat"/>
      </c:valAx>
      <c:valAx>
        <c:axId val="1045118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/>
                  <a:t>gCO2/MJ</a:t>
                </a:r>
              </a:p>
            </c:rich>
          </c:tx>
          <c:layout>
            <c:manualLayout>
              <c:xMode val="edge"/>
              <c:yMode val="edge"/>
              <c:x val="2.3530894025746873E-2"/>
              <c:y val="0.44427093751027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51136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 spec'!$A$1</c:f>
              <c:strCache>
                <c:ptCount val="1"/>
                <c:pt idx="0">
                  <c:v>Conventional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 spec'!$B$4:$I$4</c:f>
              <c:numCache>
                <c:formatCode>General</c:formatCode>
                <c:ptCount val="8"/>
                <c:pt idx="0">
                  <c:v>264.12100000000004</c:v>
                </c:pt>
                <c:pt idx="1">
                  <c:v>264.12100000000004</c:v>
                </c:pt>
                <c:pt idx="2">
                  <c:v>264.12100000000004</c:v>
                </c:pt>
                <c:pt idx="3">
                  <c:v>264.12100000000004</c:v>
                </c:pt>
                <c:pt idx="4">
                  <c:v>264.12100000000004</c:v>
                </c:pt>
                <c:pt idx="5">
                  <c:v>300</c:v>
                </c:pt>
                <c:pt idx="6">
                  <c:v>349.99900000000002</c:v>
                </c:pt>
                <c:pt idx="7">
                  <c:v>399.99700000000001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6EF-4EF5-9EF8-3D774CDD15BC}"/>
            </c:ext>
          </c:extLst>
        </c:ser>
        <c:ser>
          <c:idx val="1"/>
          <c:order val="1"/>
          <c:tx>
            <c:strRef>
              <c:f>'200 spec'!$A$24</c:f>
              <c:strCache>
                <c:ptCount val="1"/>
                <c:pt idx="0">
                  <c:v>Fuselage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 spec'!$B$24:$I$24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 spec'!$B$27:$I$27</c:f>
              <c:numCache>
                <c:formatCode>General</c:formatCode>
                <c:ptCount val="8"/>
                <c:pt idx="0">
                  <c:v>388.36700000000002</c:v>
                </c:pt>
                <c:pt idx="1">
                  <c:v>619.06500000000005</c:v>
                </c:pt>
                <c:pt idx="2">
                  <c:v>675.57500000000005</c:v>
                </c:pt>
                <c:pt idx="3">
                  <c:v>852.32799999999997</c:v>
                </c:pt>
                <c:pt idx="4">
                  <c:v>1029.0809999999999</c:v>
                </c:pt>
                <c:pt idx="5">
                  <c:v>1205.8340000000001</c:v>
                </c:pt>
                <c:pt idx="6">
                  <c:v>1382.587</c:v>
                </c:pt>
                <c:pt idx="7">
                  <c:v>1571.345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6EF-4EF5-9EF8-3D774CDD15BC}"/>
            </c:ext>
          </c:extLst>
        </c:ser>
        <c:ser>
          <c:idx val="2"/>
          <c:order val="2"/>
          <c:tx>
            <c:strRef>
              <c:f>'200 spec'!$A$47</c:f>
              <c:strCache>
                <c:ptCount val="1"/>
                <c:pt idx="0">
                  <c:v>Extended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 spec'!$B$47:$I$47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 spec'!$B$50:$I$50</c:f>
              <c:numCache>
                <c:formatCode>General</c:formatCode>
                <c:ptCount val="8"/>
                <c:pt idx="0">
                  <c:v>259.08100000000002</c:v>
                </c:pt>
                <c:pt idx="1">
                  <c:v>500.35399999999998</c:v>
                </c:pt>
                <c:pt idx="2">
                  <c:v>737.72799999999995</c:v>
                </c:pt>
                <c:pt idx="3">
                  <c:v>972.88199999999995</c:v>
                </c:pt>
                <c:pt idx="4">
                  <c:v>1206.4369999999999</c:v>
                </c:pt>
                <c:pt idx="5">
                  <c:v>1438.921</c:v>
                </c:pt>
                <c:pt idx="6">
                  <c:v>1672.71</c:v>
                </c:pt>
                <c:pt idx="7">
                  <c:v>1907.0029999999999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6EF-4EF5-9EF8-3D774CDD15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4927791"/>
        <c:axId val="1884929439"/>
      </c:scatterChart>
      <c:valAx>
        <c:axId val="18849277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4929439"/>
        <c:crosses val="autoZero"/>
        <c:crossBetween val="midCat"/>
      </c:valAx>
      <c:valAx>
        <c:axId val="1884929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492779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 spec'!$L$31</c:f>
              <c:strCache>
                <c:ptCount val="1"/>
                <c:pt idx="0">
                  <c:v>Conventional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'200 spec'!$M$9:$T$9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 spec'!$M$31:$T$31</c:f>
              <c:numCache>
                <c:formatCode>General</c:formatCode>
                <c:ptCount val="8"/>
                <c:pt idx="0">
                  <c:v>139318.80580873371</c:v>
                </c:pt>
                <c:pt idx="1">
                  <c:v>139318.80580873371</c:v>
                </c:pt>
                <c:pt idx="2">
                  <c:v>139318.80580873371</c:v>
                </c:pt>
                <c:pt idx="3">
                  <c:v>139318.80580873371</c:v>
                </c:pt>
                <c:pt idx="4">
                  <c:v>139318.80580873371</c:v>
                </c:pt>
                <c:pt idx="5">
                  <c:v>132424.56456103976</c:v>
                </c:pt>
                <c:pt idx="6">
                  <c:v>127093.56520379416</c:v>
                </c:pt>
                <c:pt idx="7">
                  <c:v>123799.00598425805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B23-4A25-BA4F-0DB55AB16292}"/>
            </c:ext>
          </c:extLst>
        </c:ser>
        <c:ser>
          <c:idx val="1"/>
          <c:order val="1"/>
          <c:tx>
            <c:strRef>
              <c:f>'200 spec'!$L$32</c:f>
              <c:strCache>
                <c:ptCount val="1"/>
                <c:pt idx="0">
                  <c:v>Fuselage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 spec'!$M$9:$T$9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 spec'!$M$33:$T$33</c:f>
              <c:numCache>
                <c:formatCode>General</c:formatCode>
                <c:ptCount val="8"/>
                <c:pt idx="0">
                  <c:v>144960.32091652209</c:v>
                </c:pt>
                <c:pt idx="1">
                  <c:v>149346.85209621442</c:v>
                </c:pt>
                <c:pt idx="2">
                  <c:v>153071.27713845714</c:v>
                </c:pt>
                <c:pt idx="3">
                  <c:v>156339.19037877236</c:v>
                </c:pt>
                <c:pt idx="4">
                  <c:v>159376.78101483666</c:v>
                </c:pt>
                <c:pt idx="5">
                  <c:v>162224.24166340285</c:v>
                </c:pt>
                <c:pt idx="6">
                  <c:v>164466.86114495594</c:v>
                </c:pt>
                <c:pt idx="7">
                  <c:v>166681.47292106494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B23-4A25-BA4F-0DB55AB16292}"/>
            </c:ext>
          </c:extLst>
        </c:ser>
        <c:ser>
          <c:idx val="2"/>
          <c:order val="2"/>
          <c:tx>
            <c:strRef>
              <c:f>'200 spec'!$L$33:$L$34</c:f>
              <c:strCache>
                <c:ptCount val="1"/>
                <c:pt idx="0">
                  <c:v>Extended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 spec'!$M$9:$T$9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 spec'!$M$32:$T$32</c:f>
              <c:numCache>
                <c:formatCode>General</c:formatCode>
                <c:ptCount val="8"/>
                <c:pt idx="0">
                  <c:v>145186.90747773851</c:v>
                </c:pt>
                <c:pt idx="1">
                  <c:v>147652.16530311288</c:v>
                </c:pt>
                <c:pt idx="2">
                  <c:v>151056.71683188149</c:v>
                </c:pt>
                <c:pt idx="3">
                  <c:v>154507.9972671252</c:v>
                </c:pt>
                <c:pt idx="4">
                  <c:v>157998.25794701843</c:v>
                </c:pt>
                <c:pt idx="5">
                  <c:v>161527.89052447714</c:v>
                </c:pt>
                <c:pt idx="6">
                  <c:v>164446.37033477414</c:v>
                </c:pt>
                <c:pt idx="7">
                  <c:v>168724.85513810403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B23-4A25-BA4F-0DB55AB16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334655"/>
        <c:axId val="100337151"/>
      </c:scatterChart>
      <c:valAx>
        <c:axId val="100334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337151"/>
        <c:crosses val="autoZero"/>
        <c:crossBetween val="midCat"/>
      </c:valAx>
      <c:valAx>
        <c:axId val="100337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334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 spec'!$A$1</c:f>
              <c:strCache>
                <c:ptCount val="1"/>
                <c:pt idx="0">
                  <c:v>Conventional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 spec'!$B$6:$I$6</c:f>
              <c:numCache>
                <c:formatCode>General</c:formatCode>
                <c:ptCount val="8"/>
                <c:pt idx="0">
                  <c:v>23739.155999999999</c:v>
                </c:pt>
                <c:pt idx="1">
                  <c:v>24743.752</c:v>
                </c:pt>
                <c:pt idx="2">
                  <c:v>25698.239000000001</c:v>
                </c:pt>
                <c:pt idx="3">
                  <c:v>26617.085999999999</c:v>
                </c:pt>
                <c:pt idx="4">
                  <c:v>27506.260999999999</c:v>
                </c:pt>
                <c:pt idx="5">
                  <c:v>30653.964</c:v>
                </c:pt>
                <c:pt idx="6">
                  <c:v>33060.152999999998</c:v>
                </c:pt>
                <c:pt idx="7">
                  <c:v>34151.438999999998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FA-4BE1-B070-8964D0D329D0}"/>
            </c:ext>
          </c:extLst>
        </c:ser>
        <c:ser>
          <c:idx val="1"/>
          <c:order val="1"/>
          <c:tx>
            <c:strRef>
              <c:f>'200 spec'!$A$24</c:f>
              <c:strCache>
                <c:ptCount val="1"/>
                <c:pt idx="0">
                  <c:v>Fuselage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 spec'!$B$24:$I$24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 spec'!$B$29:$I$29</c:f>
              <c:numCache>
                <c:formatCode>General</c:formatCode>
                <c:ptCount val="8"/>
                <c:pt idx="0">
                  <c:v>24342.337</c:v>
                </c:pt>
                <c:pt idx="1">
                  <c:v>25815.811000000002</c:v>
                </c:pt>
                <c:pt idx="2">
                  <c:v>27109.524000000001</c:v>
                </c:pt>
                <c:pt idx="3">
                  <c:v>28512.704000000002</c:v>
                </c:pt>
                <c:pt idx="4">
                  <c:v>29892.664000000001</c:v>
                </c:pt>
                <c:pt idx="5">
                  <c:v>31252.632000000001</c:v>
                </c:pt>
                <c:pt idx="6">
                  <c:v>32595.224999999999</c:v>
                </c:pt>
                <c:pt idx="7">
                  <c:v>33938.872000000003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FA-4BE1-B070-8964D0D329D0}"/>
            </c:ext>
          </c:extLst>
        </c:ser>
        <c:ser>
          <c:idx val="2"/>
          <c:order val="2"/>
          <c:tx>
            <c:strRef>
              <c:f>'200 spec'!$A$47</c:f>
              <c:strCache>
                <c:ptCount val="1"/>
                <c:pt idx="0">
                  <c:v>Extended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 spec'!$B$47:$I$47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 spec'!$B$52:$I$52</c:f>
              <c:numCache>
                <c:formatCode>General</c:formatCode>
                <c:ptCount val="8"/>
                <c:pt idx="0">
                  <c:v>23733.538</c:v>
                </c:pt>
                <c:pt idx="1">
                  <c:v>25020.326000000001</c:v>
                </c:pt>
                <c:pt idx="2">
                  <c:v>26251.523000000001</c:v>
                </c:pt>
                <c:pt idx="3">
                  <c:v>27440.580999999998</c:v>
                </c:pt>
                <c:pt idx="4">
                  <c:v>28596.432000000001</c:v>
                </c:pt>
                <c:pt idx="5">
                  <c:v>29724.617999999999</c:v>
                </c:pt>
                <c:pt idx="6">
                  <c:v>30831.486000000001</c:v>
                </c:pt>
                <c:pt idx="7">
                  <c:v>31918.896000000001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FA-4BE1-B070-8964D0D329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4927791"/>
        <c:axId val="1884929439"/>
      </c:scatterChart>
      <c:valAx>
        <c:axId val="18849277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4929439"/>
        <c:crosses val="autoZero"/>
        <c:crossBetween val="midCat"/>
      </c:valAx>
      <c:valAx>
        <c:axId val="1884929439"/>
        <c:scaling>
          <c:orientation val="minMax"/>
          <c:min val="2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492779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 spec'!$L$31</c:f>
              <c:strCache>
                <c:ptCount val="1"/>
                <c:pt idx="0">
                  <c:v>Conventional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'200 spec'!$M$9:$T$9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 spec'!$B$8:$I$8</c:f>
              <c:numCache>
                <c:formatCode>General</c:formatCode>
                <c:ptCount val="8"/>
                <c:pt idx="0">
                  <c:v>8302.5825973861793</c:v>
                </c:pt>
                <c:pt idx="1">
                  <c:v>8831.0585609578793</c:v>
                </c:pt>
                <c:pt idx="2">
                  <c:v>9359.5173920813904</c:v>
                </c:pt>
                <c:pt idx="3">
                  <c:v>9923.8515157637503</c:v>
                </c:pt>
                <c:pt idx="4">
                  <c:v>10539.713402528199</c:v>
                </c:pt>
                <c:pt idx="5">
                  <c:v>12156.978765284301</c:v>
                </c:pt>
                <c:pt idx="6">
                  <c:v>13212.294018639001</c:v>
                </c:pt>
                <c:pt idx="7">
                  <c:v>14182.8700461545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B5-4B58-B3FE-39FAD92D016E}"/>
            </c:ext>
          </c:extLst>
        </c:ser>
        <c:ser>
          <c:idx val="1"/>
          <c:order val="1"/>
          <c:tx>
            <c:strRef>
              <c:f>'200 spec'!$L$32</c:f>
              <c:strCache>
                <c:ptCount val="1"/>
                <c:pt idx="0">
                  <c:v>Fuselage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 spec'!$M$9:$T$9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 spec'!$B$31:$I$31</c:f>
              <c:numCache>
                <c:formatCode>General</c:formatCode>
                <c:ptCount val="8"/>
                <c:pt idx="0">
                  <c:v>8461.48218874331</c:v>
                </c:pt>
                <c:pt idx="1">
                  <c:v>9145.65359527086</c:v>
                </c:pt>
                <c:pt idx="2">
                  <c:v>9819.5185078265495</c:v>
                </c:pt>
                <c:pt idx="3">
                  <c:v>10637.7207960582</c:v>
                </c:pt>
                <c:pt idx="4">
                  <c:v>11650.380247759</c:v>
                </c:pt>
                <c:pt idx="5">
                  <c:v>12684.7770242685</c:v>
                </c:pt>
                <c:pt idx="6">
                  <c:v>13623.884523107399</c:v>
                </c:pt>
                <c:pt idx="7">
                  <c:v>14625.627132990199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B5-4B58-B3FE-39FAD92D016E}"/>
            </c:ext>
          </c:extLst>
        </c:ser>
        <c:ser>
          <c:idx val="2"/>
          <c:order val="2"/>
          <c:tx>
            <c:strRef>
              <c:f>'200 spec'!$L$33:$L$34</c:f>
              <c:strCache>
                <c:ptCount val="1"/>
                <c:pt idx="0">
                  <c:v>Extended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 spec'!$M$9:$T$9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 spec'!$B$54:$I$54</c:f>
              <c:numCache>
                <c:formatCode>General</c:formatCode>
                <c:ptCount val="8"/>
                <c:pt idx="0">
                  <c:v>8396.2231610299204</c:v>
                </c:pt>
                <c:pt idx="1">
                  <c:v>9020.1657774703199</c:v>
                </c:pt>
                <c:pt idx="2">
                  <c:v>9683.9857495859796</c:v>
                </c:pt>
                <c:pt idx="3">
                  <c:v>10363.9332398188</c:v>
                </c:pt>
                <c:pt idx="4">
                  <c:v>11241.0864092435</c:v>
                </c:pt>
                <c:pt idx="5">
                  <c:v>12196.6302346835</c:v>
                </c:pt>
                <c:pt idx="6">
                  <c:v>13101.5666030066</c:v>
                </c:pt>
                <c:pt idx="7">
                  <c:v>14019.854556984899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B5-4B58-B3FE-39FAD92D0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334655"/>
        <c:axId val="100337151"/>
      </c:scatterChart>
      <c:valAx>
        <c:axId val="100334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337151"/>
        <c:crosses val="autoZero"/>
        <c:crossBetween val="midCat"/>
      </c:valAx>
      <c:valAx>
        <c:axId val="100337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334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'400 spec'!$L$31</c:f>
              <c:strCache>
                <c:ptCount val="1"/>
                <c:pt idx="0">
                  <c:v>Conventional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'400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'400 spec'!$M$31:$T$31</c:f>
              <c:numCache>
                <c:formatCode>General</c:formatCode>
                <c:ptCount val="8"/>
                <c:pt idx="0">
                  <c:v>329602.12867183593</c:v>
                </c:pt>
                <c:pt idx="1">
                  <c:v>329602.12867183593</c:v>
                </c:pt>
                <c:pt idx="2">
                  <c:v>317927.18936848856</c:v>
                </c:pt>
                <c:pt idx="3">
                  <c:v>303147.74632287858</c:v>
                </c:pt>
                <c:pt idx="4">
                  <c:v>295499.44837639626</c:v>
                </c:pt>
                <c:pt idx="5">
                  <c:v>292377.77874301386</c:v>
                </c:pt>
                <c:pt idx="6">
                  <c:v>289188.03905095375</c:v>
                </c:pt>
                <c:pt idx="7">
                  <c:v>286466.993489063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8C3-4D67-9693-113EF93E149D}"/>
            </c:ext>
          </c:extLst>
        </c:ser>
        <c:ser>
          <c:idx val="1"/>
          <c:order val="1"/>
          <c:tx>
            <c:strRef>
              <c:f>'400 spec'!$L$32</c:f>
              <c:strCache>
                <c:ptCount val="1"/>
                <c:pt idx="0">
                  <c:v>Fuselage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'400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'400 spec'!$M$32:$T$32</c:f>
              <c:numCache>
                <c:formatCode>General</c:formatCode>
                <c:ptCount val="8"/>
                <c:pt idx="0">
                  <c:v>354679.95730304957</c:v>
                </c:pt>
                <c:pt idx="1">
                  <c:v>393024.82658903342</c:v>
                </c:pt>
                <c:pt idx="2">
                  <c:v>433412.11723620241</c:v>
                </c:pt>
                <c:pt idx="3">
                  <c:v>475826.25345572358</c:v>
                </c:pt>
                <c:pt idx="4">
                  <c:v>520327.4049779753</c:v>
                </c:pt>
                <c:pt idx="5">
                  <c:v>566907.61023637617</c:v>
                </c:pt>
                <c:pt idx="6">
                  <c:v>615544.21721475129</c:v>
                </c:pt>
                <c:pt idx="7">
                  <c:v>666314.21041732864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8C3-4D67-9693-113EF93E149D}"/>
            </c:ext>
          </c:extLst>
        </c:ser>
        <c:ser>
          <c:idx val="2"/>
          <c:order val="2"/>
          <c:tx>
            <c:strRef>
              <c:f>'400 spec'!$L$33</c:f>
              <c:strCache>
                <c:ptCount val="1"/>
                <c:pt idx="0">
                  <c:v>Extended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'400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'400 spec'!$M$33:$T$33</c:f>
              <c:numCache>
                <c:formatCode>General</c:formatCode>
                <c:ptCount val="8"/>
                <c:pt idx="0">
                  <c:v>368096.73934972321</c:v>
                </c:pt>
                <c:pt idx="1">
                  <c:v>398184.68115640699</c:v>
                </c:pt>
                <c:pt idx="2">
                  <c:v>415306.2056787326</c:v>
                </c:pt>
                <c:pt idx="3">
                  <c:v>430521.18727577169</c:v>
                </c:pt>
                <c:pt idx="4">
                  <c:v>444739.38328568084</c:v>
                </c:pt>
                <c:pt idx="5">
                  <c:v>458640.69517655449</c:v>
                </c:pt>
                <c:pt idx="6">
                  <c:v>471687.98980990093</c:v>
                </c:pt>
                <c:pt idx="7">
                  <c:v>485853.17492223467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8C3-4D67-9693-113EF93E14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8423856"/>
        <c:axId val="37460943"/>
      </c:scatterChart>
      <c:valAx>
        <c:axId val="12284238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460943"/>
        <c:crosses val="autoZero"/>
        <c:crossBetween val="midCat"/>
      </c:valAx>
      <c:valAx>
        <c:axId val="37460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84238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'400 spec'!$L$31</c:f>
              <c:strCache>
                <c:ptCount val="1"/>
                <c:pt idx="0">
                  <c:v>Conventional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'400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'400 spec'!$B$4:$I$4</c:f>
              <c:numCache>
                <c:formatCode>General</c:formatCode>
                <c:ptCount val="8"/>
                <c:pt idx="0">
                  <c:v>2555.4699999999998</c:v>
                </c:pt>
                <c:pt idx="1">
                  <c:v>2555.4699999999998</c:v>
                </c:pt>
                <c:pt idx="2">
                  <c:v>3000.0010000000002</c:v>
                </c:pt>
                <c:pt idx="3">
                  <c:v>4000</c:v>
                </c:pt>
                <c:pt idx="4">
                  <c:v>4999.9989999999998</c:v>
                </c:pt>
                <c:pt idx="5">
                  <c:v>6000</c:v>
                </c:pt>
                <c:pt idx="6">
                  <c:v>7000</c:v>
                </c:pt>
                <c:pt idx="7">
                  <c:v>7999.9989999999998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B3-445F-AC99-CB2B3677402B}"/>
            </c:ext>
          </c:extLst>
        </c:ser>
        <c:ser>
          <c:idx val="1"/>
          <c:order val="1"/>
          <c:tx>
            <c:strRef>
              <c:f>'400 spec'!$L$32</c:f>
              <c:strCache>
                <c:ptCount val="1"/>
                <c:pt idx="0">
                  <c:v>Fuselage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'400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'400 spec'!$B$27:$I$27</c:f>
              <c:numCache>
                <c:formatCode>General</c:formatCode>
                <c:ptCount val="8"/>
                <c:pt idx="0">
                  <c:v>4484.8819999999996</c:v>
                </c:pt>
                <c:pt idx="1">
                  <c:v>8522.4760000000006</c:v>
                </c:pt>
                <c:pt idx="2">
                  <c:v>12572.307000000001</c:v>
                </c:pt>
                <c:pt idx="3">
                  <c:v>16616.526000000002</c:v>
                </c:pt>
                <c:pt idx="4">
                  <c:v>20658.703000000001</c:v>
                </c:pt>
                <c:pt idx="5">
                  <c:v>24699.907999999999</c:v>
                </c:pt>
                <c:pt idx="6">
                  <c:v>28740.578000000001</c:v>
                </c:pt>
                <c:pt idx="7">
                  <c:v>32780.917999999998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3B3-445F-AC99-CB2B3677402B}"/>
            </c:ext>
          </c:extLst>
        </c:ser>
        <c:ser>
          <c:idx val="2"/>
          <c:order val="2"/>
          <c:tx>
            <c:strRef>
              <c:f>'400 spec'!$L$33</c:f>
              <c:strCache>
                <c:ptCount val="1"/>
                <c:pt idx="0">
                  <c:v>Extended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'400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'400 spec'!$B$50:$I$50</c:f>
              <c:numCache>
                <c:formatCode>General</c:formatCode>
                <c:ptCount val="8"/>
                <c:pt idx="0">
                  <c:v>4635.1109999999999</c:v>
                </c:pt>
                <c:pt idx="1">
                  <c:v>9091.1180000000004</c:v>
                </c:pt>
                <c:pt idx="2">
                  <c:v>13569.550999999999</c:v>
                </c:pt>
                <c:pt idx="3">
                  <c:v>18069.482</c:v>
                </c:pt>
                <c:pt idx="4">
                  <c:v>22593.22</c:v>
                </c:pt>
                <c:pt idx="5">
                  <c:v>27141.205999999998</c:v>
                </c:pt>
                <c:pt idx="6">
                  <c:v>31713.273000000001</c:v>
                </c:pt>
                <c:pt idx="7">
                  <c:v>36199.535000000003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3B3-445F-AC99-CB2B367740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8423856"/>
        <c:axId val="37460943"/>
      </c:scatterChart>
      <c:valAx>
        <c:axId val="12284238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460943"/>
        <c:crosses val="autoZero"/>
        <c:crossBetween val="midCat"/>
      </c:valAx>
      <c:valAx>
        <c:axId val="37460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84238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'400 spec'!$L$31</c:f>
              <c:strCache>
                <c:ptCount val="1"/>
                <c:pt idx="0">
                  <c:v>Conventional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'400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'400 spec'!$B$6:$I$6</c:f>
              <c:numCache>
                <c:formatCode>General</c:formatCode>
                <c:ptCount val="8"/>
                <c:pt idx="0">
                  <c:v>117094.247</c:v>
                </c:pt>
                <c:pt idx="1">
                  <c:v>117216.29300000001</c:v>
                </c:pt>
                <c:pt idx="2">
                  <c:v>137317.81099999999</c:v>
                </c:pt>
                <c:pt idx="3">
                  <c:v>157781.016</c:v>
                </c:pt>
                <c:pt idx="4">
                  <c:v>183880.96299999999</c:v>
                </c:pt>
                <c:pt idx="5">
                  <c:v>210723.91399999999</c:v>
                </c:pt>
                <c:pt idx="6">
                  <c:v>224250.74799999999</c:v>
                </c:pt>
                <c:pt idx="7">
                  <c:v>235300.34700000001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1EF-472B-8739-15719CD175BB}"/>
            </c:ext>
          </c:extLst>
        </c:ser>
        <c:ser>
          <c:idx val="1"/>
          <c:order val="1"/>
          <c:tx>
            <c:strRef>
              <c:f>'400 spec'!$L$32</c:f>
              <c:strCache>
                <c:ptCount val="1"/>
                <c:pt idx="0">
                  <c:v>Fuselage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'400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'400 spec'!$B$29:$I$29</c:f>
              <c:numCache>
                <c:formatCode>General</c:formatCode>
                <c:ptCount val="8"/>
                <c:pt idx="0">
                  <c:v>107057.72199999999</c:v>
                </c:pt>
                <c:pt idx="1">
                  <c:v>131053.20299999999</c:v>
                </c:pt>
                <c:pt idx="2">
                  <c:v>153640.302</c:v>
                </c:pt>
                <c:pt idx="3">
                  <c:v>175365.66099999999</c:v>
                </c:pt>
                <c:pt idx="4">
                  <c:v>196518.14300000001</c:v>
                </c:pt>
                <c:pt idx="5">
                  <c:v>217262.52900000001</c:v>
                </c:pt>
                <c:pt idx="6">
                  <c:v>237690.5</c:v>
                </c:pt>
                <c:pt idx="7">
                  <c:v>257882.367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1EF-472B-8739-15719CD175BB}"/>
            </c:ext>
          </c:extLst>
        </c:ser>
        <c:ser>
          <c:idx val="2"/>
          <c:order val="2"/>
          <c:tx>
            <c:strRef>
              <c:f>'400 spec'!$L$33</c:f>
              <c:strCache>
                <c:ptCount val="1"/>
                <c:pt idx="0">
                  <c:v>Extended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'400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'400 spec'!$B$52:$I$52</c:f>
              <c:numCache>
                <c:formatCode>General</c:formatCode>
                <c:ptCount val="8"/>
                <c:pt idx="0">
                  <c:v>104647.011</c:v>
                </c:pt>
                <c:pt idx="1">
                  <c:v>124925.663</c:v>
                </c:pt>
                <c:pt idx="2">
                  <c:v>143400.30499999999</c:v>
                </c:pt>
                <c:pt idx="3">
                  <c:v>160741.20000000001</c:v>
                </c:pt>
                <c:pt idx="4">
                  <c:v>177279.24900000001</c:v>
                </c:pt>
                <c:pt idx="5">
                  <c:v>193213.59599999999</c:v>
                </c:pt>
                <c:pt idx="6">
                  <c:v>208673.658</c:v>
                </c:pt>
                <c:pt idx="7">
                  <c:v>223629.05600000001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1EF-472B-8739-15719CD175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8423856"/>
        <c:axId val="37460943"/>
      </c:scatterChart>
      <c:valAx>
        <c:axId val="12284238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460943"/>
        <c:crosses val="autoZero"/>
        <c:crossBetween val="midCat"/>
      </c:valAx>
      <c:valAx>
        <c:axId val="37460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84238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'400 spec'!$L$31</c:f>
              <c:strCache>
                <c:ptCount val="1"/>
                <c:pt idx="0">
                  <c:v>Conventional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'400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'400 spec'!$B$8:$I$8</c:f>
              <c:numCache>
                <c:formatCode>General</c:formatCode>
                <c:ptCount val="8"/>
                <c:pt idx="0">
                  <c:v>34907.105006704202</c:v>
                </c:pt>
                <c:pt idx="1">
                  <c:v>55989.323391771701</c:v>
                </c:pt>
                <c:pt idx="2">
                  <c:v>67003.018672834995</c:v>
                </c:pt>
                <c:pt idx="3">
                  <c:v>68835.995658087399</c:v>
                </c:pt>
                <c:pt idx="4">
                  <c:v>69786.198685069001</c:v>
                </c:pt>
                <c:pt idx="5">
                  <c:v>70620.263494333703</c:v>
                </c:pt>
                <c:pt idx="6">
                  <c:v>71791.744561172105</c:v>
                </c:pt>
                <c:pt idx="7">
                  <c:v>72704.224600694099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067-4386-A061-9A5E0B56D281}"/>
            </c:ext>
          </c:extLst>
        </c:ser>
        <c:ser>
          <c:idx val="1"/>
          <c:order val="1"/>
          <c:tx>
            <c:strRef>
              <c:f>'400 spec'!$L$32</c:f>
              <c:strCache>
                <c:ptCount val="1"/>
                <c:pt idx="0">
                  <c:v>Fuselage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'400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'400 spec'!$B$31:$I$31</c:f>
              <c:numCache>
                <c:formatCode>General</c:formatCode>
                <c:ptCount val="8"/>
                <c:pt idx="0">
                  <c:v>35991.8207784435</c:v>
                </c:pt>
                <c:pt idx="1">
                  <c:v>59616.6776826641</c:v>
                </c:pt>
                <c:pt idx="2">
                  <c:v>68074.231773199601</c:v>
                </c:pt>
                <c:pt idx="3">
                  <c:v>69925.602347731794</c:v>
                </c:pt>
                <c:pt idx="4">
                  <c:v>71663.700796118093</c:v>
                </c:pt>
                <c:pt idx="5">
                  <c:v>72011.208770212193</c:v>
                </c:pt>
                <c:pt idx="6">
                  <c:v>72282.804500178405</c:v>
                </c:pt>
                <c:pt idx="7">
                  <c:v>72581.101753921495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067-4386-A061-9A5E0B56D281}"/>
            </c:ext>
          </c:extLst>
        </c:ser>
        <c:ser>
          <c:idx val="2"/>
          <c:order val="2"/>
          <c:tx>
            <c:strRef>
              <c:f>'400 spec'!$L$33</c:f>
              <c:strCache>
                <c:ptCount val="1"/>
                <c:pt idx="0">
                  <c:v>Extended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'400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'400 spec'!$B$54:$I$54</c:f>
              <c:numCache>
                <c:formatCode>General</c:formatCode>
                <c:ptCount val="8"/>
                <c:pt idx="0">
                  <c:v>35504.091034758902</c:v>
                </c:pt>
                <c:pt idx="1">
                  <c:v>57763.9772601445</c:v>
                </c:pt>
                <c:pt idx="2">
                  <c:v>67765.292320413893</c:v>
                </c:pt>
                <c:pt idx="3">
                  <c:v>69621.320474626802</c:v>
                </c:pt>
                <c:pt idx="4">
                  <c:v>71222.327757304301</c:v>
                </c:pt>
                <c:pt idx="5">
                  <c:v>71922.152260343093</c:v>
                </c:pt>
                <c:pt idx="6">
                  <c:v>72167.165052501397</c:v>
                </c:pt>
                <c:pt idx="7">
                  <c:v>72441.112324724003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067-4386-A061-9A5E0B56D2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8423856"/>
        <c:axId val="37460943"/>
      </c:scatterChart>
      <c:valAx>
        <c:axId val="12284238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460943"/>
        <c:crosses val="autoZero"/>
        <c:crossBetween val="midCat"/>
      </c:valAx>
      <c:valAx>
        <c:axId val="37460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84238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MTOM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'200'!$B$47</c:f>
              <c:strCache>
                <c:ptCount val="1"/>
                <c:pt idx="0">
                  <c:v>Kerosene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'200'!$A$48:$A$61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'200'!$B$48:$B$61</c:f>
              <c:numCache>
                <c:formatCode>General</c:formatCode>
                <c:ptCount val="14"/>
                <c:pt idx="0">
                  <c:v>55559.273999999998</c:v>
                </c:pt>
                <c:pt idx="1">
                  <c:v>58385.803999999996</c:v>
                </c:pt>
                <c:pt idx="2">
                  <c:v>61229.41</c:v>
                </c:pt>
                <c:pt idx="3">
                  <c:v>66584.716804284704</c:v>
                </c:pt>
                <c:pt idx="4">
                  <c:v>70493.580181579004</c:v>
                </c:pt>
                <c:pt idx="5">
                  <c:v>73342.701691537004</c:v>
                </c:pt>
                <c:pt idx="6">
                  <c:v>78046.110136975403</c:v>
                </c:pt>
                <c:pt idx="7">
                  <c:v>81108.597215019501</c:v>
                </c:pt>
                <c:pt idx="8">
                  <c:v>86751.782539672102</c:v>
                </c:pt>
                <c:pt idx="9">
                  <c:v>90185.039936274407</c:v>
                </c:pt>
                <c:pt idx="10">
                  <c:v>95569.571279695403</c:v>
                </c:pt>
                <c:pt idx="11">
                  <c:v>102247.843256261</c:v>
                </c:pt>
                <c:pt idx="12">
                  <c:v>107967.67929763001</c:v>
                </c:pt>
                <c:pt idx="13">
                  <c:v>116209.312197124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35-4E3C-91B3-B1AF50246A77}"/>
            </c:ext>
          </c:extLst>
        </c:ser>
        <c:ser>
          <c:idx val="1"/>
          <c:order val="1"/>
          <c:tx>
            <c:strRef>
              <c:f>'200'!$C$47</c:f>
              <c:strCache>
                <c:ptCount val="1"/>
                <c:pt idx="0">
                  <c:v>Biofuel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'200'!$A$48:$A$61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'200'!$C$48:$C$61</c:f>
              <c:numCache>
                <c:formatCode>General</c:formatCode>
                <c:ptCount val="14"/>
                <c:pt idx="0">
                  <c:v>60200.160412553101</c:v>
                </c:pt>
                <c:pt idx="1">
                  <c:v>65288.752898662096</c:v>
                </c:pt>
                <c:pt idx="2">
                  <c:v>67450.562820200706</c:v>
                </c:pt>
                <c:pt idx="3">
                  <c:v>71121.780845881003</c:v>
                </c:pt>
                <c:pt idx="4">
                  <c:v>75218.001459897801</c:v>
                </c:pt>
                <c:pt idx="5">
                  <c:v>78124.822062000007</c:v>
                </c:pt>
                <c:pt idx="6">
                  <c:v>82040.906501599195</c:v>
                </c:pt>
                <c:pt idx="7">
                  <c:v>86597.541361239302</c:v>
                </c:pt>
                <c:pt idx="8">
                  <c:v>96246.027026944896</c:v>
                </c:pt>
                <c:pt idx="9">
                  <c:v>99557.331746548705</c:v>
                </c:pt>
                <c:pt idx="10">
                  <c:v>108192.124080931</c:v>
                </c:pt>
                <c:pt idx="11">
                  <c:v>113917.673768238</c:v>
                </c:pt>
                <c:pt idx="12">
                  <c:v>119643.40642493599</c:v>
                </c:pt>
                <c:pt idx="13">
                  <c:v>129198.17913572901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35-4E3C-91B3-B1AF50246A77}"/>
            </c:ext>
          </c:extLst>
        </c:ser>
        <c:ser>
          <c:idx val="2"/>
          <c:order val="2"/>
          <c:tx>
            <c:strRef>
              <c:f>'200'!$D$47</c:f>
              <c:strCache>
                <c:ptCount val="1"/>
                <c:pt idx="0">
                  <c:v>Ammonia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'200'!$A$48:$A$61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'200'!$D$48:$D$61</c:f>
              <c:numCache>
                <c:formatCode>General</c:formatCode>
                <c:ptCount val="14"/>
                <c:pt idx="0">
                  <c:v>82731.770933650099</c:v>
                </c:pt>
                <c:pt idx="1">
                  <c:v>88520.935463500005</c:v>
                </c:pt>
                <c:pt idx="2">
                  <c:v>104389.114</c:v>
                </c:pt>
                <c:pt idx="3">
                  <c:v>126861.90759942601</c:v>
                </c:pt>
                <c:pt idx="4">
                  <c:v>151063.71686033899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35-4E3C-91B3-B1AF50246A77}"/>
            </c:ext>
          </c:extLst>
        </c:ser>
        <c:ser>
          <c:idx val="3"/>
          <c:order val="3"/>
          <c:tx>
            <c:strRef>
              <c:f>'200'!$E$47</c:f>
              <c:strCache>
                <c:ptCount val="1"/>
                <c:pt idx="0">
                  <c:v>LNG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'200'!$A$48:$A$61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'200'!$E$48:$E$61</c:f>
              <c:numCache>
                <c:formatCode>General</c:formatCode>
                <c:ptCount val="14"/>
                <c:pt idx="0">
                  <c:v>57416.363072221102</c:v>
                </c:pt>
                <c:pt idx="1">
                  <c:v>64735.868999999999</c:v>
                </c:pt>
                <c:pt idx="2">
                  <c:v>66280.293494440906</c:v>
                </c:pt>
                <c:pt idx="3">
                  <c:v>67922.709247448394</c:v>
                </c:pt>
                <c:pt idx="4">
                  <c:v>73624.563314106694</c:v>
                </c:pt>
                <c:pt idx="5">
                  <c:v>73624.564205999995</c:v>
                </c:pt>
                <c:pt idx="6">
                  <c:v>76662.560815299905</c:v>
                </c:pt>
                <c:pt idx="7">
                  <c:v>81223.688775585295</c:v>
                </c:pt>
                <c:pt idx="8">
                  <c:v>85493.620983354194</c:v>
                </c:pt>
                <c:pt idx="9">
                  <c:v>95425.739272716804</c:v>
                </c:pt>
                <c:pt idx="10">
                  <c:v>98614.099999901096</c:v>
                </c:pt>
                <c:pt idx="11">
                  <c:v>101570.207403211</c:v>
                </c:pt>
                <c:pt idx="12">
                  <c:v>106160.599431586</c:v>
                </c:pt>
                <c:pt idx="13">
                  <c:v>109768.650869516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35-4E3C-91B3-B1AF50246A77}"/>
            </c:ext>
          </c:extLst>
        </c:ser>
        <c:ser>
          <c:idx val="4"/>
          <c:order val="4"/>
          <c:tx>
            <c:strRef>
              <c:f>'200'!$F$47</c:f>
              <c:strCache>
                <c:ptCount val="1"/>
                <c:pt idx="0">
                  <c:v>LH2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'200'!$A$48:$A$61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'200'!$F$48:$F$54</c:f>
              <c:numCache>
                <c:formatCode>General</c:formatCode>
                <c:ptCount val="7"/>
                <c:pt idx="0">
                  <c:v>52107.360866118201</c:v>
                </c:pt>
                <c:pt idx="1">
                  <c:v>53672.402219018797</c:v>
                </c:pt>
                <c:pt idx="2">
                  <c:v>52984.347396093101</c:v>
                </c:pt>
                <c:pt idx="3">
                  <c:v>52617.195589608498</c:v>
                </c:pt>
                <c:pt idx="4">
                  <c:v>58627.9442820845</c:v>
                </c:pt>
                <c:pt idx="5">
                  <c:v>59733.016894309898</c:v>
                </c:pt>
                <c:pt idx="6">
                  <c:v>60615.517528591699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35-4E3C-91B3-B1AF5024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3562064"/>
        <c:axId val="1103547920"/>
      </c:scatterChart>
      <c:valAx>
        <c:axId val="11035620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Mission range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3547920"/>
        <c:crosses val="autoZero"/>
        <c:crossBetween val="midCat"/>
      </c:valAx>
      <c:valAx>
        <c:axId val="1103547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MTOM (kg)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35620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'800 spec'!$L$31</c:f>
              <c:strCache>
                <c:ptCount val="1"/>
                <c:pt idx="0">
                  <c:v>Conventional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'800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'800 spec'!$M$31:$T$31</c:f>
              <c:numCache>
                <c:formatCode>General</c:formatCode>
                <c:ptCount val="8"/>
                <c:pt idx="0">
                  <c:v>522107.96220516274</c:v>
                </c:pt>
                <c:pt idx="1">
                  <c:v>522107.96220516274</c:v>
                </c:pt>
                <c:pt idx="2">
                  <c:v>522107.96220516274</c:v>
                </c:pt>
                <c:pt idx="3">
                  <c:v>513512.32567001175</c:v>
                </c:pt>
                <c:pt idx="4">
                  <c:v>496332.88800553483</c:v>
                </c:pt>
                <c:pt idx="5">
                  <c:v>485597.60914519313</c:v>
                </c:pt>
                <c:pt idx="6">
                  <c:v>479218.71341378463</c:v>
                </c:pt>
                <c:pt idx="7">
                  <c:v>479660.38347579964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7A9-428B-B2BF-66D5BD4275F6}"/>
            </c:ext>
          </c:extLst>
        </c:ser>
        <c:ser>
          <c:idx val="1"/>
          <c:order val="1"/>
          <c:tx>
            <c:strRef>
              <c:f>'800 spec'!$L$32</c:f>
              <c:strCache>
                <c:ptCount val="1"/>
                <c:pt idx="0">
                  <c:v>Fuselage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'800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'800 spec'!$M$32:$T$32</c:f>
              <c:numCache>
                <c:formatCode>General</c:formatCode>
                <c:ptCount val="8"/>
                <c:pt idx="0">
                  <c:v>577180.20059214544</c:v>
                </c:pt>
                <c:pt idx="1">
                  <c:v>624630.08574172016</c:v>
                </c:pt>
                <c:pt idx="2">
                  <c:v>674253.58874009363</c:v>
                </c:pt>
                <c:pt idx="3">
                  <c:v>725958.45569969586</c:v>
                </c:pt>
                <c:pt idx="4">
                  <c:v>779773.43954085279</c:v>
                </c:pt>
                <c:pt idx="5">
                  <c:v>835661.51086198376</c:v>
                </c:pt>
                <c:pt idx="6">
                  <c:v>893624.46503126202</c:v>
                </c:pt>
                <c:pt idx="7">
                  <c:v>953654.13737309573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7A9-428B-B2BF-66D5BD4275F6}"/>
            </c:ext>
          </c:extLst>
        </c:ser>
        <c:ser>
          <c:idx val="2"/>
          <c:order val="2"/>
          <c:tx>
            <c:strRef>
              <c:f>'800 spec'!$L$33</c:f>
              <c:strCache>
                <c:ptCount val="1"/>
                <c:pt idx="0">
                  <c:v>Extended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'800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'800 spec'!$M$33:$T$33</c:f>
              <c:numCache>
                <c:formatCode>General</c:formatCode>
                <c:ptCount val="8"/>
                <c:pt idx="0">
                  <c:v>570062.29841359449</c:v>
                </c:pt>
                <c:pt idx="1">
                  <c:v>606733.01545190229</c:v>
                </c:pt>
                <c:pt idx="2">
                  <c:v>628961.73775202851</c:v>
                </c:pt>
                <c:pt idx="3">
                  <c:v>649829.53063925437</c:v>
                </c:pt>
                <c:pt idx="4">
                  <c:v>669473.34541941364</c:v>
                </c:pt>
                <c:pt idx="5">
                  <c:v>695717.83527396631</c:v>
                </c:pt>
                <c:pt idx="6">
                  <c:v>712955.47424953268</c:v>
                </c:pt>
                <c:pt idx="7">
                  <c:v>731654.07190860319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7A9-428B-B2BF-66D5BD427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7903792"/>
        <c:axId val="37444079"/>
      </c:scatterChart>
      <c:valAx>
        <c:axId val="1557903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444079"/>
        <c:crosses val="autoZero"/>
        <c:crossBetween val="midCat"/>
      </c:valAx>
      <c:valAx>
        <c:axId val="37444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79037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'800 spec'!$L$31</c:f>
              <c:strCache>
                <c:ptCount val="1"/>
                <c:pt idx="0">
                  <c:v>Conventional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'800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'800 spec'!$B$4:$I$4</c:f>
              <c:numCache>
                <c:formatCode>General</c:formatCode>
                <c:ptCount val="8"/>
                <c:pt idx="0">
                  <c:v>7445.9189999999999</c:v>
                </c:pt>
                <c:pt idx="1">
                  <c:v>7445.9189999999999</c:v>
                </c:pt>
                <c:pt idx="2">
                  <c:v>7445.9189999999999</c:v>
                </c:pt>
                <c:pt idx="3">
                  <c:v>8000</c:v>
                </c:pt>
                <c:pt idx="4">
                  <c:v>10000.001</c:v>
                </c:pt>
                <c:pt idx="5">
                  <c:v>12000</c:v>
                </c:pt>
                <c:pt idx="6">
                  <c:v>14000</c:v>
                </c:pt>
                <c:pt idx="7">
                  <c:v>16000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8B9-420F-8C06-D76B3500D6D0}"/>
            </c:ext>
          </c:extLst>
        </c:ser>
        <c:ser>
          <c:idx val="1"/>
          <c:order val="1"/>
          <c:tx>
            <c:strRef>
              <c:f>'800 spec'!$L$32</c:f>
              <c:strCache>
                <c:ptCount val="1"/>
                <c:pt idx="0">
                  <c:v>Fuselage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'800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'800 spec'!$B$27:$I$27</c:f>
              <c:numCache>
                <c:formatCode>General</c:formatCode>
                <c:ptCount val="8"/>
                <c:pt idx="0">
                  <c:v>9775.7180000000008</c:v>
                </c:pt>
                <c:pt idx="1">
                  <c:v>17952.815999999999</c:v>
                </c:pt>
                <c:pt idx="2">
                  <c:v>26223.348000000002</c:v>
                </c:pt>
                <c:pt idx="3">
                  <c:v>34480.639999999999</c:v>
                </c:pt>
                <c:pt idx="4">
                  <c:v>42733.334000000003</c:v>
                </c:pt>
                <c:pt idx="5">
                  <c:v>50983.896000000001</c:v>
                </c:pt>
                <c:pt idx="6">
                  <c:v>59233.294999999998</c:v>
                </c:pt>
                <c:pt idx="7">
                  <c:v>67481.990999999995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8B9-420F-8C06-D76B3500D6D0}"/>
            </c:ext>
          </c:extLst>
        </c:ser>
        <c:ser>
          <c:idx val="2"/>
          <c:order val="2"/>
          <c:tx>
            <c:strRef>
              <c:f>'800 spec'!$L$33</c:f>
              <c:strCache>
                <c:ptCount val="1"/>
                <c:pt idx="0">
                  <c:v>Extended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'800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'800 spec'!$B$50:$I$50</c:f>
              <c:numCache>
                <c:formatCode>General</c:formatCode>
                <c:ptCount val="8"/>
                <c:pt idx="0">
                  <c:v>9308.1740000000009</c:v>
                </c:pt>
                <c:pt idx="1">
                  <c:v>18086.988000000001</c:v>
                </c:pt>
                <c:pt idx="2">
                  <c:v>27180.25</c:v>
                </c:pt>
                <c:pt idx="3">
                  <c:v>36375.281000000003</c:v>
                </c:pt>
                <c:pt idx="4">
                  <c:v>45668.466999999997</c:v>
                </c:pt>
                <c:pt idx="5">
                  <c:v>53977.805</c:v>
                </c:pt>
                <c:pt idx="6">
                  <c:v>63121.023000000001</c:v>
                </c:pt>
                <c:pt idx="7">
                  <c:v>72082.807000000001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8B9-420F-8C06-D76B3500D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7903792"/>
        <c:axId val="37444079"/>
      </c:scatterChart>
      <c:valAx>
        <c:axId val="1557903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444079"/>
        <c:crosses val="autoZero"/>
        <c:crossBetween val="midCat"/>
      </c:valAx>
      <c:valAx>
        <c:axId val="37444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79037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'800 spec'!$L$31</c:f>
              <c:strCache>
                <c:ptCount val="1"/>
                <c:pt idx="0">
                  <c:v>Conventional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'800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'800 spec'!$B$6:$I$6</c:f>
              <c:numCache>
                <c:formatCode>General</c:formatCode>
                <c:ptCount val="8"/>
                <c:pt idx="0">
                  <c:v>190291.74</c:v>
                </c:pt>
                <c:pt idx="1">
                  <c:v>220966.08799999999</c:v>
                </c:pt>
                <c:pt idx="2">
                  <c:v>248071.54399999999</c:v>
                </c:pt>
                <c:pt idx="3">
                  <c:v>285857.91999999998</c:v>
                </c:pt>
                <c:pt idx="4">
                  <c:v>327936.34600000002</c:v>
                </c:pt>
                <c:pt idx="5">
                  <c:v>356407.15399999998</c:v>
                </c:pt>
                <c:pt idx="6">
                  <c:v>396186.62099999998</c:v>
                </c:pt>
                <c:pt idx="7">
                  <c:v>463483.821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081-4AA0-8099-F8B3F0EF0D79}"/>
            </c:ext>
          </c:extLst>
        </c:ser>
        <c:ser>
          <c:idx val="1"/>
          <c:order val="1"/>
          <c:tx>
            <c:strRef>
              <c:f>'800 spec'!$L$32</c:f>
              <c:strCache>
                <c:ptCount val="1"/>
                <c:pt idx="0">
                  <c:v>Fuselage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'800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'800 spec'!$B$29:$I$29</c:f>
              <c:numCache>
                <c:formatCode>General</c:formatCode>
                <c:ptCount val="8"/>
                <c:pt idx="0">
                  <c:v>199353.39199999999</c:v>
                </c:pt>
                <c:pt idx="1">
                  <c:v>245256.89600000001</c:v>
                </c:pt>
                <c:pt idx="2">
                  <c:v>288013.29599999997</c:v>
                </c:pt>
                <c:pt idx="3">
                  <c:v>328769.74</c:v>
                </c:pt>
                <c:pt idx="4">
                  <c:v>368174.24599999998</c:v>
                </c:pt>
                <c:pt idx="5">
                  <c:v>406584.32000000001</c:v>
                </c:pt>
                <c:pt idx="6">
                  <c:v>444253.97600000002</c:v>
                </c:pt>
                <c:pt idx="7">
                  <c:v>481324.67800000001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081-4AA0-8099-F8B3F0EF0D79}"/>
            </c:ext>
          </c:extLst>
        </c:ser>
        <c:ser>
          <c:idx val="2"/>
          <c:order val="2"/>
          <c:tx>
            <c:strRef>
              <c:f>'800 spec'!$L$33</c:f>
              <c:strCache>
                <c:ptCount val="1"/>
                <c:pt idx="0">
                  <c:v>Extended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'800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'800 spec'!$B$52:$I$52</c:f>
              <c:numCache>
                <c:formatCode>General</c:formatCode>
                <c:ptCount val="8"/>
                <c:pt idx="0">
                  <c:v>192453.427</c:v>
                </c:pt>
                <c:pt idx="1">
                  <c:v>233095.45699999999</c:v>
                </c:pt>
                <c:pt idx="2">
                  <c:v>270296.49099999998</c:v>
                </c:pt>
                <c:pt idx="3">
                  <c:v>305196.38199999998</c:v>
                </c:pt>
                <c:pt idx="4">
                  <c:v>338490.59899999999</c:v>
                </c:pt>
                <c:pt idx="5">
                  <c:v>369397.27100000001</c:v>
                </c:pt>
                <c:pt idx="6">
                  <c:v>400196.924</c:v>
                </c:pt>
                <c:pt idx="7">
                  <c:v>429952.09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081-4AA0-8099-F8B3F0EF0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7903792"/>
        <c:axId val="37444079"/>
      </c:scatterChart>
      <c:valAx>
        <c:axId val="1557903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444079"/>
        <c:crosses val="autoZero"/>
        <c:crossBetween val="midCat"/>
      </c:valAx>
      <c:valAx>
        <c:axId val="37444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79037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'800 spec'!$L$31</c:f>
              <c:strCache>
                <c:ptCount val="1"/>
                <c:pt idx="0">
                  <c:v>Conventional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'800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'800 spec'!$B$8:$I$8</c:f>
              <c:numCache>
                <c:formatCode>General</c:formatCode>
                <c:ptCount val="8"/>
                <c:pt idx="0">
                  <c:v>68279.717722366506</c:v>
                </c:pt>
                <c:pt idx="1">
                  <c:v>105546.643044204</c:v>
                </c:pt>
                <c:pt idx="2">
                  <c:v>120642.37282064901</c:v>
                </c:pt>
                <c:pt idx="3">
                  <c:v>123201.01315151399</c:v>
                </c:pt>
                <c:pt idx="4">
                  <c:v>125293.181716917</c:v>
                </c:pt>
                <c:pt idx="5">
                  <c:v>127581.82121793499</c:v>
                </c:pt>
                <c:pt idx="6">
                  <c:v>128766.387685857</c:v>
                </c:pt>
                <c:pt idx="7">
                  <c:v>129419.420827173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EE6-4289-A507-5F34D6417408}"/>
            </c:ext>
          </c:extLst>
        </c:ser>
        <c:ser>
          <c:idx val="1"/>
          <c:order val="1"/>
          <c:tx>
            <c:strRef>
              <c:f>'800 spec'!$L$32</c:f>
              <c:strCache>
                <c:ptCount val="1"/>
                <c:pt idx="0">
                  <c:v>Fuselage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'800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'800 spec'!$B$31:$I$31</c:f>
              <c:numCache>
                <c:formatCode>General</c:formatCode>
                <c:ptCount val="8"/>
                <c:pt idx="0">
                  <c:v>70248.362211478001</c:v>
                </c:pt>
                <c:pt idx="1">
                  <c:v>110543.348526854</c:v>
                </c:pt>
                <c:pt idx="2">
                  <c:v>121517.443661795</c:v>
                </c:pt>
                <c:pt idx="3">
                  <c:v>124869.40129979201</c:v>
                </c:pt>
                <c:pt idx="4">
                  <c:v>127581.2450023</c:v>
                </c:pt>
                <c:pt idx="5">
                  <c:v>128386.57547709301</c:v>
                </c:pt>
                <c:pt idx="6">
                  <c:v>128878.249531876</c:v>
                </c:pt>
                <c:pt idx="7">
                  <c:v>129421.56200803901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EE6-4289-A507-5F34D6417408}"/>
            </c:ext>
          </c:extLst>
        </c:ser>
        <c:ser>
          <c:idx val="2"/>
          <c:order val="2"/>
          <c:tx>
            <c:strRef>
              <c:f>'800 spec'!$L$33</c:f>
              <c:strCache>
                <c:ptCount val="1"/>
                <c:pt idx="0">
                  <c:v>Extended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'800 spec'!$B$1:$I$1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'800 spec'!$B$54:$I$54</c:f>
              <c:numCache>
                <c:formatCode>General</c:formatCode>
                <c:ptCount val="8"/>
                <c:pt idx="0">
                  <c:v>69080.820199650305</c:v>
                </c:pt>
                <c:pt idx="1">
                  <c:v>108529.007868289</c:v>
                </c:pt>
                <c:pt idx="2">
                  <c:v>121178.169362521</c:v>
                </c:pt>
                <c:pt idx="3">
                  <c:v>124517.964562386</c:v>
                </c:pt>
                <c:pt idx="4">
                  <c:v>127250.94147258801</c:v>
                </c:pt>
                <c:pt idx="5">
                  <c:v>128271.659575229</c:v>
                </c:pt>
                <c:pt idx="6">
                  <c:v>128771.939410046</c:v>
                </c:pt>
                <c:pt idx="7">
                  <c:v>129278.375155209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EE6-4289-A507-5F34D64174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7903792"/>
        <c:axId val="37444079"/>
      </c:scatterChart>
      <c:valAx>
        <c:axId val="1557903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444079"/>
        <c:crosses val="autoZero"/>
        <c:crossBetween val="midCat"/>
      </c:valAx>
      <c:valAx>
        <c:axId val="37444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79037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800" b="0" i="0" baseline="0">
                <a:effectLst/>
              </a:rPr>
              <a:t>Central of gravity and weight distribution of fuel system and passengers</a:t>
            </a:r>
            <a:endParaRPr lang="en-GB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34283151191791E-2"/>
          <c:y val="9.7393843469263386E-2"/>
          <c:w val="0.85251181244067309"/>
          <c:h val="0.78626131715208936"/>
        </c:manualLayout>
      </c:layout>
      <c:scatterChart>
        <c:scatterStyle val="lineMarker"/>
        <c:varyColors val="0"/>
        <c:ser>
          <c:idx val="10"/>
          <c:order val="0"/>
          <c:tx>
            <c:v>Xnp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errBars>
            <c:errDir val="y"/>
            <c:errBarType val="minus"/>
            <c:errValType val="percentage"/>
            <c:noEndCap val="0"/>
            <c:val val="100"/>
            <c:spPr>
              <a:noFill/>
              <a:ln w="15875" cap="flat" cmpd="sng" algn="ctr">
                <a:solidFill>
                  <a:srgbClr val="FF0000"/>
                </a:solidFill>
                <a:prstDash val="sysDash"/>
                <a:round/>
              </a:ln>
              <a:effectLst/>
            </c:spPr>
          </c:errBars>
          <c:xVal>
            <c:numRef>
              <c:f>stability_a321_LH2!$T$1</c:f>
              <c:numCache>
                <c:formatCode>General</c:formatCode>
                <c:ptCount val="1"/>
                <c:pt idx="0">
                  <c:v>16.856999999999999</c:v>
                </c:pt>
              </c:numCache>
            </c:numRef>
          </c:xVal>
          <c:yVal>
            <c:numRef>
              <c:f>stability_a321_LH2!$U$1</c:f>
              <c:numCache>
                <c:formatCode>General</c:formatCode>
                <c:ptCount val="1"/>
                <c:pt idx="0">
                  <c:v>100000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95A-459A-B40D-7B433EA928D5}"/>
            </c:ext>
          </c:extLst>
        </c:ser>
        <c:ser>
          <c:idx val="0"/>
          <c:order val="1"/>
          <c:tx>
            <c:strRef>
              <c:f>stability_a321_LH2!$H$1</c:f>
              <c:strCache>
                <c:ptCount val="1"/>
                <c:pt idx="0">
                  <c:v>100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C95A-459A-B40D-7B433EA928D5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C95A-459A-B40D-7B433EA928D5}"/>
              </c:ext>
            </c:extLst>
          </c:dPt>
          <c:xVal>
            <c:numRef>
              <c:f>(stability_a321_LH2!$H$5,stability_a321_LH2!$H$11,stability_a321_LH2!$H$17,stability_a321_LH2!$H$20)</c:f>
              <c:numCache>
                <c:formatCode>General</c:formatCode>
                <c:ptCount val="4"/>
                <c:pt idx="0">
                  <c:v>11.798</c:v>
                </c:pt>
                <c:pt idx="1">
                  <c:v>24.686</c:v>
                </c:pt>
                <c:pt idx="2">
                  <c:v>17.007000000000001</c:v>
                </c:pt>
                <c:pt idx="3">
                  <c:v>16.212</c:v>
                </c:pt>
              </c:numCache>
            </c:numRef>
          </c:xVal>
          <c:yVal>
            <c:numRef>
              <c:f>(stability_a321_LH2!$H$4,stability_a321_LH2!$H$10,stability_a321_LH2!$H$16,stability_a321_LH2!$H$19)</c:f>
              <c:numCache>
                <c:formatCode>General</c:formatCode>
                <c:ptCount val="4"/>
                <c:pt idx="0">
                  <c:v>8300</c:v>
                </c:pt>
                <c:pt idx="1">
                  <c:v>10792.609</c:v>
                </c:pt>
                <c:pt idx="2">
                  <c:v>44653.957000000002</c:v>
                </c:pt>
                <c:pt idx="3">
                  <c:v>40463.974000000002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95A-459A-B40D-7B433EA928D5}"/>
            </c:ext>
          </c:extLst>
        </c:ser>
        <c:ser>
          <c:idx val="5"/>
          <c:order val="6"/>
          <c:tx>
            <c:strRef>
              <c:f>stability_a321_LH2!$M$1</c:f>
              <c:strCache>
                <c:ptCount val="1"/>
                <c:pt idx="0">
                  <c:v>150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6"/>
                </a:solidFill>
                <a:ln w="9525">
                  <a:solidFill>
                    <a:schemeClr val="accent6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95A-459A-B40D-7B433EA928D5}"/>
              </c:ext>
            </c:extLst>
          </c:dPt>
          <c:xVal>
            <c:numRef>
              <c:f>(stability_a321_LH2!$M$5,stability_a321_LH2!$M$11,stability_a321_LH2!$M$17,stability_a321_LH2!$M$20)</c:f>
              <c:numCache>
                <c:formatCode>General</c:formatCode>
                <c:ptCount val="4"/>
                <c:pt idx="0">
                  <c:v>14.007</c:v>
                </c:pt>
                <c:pt idx="1">
                  <c:v>26.158999999999999</c:v>
                </c:pt>
                <c:pt idx="2">
                  <c:v>16.404</c:v>
                </c:pt>
                <c:pt idx="3">
                  <c:v>15.923999999999999</c:v>
                </c:pt>
              </c:numCache>
            </c:numRef>
          </c:xVal>
          <c:yVal>
            <c:numRef>
              <c:f>(stability_a321_LH2!$M$4,stability_a321_LH2!$M$10,stability_a321_LH2!$M$16,stability_a321_LH2!$M$19)</c:f>
              <c:numCache>
                <c:formatCode>General</c:formatCode>
                <c:ptCount val="4"/>
                <c:pt idx="0">
                  <c:v>12450</c:v>
                </c:pt>
                <c:pt idx="1">
                  <c:v>5706.96</c:v>
                </c:pt>
                <c:pt idx="2">
                  <c:v>45557.603999999999</c:v>
                </c:pt>
                <c:pt idx="3">
                  <c:v>43423.762999999999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95A-459A-B40D-7B433EA928D5}"/>
            </c:ext>
          </c:extLst>
        </c:ser>
        <c:ser>
          <c:idx val="9"/>
          <c:order val="10"/>
          <c:tx>
            <c:strRef>
              <c:f>stability_a321_LH2!$Q$1</c:f>
              <c:strCache>
                <c:ptCount val="1"/>
                <c:pt idx="0">
                  <c:v>190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(stability_a321_LH2!$Q$5,stability_a321_LH2!$Q$11,stability_a321_LH2!$Q$17,stability_a321_LH2!$Q$20)</c:f>
              <c:numCache>
                <c:formatCode>General</c:formatCode>
                <c:ptCount val="4"/>
                <c:pt idx="0">
                  <c:v>16.585000000000001</c:v>
                </c:pt>
                <c:pt idx="1">
                  <c:v>30.21</c:v>
                </c:pt>
                <c:pt idx="2">
                  <c:v>16.212</c:v>
                </c:pt>
                <c:pt idx="3">
                  <c:v>16.071000000000002</c:v>
                </c:pt>
              </c:numCache>
            </c:numRef>
          </c:xVal>
          <c:yVal>
            <c:numRef>
              <c:f>(stability_a321_LH2!$Q$4,stability_a321_LH2!$Q$10,stability_a321_LH2!$Q$16,stability_a321_LH2!$Q$19)</c:f>
              <c:numCache>
                <c:formatCode>General</c:formatCode>
                <c:ptCount val="4"/>
                <c:pt idx="0">
                  <c:v>15770</c:v>
                </c:pt>
                <c:pt idx="1">
                  <c:v>1116.796</c:v>
                </c:pt>
                <c:pt idx="2">
                  <c:v>45603.483</c:v>
                </c:pt>
                <c:pt idx="3">
                  <c:v>45147.447999999997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95A-459A-B40D-7B433EA92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0853151"/>
        <c:axId val="1920858559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2"/>
                <c:tx>
                  <c:strRef>
                    <c:extLst>
                      <c:ext uri="{02D57815-91ED-43cb-92C2-25804820EDAC}">
                        <c15:formulaRef>
                          <c15:sqref>stability_a321_LH2!$I$1</c15:sqref>
                        </c15:formulaRef>
                      </c:ext>
                    </c:extLst>
                    <c:strCache>
                      <c:ptCount val="1"/>
                      <c:pt idx="0">
                        <c:v>110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dPt>
                  <c:idx val="2"/>
                  <c:marker>
                    <c:symbol val="square"/>
                    <c:size val="8"/>
                    <c:spPr>
                      <a:solidFill>
                        <a:schemeClr val="accent2"/>
                      </a:solidFill>
                      <a:ln w="9525">
                        <a:solidFill>
                          <a:schemeClr val="accent2"/>
                        </a:solidFill>
                      </a:ln>
                      <a:effectLst/>
                    </c:spPr>
                  </c:marker>
                  <c:bubble3D val="0"/>
                  <c:extLst>
                    <c:ext xmlns:c16="http://schemas.microsoft.com/office/drawing/2014/chart" uri="{C3380CC4-5D6E-409C-BE32-E72D297353CC}">
                      <c16:uniqueId val="{00000007-C95A-459A-B40D-7B433EA928D5}"/>
                    </c:ext>
                  </c:extLst>
                </c:dPt>
                <c:dPt>
                  <c:idx val="3"/>
                  <c:marker>
                    <c:symbol val="triangle"/>
                    <c:size val="8"/>
                    <c:spPr>
                      <a:solidFill>
                        <a:schemeClr val="accent2"/>
                      </a:solidFill>
                      <a:ln w="9525">
                        <a:solidFill>
                          <a:schemeClr val="accent2"/>
                        </a:solidFill>
                      </a:ln>
                      <a:effectLst/>
                    </c:spPr>
                  </c:marker>
                  <c:bubble3D val="0"/>
                  <c:extLst>
                    <c:ext xmlns:c16="http://schemas.microsoft.com/office/drawing/2014/chart" uri="{C3380CC4-5D6E-409C-BE32-E72D297353CC}">
                      <c16:uniqueId val="{00000008-C95A-459A-B40D-7B433EA928D5}"/>
                    </c:ext>
                  </c:extLst>
                </c:dPt>
                <c:xVal>
                  <c:numRef>
                    <c:extLst>
                      <c:ext uri="{02D57815-91ED-43cb-92C2-25804820EDAC}">
                        <c15:formulaRef>
                          <c15:sqref>(stability_a321_LH2!$I$5,stability_a321_LH2!$I$11,stability_a321_LH2!$I$17,stability_a321_LH2!$I$20)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11.798</c:v>
                      </c:pt>
                      <c:pt idx="1">
                        <c:v>24.686</c:v>
                      </c:pt>
                      <c:pt idx="2">
                        <c:v>16.681000000000001</c:v>
                      </c:pt>
                      <c:pt idx="3">
                        <c:v>15.961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(stability_a321_LH2!$I$4,stability_a321_LH2!$I$10,stability_a321_LH2!$I$16,stability_a321_LH2!$I$19)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9130</c:v>
                      </c:pt>
                      <c:pt idx="1">
                        <c:v>9521.2010000000009</c:v>
                      </c:pt>
                      <c:pt idx="2">
                        <c:v>44533.487000000001</c:v>
                      </c:pt>
                      <c:pt idx="3">
                        <c:v>40857.536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9-C95A-459A-B40D-7B433EA928D5}"/>
                  </c:ext>
                </c:extLst>
              </c15:ser>
            </c15:filteredScatterSeries>
            <c15:filteredScatterSeries>
              <c15:ser>
                <c:idx val="2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stability_a321_LH2!$J$1</c15:sqref>
                        </c15:formulaRef>
                      </c:ext>
                    </c:extLst>
                    <c:strCache>
                      <c:ptCount val="1"/>
                      <c:pt idx="0">
                        <c:v>120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(stability_a321_LH2!$J$5,stability_a321_LH2!$J$11,stability_a321_LH2!$J$17,stability_a321_LH2!$J$20)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12.534000000000001</c:v>
                      </c:pt>
                      <c:pt idx="1">
                        <c:v>25.055</c:v>
                      </c:pt>
                      <c:pt idx="2">
                        <c:v>16.701000000000001</c:v>
                      </c:pt>
                      <c:pt idx="3">
                        <c:v>16.016999999999999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(stability_a321_LH2!$J$4,stability_a321_LH2!$J$10,stability_a321_LH2!$J$16,stability_a321_LH2!$J$19)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9960</c:v>
                      </c:pt>
                      <c:pt idx="1">
                        <c:v>8885.4920000000002</c:v>
                      </c:pt>
                      <c:pt idx="2">
                        <c:v>45176.883000000002</c:v>
                      </c:pt>
                      <c:pt idx="3">
                        <c:v>41757.952000000005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95A-459A-B40D-7B433EA928D5}"/>
                  </c:ext>
                </c:extLst>
              </c15:ser>
            </c15:filteredScatterSeries>
            <c15:filteredScatterSeries>
              <c15:ser>
                <c:idx val="3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stability_a321_LH2!$K$1</c15:sqref>
                        </c15:formulaRef>
                      </c:ext>
                    </c:extLst>
                    <c:strCache>
                      <c:ptCount val="1"/>
                      <c:pt idx="0">
                        <c:v>130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dPt>
                  <c:idx val="2"/>
                  <c:marker>
                    <c:symbol val="square"/>
                    <c:size val="8"/>
                    <c:spPr>
                      <a:solidFill>
                        <a:schemeClr val="accent4"/>
                      </a:solidFill>
                      <a:ln w="9525">
                        <a:solidFill>
                          <a:schemeClr val="accent4"/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0B-C95A-459A-B40D-7B433EA928D5}"/>
                    </c:ext>
                  </c:extLst>
                </c:dPt>
                <c:dPt>
                  <c:idx val="3"/>
                  <c:marker>
                    <c:symbol val="triangle"/>
                    <c:size val="8"/>
                    <c:spPr>
                      <a:solidFill>
                        <a:schemeClr val="accent4"/>
                      </a:solidFill>
                      <a:ln w="9525">
                        <a:solidFill>
                          <a:schemeClr val="accent4"/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0C-C95A-459A-B40D-7B433EA928D5}"/>
                    </c:ext>
                  </c:extLst>
                </c:dPt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(stability_a321_LH2!$K$5,stability_a321_LH2!$K$11,stability_a321_LH2!$K$17,stability_a321_LH2!$K$20)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12.901999999999999</c:v>
                      </c:pt>
                      <c:pt idx="1">
                        <c:v>25.422999999999998</c:v>
                      </c:pt>
                      <c:pt idx="2">
                        <c:v>16.530999999999999</c:v>
                      </c:pt>
                      <c:pt idx="3">
                        <c:v>15.917999999999999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(stability_a321_LH2!$K$4,stability_a321_LH2!$K$10,stability_a321_LH2!$K$16,stability_a321_LH2!$K$19)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10790</c:v>
                      </c:pt>
                      <c:pt idx="1">
                        <c:v>7614.0770000000002</c:v>
                      </c:pt>
                      <c:pt idx="2">
                        <c:v>45050.788</c:v>
                      </c:pt>
                      <c:pt idx="3">
                        <c:v>42145.895000000004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95A-459A-B40D-7B433EA928D5}"/>
                  </c:ext>
                </c:extLst>
              </c15:ser>
            </c15:filteredScatterSeries>
            <c15:filteredScatterSeries>
              <c15:ser>
                <c:idx val="4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stability_a321_LH2!$L$1</c15:sqref>
                        </c15:formulaRef>
                      </c:ext>
                    </c:extLst>
                    <c:strCache>
                      <c:ptCount val="1"/>
                      <c:pt idx="0">
                        <c:v>140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dPt>
                  <c:idx val="2"/>
                  <c:marker>
                    <c:symbol val="square"/>
                    <c:size val="8"/>
                    <c:spPr>
                      <a:solidFill>
                        <a:schemeClr val="accent5"/>
                      </a:solidFill>
                      <a:ln w="9525">
                        <a:solidFill>
                          <a:schemeClr val="accent5"/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0E-C95A-459A-B40D-7B433EA928D5}"/>
                    </c:ext>
                  </c:extLst>
                </c:dPt>
                <c:dPt>
                  <c:idx val="3"/>
                  <c:marker>
                    <c:symbol val="triangle"/>
                    <c:size val="8"/>
                    <c:spPr>
                      <a:solidFill>
                        <a:schemeClr val="accent5"/>
                      </a:solidFill>
                      <a:ln w="9525">
                        <a:solidFill>
                          <a:schemeClr val="accent5"/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0F-C95A-459A-B40D-7B433EA928D5}"/>
                    </c:ext>
                  </c:extLst>
                </c:dPt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(stability_a321_LH2!$L$5,stability_a321_LH2!$L$11,stability_a321_LH2!$L$17,stability_a321_LH2!$L$20)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13.271000000000001</c:v>
                      </c:pt>
                      <c:pt idx="1">
                        <c:v>25.791</c:v>
                      </c:pt>
                      <c:pt idx="2">
                        <c:v>16.353000000000002</c:v>
                      </c:pt>
                      <c:pt idx="3">
                        <c:v>15.823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(stability_a321_LH2!$L$4,stability_a321_LH2!$L$10,stability_a321_LH2!$L$16,stability_a321_LH2!$L$19)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11620</c:v>
                      </c:pt>
                      <c:pt idx="1">
                        <c:v>6342.6630000000005</c:v>
                      </c:pt>
                      <c:pt idx="2">
                        <c:v>44921.661</c:v>
                      </c:pt>
                      <c:pt idx="3">
                        <c:v>42530.805999999997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C95A-459A-B40D-7B433EA928D5}"/>
                  </c:ext>
                </c:extLst>
              </c15:ser>
            </c15:filteredScatterSeries>
            <c15:filteredScatterSeries>
              <c15:ser>
                <c:idx val="6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stability_a321_LH2!$N$1</c15:sqref>
                        </c15:formulaRef>
                      </c:ext>
                    </c:extLst>
                    <c:strCache>
                      <c:ptCount val="1"/>
                      <c:pt idx="0">
                        <c:v>160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dPt>
                  <c:idx val="2"/>
                  <c:marker>
                    <c:symbol val="square"/>
                    <c:size val="8"/>
                    <c:spPr>
                      <a:solidFill>
                        <a:schemeClr val="accent1">
                          <a:lumMod val="60000"/>
                        </a:schemeClr>
                      </a:solidFill>
                      <a:ln w="9525">
                        <a:solidFill>
                          <a:schemeClr val="accent1">
                            <a:lumMod val="60000"/>
                          </a:schemeClr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1-C95A-459A-B40D-7B433EA928D5}"/>
                    </c:ext>
                  </c:extLst>
                </c:dPt>
                <c:dPt>
                  <c:idx val="3"/>
                  <c:marker>
                    <c:symbol val="triangle"/>
                    <c:size val="8"/>
                    <c:spPr>
                      <a:solidFill>
                        <a:schemeClr val="accent1">
                          <a:lumMod val="60000"/>
                        </a:schemeClr>
                      </a:solidFill>
                      <a:ln w="9525">
                        <a:solidFill>
                          <a:schemeClr val="accent1">
                            <a:lumMod val="60000"/>
                          </a:schemeClr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2-C95A-459A-B40D-7B433EA928D5}"/>
                    </c:ext>
                  </c:extLst>
                </c:dPt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(stability_a321_LH2!$N$5,stability_a321_LH2!$N$11,stability_a321_LH2!$N$17,stability_a321_LH2!$N$20)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14.375</c:v>
                      </c:pt>
                      <c:pt idx="1">
                        <c:v>26.896000000000001</c:v>
                      </c:pt>
                      <c:pt idx="2">
                        <c:v>16.260999999999999</c:v>
                      </c:pt>
                      <c:pt idx="3">
                        <c:v>15.867000000000001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(stability_a321_LH2!$N$4,stability_a321_LH2!$N$10,stability_a321_LH2!$N$16,stability_a321_LH2!$N$19)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13280</c:v>
                      </c:pt>
                      <c:pt idx="1">
                        <c:v>4435.5479999999998</c:v>
                      </c:pt>
                      <c:pt idx="2">
                        <c:v>45422.94</c:v>
                      </c:pt>
                      <c:pt idx="3">
                        <c:v>43803.135000000002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C95A-459A-B40D-7B433EA928D5}"/>
                  </c:ext>
                </c:extLst>
              </c15:ser>
            </c15:filteredScatterSeries>
            <c15:filteredScatterSeries>
              <c15:ser>
                <c:idx val="7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stability_a321_LH2!$O$1</c15:sqref>
                        </c15:formulaRef>
                      </c:ext>
                    </c:extLst>
                    <c:strCache>
                      <c:ptCount val="1"/>
                      <c:pt idx="0">
                        <c:v>170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dPt>
                  <c:idx val="2"/>
                  <c:marker>
                    <c:symbol val="square"/>
                    <c:size val="8"/>
                    <c:spPr>
                      <a:solidFill>
                        <a:schemeClr val="accent2">
                          <a:lumMod val="60000"/>
                        </a:schemeClr>
                      </a:solidFill>
                      <a:ln w="9525">
                        <a:solidFill>
                          <a:schemeClr val="accent2">
                            <a:lumMod val="60000"/>
                          </a:schemeClr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4-C95A-459A-B40D-7B433EA928D5}"/>
                    </c:ext>
                  </c:extLst>
                </c:dPt>
                <c:dPt>
                  <c:idx val="3"/>
                  <c:marker>
                    <c:symbol val="triangle"/>
                    <c:size val="8"/>
                    <c:spPr>
                      <a:solidFill>
                        <a:schemeClr val="accent2">
                          <a:lumMod val="60000"/>
                        </a:schemeClr>
                      </a:solidFill>
                      <a:ln w="9525">
                        <a:solidFill>
                          <a:schemeClr val="accent2">
                            <a:lumMod val="60000"/>
                          </a:schemeClr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5-C95A-459A-B40D-7B433EA928D5}"/>
                    </c:ext>
                  </c:extLst>
                </c:dPt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(stability_a321_LH2!$O$5,stability_a321_LH2!$O$11,stability_a321_LH2!$O$17,stability_a321_LH2!$O$20)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15.48</c:v>
                      </c:pt>
                      <c:pt idx="1">
                        <c:v>28.001000000000001</c:v>
                      </c:pt>
                      <c:pt idx="2">
                        <c:v>16.516999999999999</c:v>
                      </c:pt>
                      <c:pt idx="3">
                        <c:v>16.234000000000002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(stability_a321_LH2!$O$4,stability_a321_LH2!$O$10,stability_a321_LH2!$O$16,stability_a321_LH2!$O$19)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14110</c:v>
                      </c:pt>
                      <c:pt idx="1">
                        <c:v>3863.2660000000001</c:v>
                      </c:pt>
                      <c:pt idx="2">
                        <c:v>46117.043000000005</c:v>
                      </c:pt>
                      <c:pt idx="3">
                        <c:v>45011.268000000004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C95A-459A-B40D-7B433EA928D5}"/>
                  </c:ext>
                </c:extLst>
              </c15:ser>
            </c15:filteredScatterSeries>
            <c15:filteredScatterSeries>
              <c15:ser>
                <c:idx val="8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stability_a321_LH2!$P$1</c15:sqref>
                        </c15:formulaRef>
                      </c:ext>
                    </c:extLst>
                    <c:strCache>
                      <c:ptCount val="1"/>
                      <c:pt idx="0">
                        <c:v>180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>
                        <a:lumMod val="60000"/>
                      </a:schemeClr>
                    </a:solidFill>
                    <a:ln w="9525">
                      <a:solidFill>
                        <a:schemeClr val="accent3">
                          <a:lumMod val="60000"/>
                        </a:schemeClr>
                      </a:solidFill>
                    </a:ln>
                    <a:effectLst/>
                  </c:spPr>
                </c:marker>
                <c:dPt>
                  <c:idx val="2"/>
                  <c:marker>
                    <c:symbol val="square"/>
                    <c:size val="8"/>
                    <c:spPr>
                      <a:solidFill>
                        <a:schemeClr val="accent3">
                          <a:lumMod val="60000"/>
                        </a:schemeClr>
                      </a:solidFill>
                      <a:ln w="9525">
                        <a:solidFill>
                          <a:schemeClr val="accent3">
                            <a:lumMod val="60000"/>
                          </a:schemeClr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7-C95A-459A-B40D-7B433EA928D5}"/>
                    </c:ext>
                  </c:extLst>
                </c:dPt>
                <c:dPt>
                  <c:idx val="3"/>
                  <c:marker>
                    <c:symbol val="triangle"/>
                    <c:size val="8"/>
                    <c:spPr>
                      <a:solidFill>
                        <a:schemeClr val="accent3">
                          <a:lumMod val="60000"/>
                        </a:schemeClr>
                      </a:solidFill>
                      <a:ln w="9525">
                        <a:solidFill>
                          <a:schemeClr val="accent3">
                            <a:lumMod val="60000"/>
                          </a:schemeClr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8-C95A-459A-B40D-7B433EA928D5}"/>
                    </c:ext>
                  </c:extLst>
                </c:dPt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(stability_a321_LH2!$P$5,stability_a321_LH2!$P$11,stability_a321_LH2!$P$17,stability_a321_LH2!$P$20)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15.848000000000001</c:v>
                      </c:pt>
                      <c:pt idx="1">
                        <c:v>28.369</c:v>
                      </c:pt>
                      <c:pt idx="2">
                        <c:v>16.297999999999998</c:v>
                      </c:pt>
                      <c:pt idx="3">
                        <c:v>16.071000000000002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(stability_a321_LH2!$P$4,stability_a321_LH2!$P$10,stability_a321_LH2!$P$16,stability_a321_LH2!$P$19)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14940</c:v>
                      </c:pt>
                      <c:pt idx="1">
                        <c:v>2528.4349999999999</c:v>
                      </c:pt>
                      <c:pt idx="2">
                        <c:v>45912.092999999993</c:v>
                      </c:pt>
                      <c:pt idx="3">
                        <c:v>45063.335999999996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C95A-459A-B40D-7B433EA928D5}"/>
                  </c:ext>
                </c:extLst>
              </c15:ser>
            </c15:filteredScatterSeries>
          </c:ext>
        </c:extLst>
      </c:scatterChart>
      <c:valAx>
        <c:axId val="19208531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rPr>
                  <a:t>x axis along aircraft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GB"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0858559"/>
        <c:crosses val="autoZero"/>
        <c:crossBetween val="midCat"/>
      </c:valAx>
      <c:valAx>
        <c:axId val="1920858559"/>
        <c:scaling>
          <c:orientation val="minMax"/>
          <c:max val="6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Mass (kg)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0853151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Central</a:t>
            </a:r>
            <a:r>
              <a:rPr lang="en-GB" baseline="0"/>
              <a:t> of gravity and weight distribution of fuel system and passengers</a:t>
            </a:r>
          </a:p>
        </c:rich>
      </c:tx>
      <c:layout>
        <c:manualLayout>
          <c:xMode val="edge"/>
          <c:yMode val="edge"/>
          <c:x val="0.25041486750691222"/>
          <c:y val="2.68523965560622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138555529602795E-2"/>
          <c:y val="0.1131987091983039"/>
          <c:w val="0.85810834167779315"/>
          <c:h val="0.77000767838668327"/>
        </c:manualLayout>
      </c:layout>
      <c:scatterChart>
        <c:scatterStyle val="lineMarker"/>
        <c:varyColors val="0"/>
        <c:ser>
          <c:idx val="0"/>
          <c:order val="0"/>
          <c:tx>
            <c:strRef>
              <c:f>stability_a321_kerosene!$G$1</c:f>
              <c:strCache>
                <c:ptCount val="1"/>
                <c:pt idx="0">
                  <c:v>100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82D5-4670-83D2-3B88D814E58F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82D5-4670-83D2-3B88D814E58F}"/>
              </c:ext>
            </c:extLst>
          </c:dPt>
          <c:xVal>
            <c:numRef>
              <c:f>(stability_a321_kerosene!$G$5,stability_a321_kerosene!$G$11,stability_a321_kerosene!$G$17,stability_a321_kerosene!$G$20)</c:f>
              <c:numCache>
                <c:formatCode>General</c:formatCode>
                <c:ptCount val="4"/>
                <c:pt idx="0">
                  <c:v>11.798</c:v>
                </c:pt>
                <c:pt idx="1">
                  <c:v>24.686</c:v>
                </c:pt>
                <c:pt idx="2">
                  <c:v>20.103999999999999</c:v>
                </c:pt>
                <c:pt idx="3">
                  <c:v>14.959</c:v>
                </c:pt>
              </c:numCache>
            </c:numRef>
          </c:xVal>
          <c:yVal>
            <c:numRef>
              <c:f>(stability_a321_kerosene!$G$4,stability_a321_kerosene!$G$10,stability_a321_kerosene!$G$16,stability_a321_kerosene!$G$19)</c:f>
              <c:numCache>
                <c:formatCode>General</c:formatCode>
                <c:ptCount val="4"/>
                <c:pt idx="0">
                  <c:v>8300</c:v>
                </c:pt>
                <c:pt idx="1">
                  <c:v>50103.265999999996</c:v>
                </c:pt>
                <c:pt idx="2">
                  <c:v>90571.107999999993</c:v>
                </c:pt>
                <c:pt idx="3">
                  <c:v>42668.756000000001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2D5-4670-83D2-3B88D814E58F}"/>
            </c:ext>
          </c:extLst>
        </c:ser>
        <c:ser>
          <c:idx val="5"/>
          <c:order val="5"/>
          <c:tx>
            <c:strRef>
              <c:f>stability_a321_kerosene!$L$1</c:f>
              <c:strCache>
                <c:ptCount val="1"/>
                <c:pt idx="0">
                  <c:v>150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6"/>
                </a:solidFill>
                <a:ln w="9525">
                  <a:solidFill>
                    <a:schemeClr val="accent6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82D5-4670-83D2-3B88D814E58F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6"/>
                </a:solidFill>
                <a:ln w="9525">
                  <a:solidFill>
                    <a:schemeClr val="accent6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82D5-4670-83D2-3B88D814E58F}"/>
              </c:ext>
            </c:extLst>
          </c:dPt>
          <c:xVal>
            <c:numRef>
              <c:f>(stability_a321_kerosene!$L$5,stability_a321_kerosene!$L$11,stability_a321_kerosene!$L$17,stability_a321_kerosene!$L$20)</c:f>
              <c:numCache>
                <c:formatCode>General</c:formatCode>
                <c:ptCount val="4"/>
                <c:pt idx="0">
                  <c:v>15.48</c:v>
                </c:pt>
                <c:pt idx="1">
                  <c:v>28.369</c:v>
                </c:pt>
                <c:pt idx="2">
                  <c:v>20.131</c:v>
                </c:pt>
                <c:pt idx="3">
                  <c:v>15.446</c:v>
                </c:pt>
              </c:numCache>
            </c:numRef>
          </c:xVal>
          <c:yVal>
            <c:numRef>
              <c:f>(stability_a321_kerosene!$L$4,stability_a321_kerosene!$L$10,stability_a321_kerosene!$L$16,stability_a321_kerosene!$L$19)</c:f>
              <c:numCache>
                <c:formatCode>General</c:formatCode>
                <c:ptCount val="4"/>
                <c:pt idx="0">
                  <c:v>12450</c:v>
                </c:pt>
                <c:pt idx="1">
                  <c:v>25543.859</c:v>
                </c:pt>
                <c:pt idx="2">
                  <c:v>71100.790999999997</c:v>
                </c:pt>
                <c:pt idx="3">
                  <c:v>43766.947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2D5-4670-83D2-3B88D814E58F}"/>
            </c:ext>
          </c:extLst>
        </c:ser>
        <c:ser>
          <c:idx val="9"/>
          <c:order val="9"/>
          <c:tx>
            <c:strRef>
              <c:f>stability_a321_kerosene!$P$1</c:f>
              <c:strCache>
                <c:ptCount val="1"/>
                <c:pt idx="0">
                  <c:v>190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4">
                    <a:lumMod val="60000"/>
                  </a:schemeClr>
                </a:solidFill>
                <a:ln w="9525">
                  <a:solidFill>
                    <a:schemeClr val="accent4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82D5-4670-83D2-3B88D814E58F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4">
                    <a:lumMod val="60000"/>
                  </a:schemeClr>
                </a:solidFill>
                <a:ln w="9525">
                  <a:solidFill>
                    <a:schemeClr val="accent4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82D5-4670-83D2-3B88D814E58F}"/>
              </c:ext>
            </c:extLst>
          </c:dPt>
          <c:xVal>
            <c:numRef>
              <c:f>(stability_a321_kerosene!$P$5,stability_a321_kerosene!$P$11,stability_a321_kerosene!$P$17,stability_a321_kerosene!$P$20)</c:f>
              <c:numCache>
                <c:formatCode>General</c:formatCode>
                <c:ptCount val="4"/>
                <c:pt idx="0">
                  <c:v>15.48</c:v>
                </c:pt>
                <c:pt idx="1">
                  <c:v>28.369</c:v>
                </c:pt>
                <c:pt idx="2">
                  <c:v>16.123000000000001</c:v>
                </c:pt>
                <c:pt idx="3">
                  <c:v>15.454000000000001</c:v>
                </c:pt>
              </c:numCache>
            </c:numRef>
          </c:xVal>
          <c:yVal>
            <c:numRef>
              <c:f>(stability_a321_kerosene!$P$4,stability_a321_kerosene!$P$10,stability_a321_kerosene!$P$16,stability_a321_kerosene!$P$19)</c:f>
              <c:numCache>
                <c:formatCode>General</c:formatCode>
                <c:ptCount val="4"/>
                <c:pt idx="0">
                  <c:v>15770</c:v>
                </c:pt>
                <c:pt idx="1">
                  <c:v>2726.4839999999999</c:v>
                </c:pt>
                <c:pt idx="2">
                  <c:v>47278.004999999997</c:v>
                </c:pt>
                <c:pt idx="3">
                  <c:v>44829.218999999997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82D5-4670-83D2-3B88D814E58F}"/>
            </c:ext>
          </c:extLst>
        </c:ser>
        <c:ser>
          <c:idx val="10"/>
          <c:order val="10"/>
          <c:tx>
            <c:v>Xnp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errBars>
            <c:errDir val="y"/>
            <c:errBarType val="minus"/>
            <c:errValType val="percentage"/>
            <c:noEndCap val="0"/>
            <c:val val="100"/>
            <c:spPr>
              <a:noFill/>
              <a:ln w="15875" cap="flat" cmpd="sng" algn="ctr">
                <a:solidFill>
                  <a:srgbClr val="FF0000"/>
                </a:solidFill>
                <a:prstDash val="sysDash"/>
                <a:round/>
              </a:ln>
              <a:effectLst/>
            </c:spPr>
          </c:errBars>
          <c:xVal>
            <c:numRef>
              <c:f>stability_a321_kerosene!$S$1</c:f>
              <c:numCache>
                <c:formatCode>General</c:formatCode>
                <c:ptCount val="1"/>
                <c:pt idx="0">
                  <c:v>16.856999999999999</c:v>
                </c:pt>
              </c:numCache>
            </c:numRef>
          </c:xVal>
          <c:yVal>
            <c:numRef>
              <c:f>stability_a321_kerosene!$T$1</c:f>
              <c:numCache>
                <c:formatCode>General</c:formatCode>
                <c:ptCount val="1"/>
                <c:pt idx="0">
                  <c:v>100000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82D5-4670-83D2-3B88D814E5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0853151"/>
        <c:axId val="1920858559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stability_a321_kerosene!$H$1</c15:sqref>
                        </c15:formulaRef>
                      </c:ext>
                    </c:extLst>
                    <c:strCache>
                      <c:ptCount val="1"/>
                      <c:pt idx="0">
                        <c:v>110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dPt>
                  <c:idx val="2"/>
                  <c:marker>
                    <c:symbol val="square"/>
                    <c:size val="8"/>
                    <c:spPr>
                      <a:solidFill>
                        <a:schemeClr val="accent2"/>
                      </a:solidFill>
                      <a:ln w="9525">
                        <a:solidFill>
                          <a:schemeClr val="accent2"/>
                        </a:solidFill>
                      </a:ln>
                      <a:effectLst/>
                    </c:spPr>
                  </c:marker>
                  <c:bubble3D val="0"/>
                  <c:extLst>
                    <c:ext xmlns:c16="http://schemas.microsoft.com/office/drawing/2014/chart" uri="{C3380CC4-5D6E-409C-BE32-E72D297353CC}">
                      <c16:uniqueId val="{0000000A-82D5-4670-83D2-3B88D814E58F}"/>
                    </c:ext>
                  </c:extLst>
                </c:dPt>
                <c:dPt>
                  <c:idx val="3"/>
                  <c:marker>
                    <c:symbol val="triangle"/>
                    <c:size val="8"/>
                    <c:spPr>
                      <a:solidFill>
                        <a:schemeClr val="accent2"/>
                      </a:solidFill>
                      <a:ln w="9525">
                        <a:solidFill>
                          <a:schemeClr val="accent2"/>
                        </a:solidFill>
                      </a:ln>
                      <a:effectLst/>
                    </c:spPr>
                  </c:marker>
                  <c:bubble3D val="0"/>
                  <c:extLst>
                    <c:ext xmlns:c16="http://schemas.microsoft.com/office/drawing/2014/chart" uri="{C3380CC4-5D6E-409C-BE32-E72D297353CC}">
                      <c16:uniqueId val="{0000000B-82D5-4670-83D2-3B88D814E58F}"/>
                    </c:ext>
                  </c:extLst>
                </c:dPt>
                <c:xVal>
                  <c:numRef>
                    <c:extLst>
                      <c:ext uri="{02D57815-91ED-43cb-92C2-25804820EDAC}">
                        <c15:formulaRef>
                          <c15:sqref>(stability_a321_kerosene!$H$5,stability_a321_kerosene!$H$11,stability_a321_kerosene!$H$17,stability_a321_kerosene!$H$20)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12.534000000000001</c:v>
                      </c:pt>
                      <c:pt idx="1">
                        <c:v>25.422999999999998</c:v>
                      </c:pt>
                      <c:pt idx="2">
                        <c:v>20.186</c:v>
                      </c:pt>
                      <c:pt idx="3">
                        <c:v>15.047000000000001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(stability_a321_kerosene!$H$4,stability_a321_kerosene!$H$10,stability_a321_kerosene!$H$16,stability_a321_kerosene!$H$19)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9130</c:v>
                      </c:pt>
                      <c:pt idx="1">
                        <c:v>43958.462</c:v>
                      </c:pt>
                      <c:pt idx="2">
                        <c:v>84845.934999999998</c:v>
                      </c:pt>
                      <c:pt idx="3">
                        <c:v>42820.233999999997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C-82D5-4670-83D2-3B88D814E58F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stability_a321_kerosene!$I$1</c15:sqref>
                        </c15:formulaRef>
                      </c:ext>
                    </c:extLst>
                    <c:strCache>
                      <c:ptCount val="1"/>
                      <c:pt idx="0">
                        <c:v>120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dPt>
                  <c:idx val="2"/>
                  <c:marker>
                    <c:symbol val="square"/>
                    <c:size val="8"/>
                    <c:spPr>
                      <a:solidFill>
                        <a:schemeClr val="accent3"/>
                      </a:solidFill>
                      <a:ln w="9525">
                        <a:solidFill>
                          <a:schemeClr val="accent3"/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0D-82D5-4670-83D2-3B88D814E58F}"/>
                    </c:ext>
                  </c:extLst>
                </c:dPt>
                <c:dPt>
                  <c:idx val="3"/>
                  <c:marker>
                    <c:symbol val="triangle"/>
                    <c:size val="8"/>
                    <c:spPr>
                      <a:solidFill>
                        <a:schemeClr val="accent3"/>
                      </a:solidFill>
                      <a:ln w="9525">
                        <a:solidFill>
                          <a:schemeClr val="accent3"/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0E-82D5-4670-83D2-3B88D814E58F}"/>
                    </c:ext>
                  </c:extLst>
                </c:dPt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(stability_a321_kerosene!$I$5,stability_a321_kerosene!$I$11,stability_a321_kerosene!$I$17,stability_a321_kerosene!$I$20)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13.271000000000001</c:v>
                      </c:pt>
                      <c:pt idx="1">
                        <c:v>26.158999999999999</c:v>
                      </c:pt>
                      <c:pt idx="2">
                        <c:v>20.370999999999999</c:v>
                      </c:pt>
                      <c:pt idx="3">
                        <c:v>15.176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(stability_a321_kerosene!$I$4,stability_a321_kerosene!$I$10,stability_a321_kerosene!$I$16,stability_a321_kerosene!$I$19)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9960</c:v>
                      </c:pt>
                      <c:pt idx="1">
                        <c:v>40885.548000000003</c:v>
                      </c:pt>
                      <c:pt idx="2">
                        <c:v>82649.153000000006</c:v>
                      </c:pt>
                      <c:pt idx="3">
                        <c:v>43561.843999999997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82D5-4670-83D2-3B88D814E58F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stability_a321_kerosene!$J$1</c15:sqref>
                        </c15:formulaRef>
                      </c:ext>
                    </c:extLst>
                    <c:strCache>
                      <c:ptCount val="1"/>
                      <c:pt idx="0">
                        <c:v>130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(stability_a321_kerosene!$J$5,stability_a321_kerosene!$J$11,stability_a321_kerosene!$J$17,stability_a321_kerosene!$J$20)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14.007</c:v>
                      </c:pt>
                      <c:pt idx="1">
                        <c:v>26.896000000000001</c:v>
                      </c:pt>
                      <c:pt idx="2">
                        <c:v>20.309000000000001</c:v>
                      </c:pt>
                      <c:pt idx="3">
                        <c:v>15.301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(stability_a321_kerosene!$J$4,stability_a321_kerosene!$J$10,stability_a321_kerosene!$J$16,stability_a321_kerosene!$J$19)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10790</c:v>
                      </c:pt>
                      <c:pt idx="1">
                        <c:v>34738.356999999996</c:v>
                      </c:pt>
                      <c:pt idx="2">
                        <c:v>76882.828999999998</c:v>
                      </c:pt>
                      <c:pt idx="3">
                        <c:v>43672.285000000003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82D5-4670-83D2-3B88D814E58F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stability_a321_kerosene!$K$1</c15:sqref>
                        </c15:formulaRef>
                      </c:ext>
                    </c:extLst>
                    <c:strCache>
                      <c:ptCount val="1"/>
                      <c:pt idx="0">
                        <c:v>140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dPt>
                  <c:idx val="2"/>
                  <c:marker>
                    <c:symbol val="square"/>
                    <c:size val="8"/>
                    <c:spPr>
                      <a:solidFill>
                        <a:schemeClr val="accent5"/>
                      </a:solidFill>
                      <a:ln w="9525">
                        <a:solidFill>
                          <a:schemeClr val="accent5"/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1-82D5-4670-83D2-3B88D814E58F}"/>
                    </c:ext>
                  </c:extLst>
                </c:dPt>
                <c:dPt>
                  <c:idx val="3"/>
                  <c:marker>
                    <c:symbol val="triangle"/>
                    <c:size val="8"/>
                    <c:spPr>
                      <a:solidFill>
                        <a:schemeClr val="accent5"/>
                      </a:solidFill>
                      <a:ln w="9525">
                        <a:solidFill>
                          <a:schemeClr val="accent5"/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2-82D5-4670-83D2-3B88D814E58F}"/>
                    </c:ext>
                  </c:extLst>
                </c:dPt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(stability_a321_kerosene!$K$5,stability_a321_kerosene!$K$11,stability_a321_kerosene!$K$17,stability_a321_kerosene!$K$20)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14.744</c:v>
                      </c:pt>
                      <c:pt idx="1">
                        <c:v>27.632000000000001</c:v>
                      </c:pt>
                      <c:pt idx="2">
                        <c:v>20.309000000000001</c:v>
                      </c:pt>
                      <c:pt idx="3">
                        <c:v>15.301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(stability_a321_kerosene!$K$4,stability_a321_kerosene!$K$10,stability_a321_kerosene!$K$16,stability_a321_kerosene!$K$19)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11620</c:v>
                      </c:pt>
                      <c:pt idx="1">
                        <c:v>28604.021000000001</c:v>
                      </c:pt>
                      <c:pt idx="2">
                        <c:v>76882.828999999998</c:v>
                      </c:pt>
                      <c:pt idx="3">
                        <c:v>43672.285000000003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82D5-4670-83D2-3B88D814E58F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stability_a321_kerosene!$M$1</c15:sqref>
                        </c15:formulaRef>
                      </c:ext>
                    </c:extLst>
                    <c:strCache>
                      <c:ptCount val="1"/>
                      <c:pt idx="0">
                        <c:v>160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dPt>
                  <c:idx val="2"/>
                  <c:marker>
                    <c:symbol val="square"/>
                    <c:size val="8"/>
                    <c:spPr>
                      <a:solidFill>
                        <a:schemeClr val="accent1">
                          <a:lumMod val="60000"/>
                        </a:schemeClr>
                      </a:solidFill>
                      <a:ln w="9525">
                        <a:solidFill>
                          <a:schemeClr val="accent1">
                            <a:lumMod val="60000"/>
                          </a:schemeClr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4-82D5-4670-83D2-3B88D814E58F}"/>
                    </c:ext>
                  </c:extLst>
                </c:dPt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(stability_a321_kerosene!$M$5,stability_a321_kerosene!$M$11,stability_a321_kerosene!$M$17,stability_a321_kerosene!$M$20)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15.48</c:v>
                      </c:pt>
                      <c:pt idx="1">
                        <c:v>29.105</c:v>
                      </c:pt>
                      <c:pt idx="2">
                        <c:v>19.565000000000001</c:v>
                      </c:pt>
                      <c:pt idx="3">
                        <c:v>15.599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(stability_a321_kerosene!$M$4,stability_a321_kerosene!$M$10,stability_a321_kerosene!$M$16,stability_a321_kerosene!$M$19)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13280</c:v>
                      </c:pt>
                      <c:pt idx="1">
                        <c:v>19423.695</c:v>
                      </c:pt>
                      <c:pt idx="2">
                        <c:v>63067.557000000001</c:v>
                      </c:pt>
                      <c:pt idx="3">
                        <c:v>44548.889000000003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2D5-4670-83D2-3B88D814E58F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stability_a321_kerosene!$N$1</c15:sqref>
                        </c15:formulaRef>
                      </c:ext>
                    </c:extLst>
                    <c:strCache>
                      <c:ptCount val="1"/>
                      <c:pt idx="0">
                        <c:v>170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dPt>
                  <c:idx val="2"/>
                  <c:marker>
                    <c:symbol val="square"/>
                    <c:size val="8"/>
                    <c:spPr>
                      <a:solidFill>
                        <a:schemeClr val="accent2">
                          <a:lumMod val="60000"/>
                        </a:schemeClr>
                      </a:solidFill>
                      <a:ln w="9525">
                        <a:solidFill>
                          <a:schemeClr val="accent2">
                            <a:lumMod val="60000"/>
                          </a:schemeClr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6-82D5-4670-83D2-3B88D814E58F}"/>
                    </c:ext>
                  </c:extLst>
                </c:dPt>
                <c:dPt>
                  <c:idx val="3"/>
                  <c:marker>
                    <c:symbol val="triangle"/>
                    <c:size val="8"/>
                    <c:spPr>
                      <a:solidFill>
                        <a:schemeClr val="accent2">
                          <a:lumMod val="60000"/>
                        </a:schemeClr>
                      </a:solidFill>
                      <a:ln w="9525">
                        <a:solidFill>
                          <a:schemeClr val="accent2">
                            <a:lumMod val="60000"/>
                          </a:schemeClr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7-82D5-4670-83D2-3B88D814E58F}"/>
                    </c:ext>
                  </c:extLst>
                </c:dPt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(stability_a321_kerosene!$N$5,stability_a321_kerosene!$N$11,stability_a321_kerosene!$N$17,stability_a321_kerosene!$N$20)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15.48</c:v>
                      </c:pt>
                      <c:pt idx="1">
                        <c:v>28.369</c:v>
                      </c:pt>
                      <c:pt idx="2">
                        <c:v>18.370999999999999</c:v>
                      </c:pt>
                      <c:pt idx="3">
                        <c:v>15.534000000000001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(stability_a321_kerosene!$N$4,stability_a321_kerosene!$N$10,stability_a321_kerosene!$N$16,stability_a321_kerosene!$N$19)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14110</c:v>
                      </c:pt>
                      <c:pt idx="1">
                        <c:v>13303.439</c:v>
                      </c:pt>
                      <c:pt idx="2">
                        <c:v>57203.69</c:v>
                      </c:pt>
                      <c:pt idx="3">
                        <c:v>44561.843999999997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8-82D5-4670-83D2-3B88D814E58F}"/>
                  </c:ext>
                </c:extLst>
              </c15:ser>
            </c15:filteredScatterSeries>
            <c15:filteredScatter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stability_a321_kerosene!$O$1</c15:sqref>
                        </c15:formulaRef>
                      </c:ext>
                    </c:extLst>
                    <c:strCache>
                      <c:ptCount val="1"/>
                      <c:pt idx="0">
                        <c:v>180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>
                        <a:lumMod val="60000"/>
                      </a:schemeClr>
                    </a:solidFill>
                    <a:ln w="9525">
                      <a:solidFill>
                        <a:schemeClr val="accent3">
                          <a:lumMod val="60000"/>
                        </a:schemeClr>
                      </a:solidFill>
                    </a:ln>
                    <a:effectLst/>
                  </c:spPr>
                </c:marker>
                <c:dPt>
                  <c:idx val="2"/>
                  <c:marker>
                    <c:symbol val="square"/>
                    <c:size val="8"/>
                    <c:spPr>
                      <a:solidFill>
                        <a:schemeClr val="accent3">
                          <a:lumMod val="60000"/>
                        </a:schemeClr>
                      </a:solidFill>
                      <a:ln w="9525">
                        <a:solidFill>
                          <a:schemeClr val="accent3">
                            <a:lumMod val="60000"/>
                          </a:schemeClr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9-82D5-4670-83D2-3B88D814E58F}"/>
                    </c:ext>
                  </c:extLst>
                </c:dPt>
                <c:dPt>
                  <c:idx val="3"/>
                  <c:marker>
                    <c:symbol val="triangle"/>
                    <c:size val="8"/>
                    <c:spPr>
                      <a:solidFill>
                        <a:schemeClr val="accent3">
                          <a:lumMod val="60000"/>
                        </a:schemeClr>
                      </a:solidFill>
                      <a:ln w="9525">
                        <a:solidFill>
                          <a:schemeClr val="accent3">
                            <a:lumMod val="60000"/>
                          </a:schemeClr>
                        </a:solidFill>
                      </a:ln>
                      <a:effectLst/>
                    </c:spPr>
                  </c:marker>
                  <c:bubble3D val="0"/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A-82D5-4670-83D2-3B88D814E58F}"/>
                    </c:ext>
                  </c:extLst>
                </c:dPt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(stability_a321_kerosene!$O$5,stability_a321_kerosene!$O$11,stability_a321_kerosene!$O$17,stability_a321_kerosene!$O$20)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15.48</c:v>
                      </c:pt>
                      <c:pt idx="1">
                        <c:v>28.369</c:v>
                      </c:pt>
                      <c:pt idx="2">
                        <c:v>17.808</c:v>
                      </c:pt>
                      <c:pt idx="3">
                        <c:v>15.553000000000001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(stability_a321_kerosene!$O$4,stability_a321_kerosene!$O$10,stability_a321_kerosene!$O$16,stability_a321_kerosene!$O$19)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14940</c:v>
                      </c:pt>
                      <c:pt idx="1">
                        <c:v>10409.455</c:v>
                      </c:pt>
                      <c:pt idx="2">
                        <c:v>55132.891000000003</c:v>
                      </c:pt>
                      <c:pt idx="3">
                        <c:v>45429.353999999999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B-82D5-4670-83D2-3B88D814E58F}"/>
                  </c:ext>
                </c:extLst>
              </c15:ser>
            </c15:filteredScatterSeries>
          </c:ext>
        </c:extLst>
      </c:scatterChart>
      <c:valAx>
        <c:axId val="19208531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rPr>
                  <a:t>x axis along aircraft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GB"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0858559"/>
        <c:crosses val="autoZero"/>
        <c:crossBetween val="midCat"/>
      </c:valAx>
      <c:valAx>
        <c:axId val="1920858559"/>
        <c:scaling>
          <c:orientation val="minMax"/>
          <c:max val="1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Mass</a:t>
                </a:r>
                <a:r>
                  <a:rPr lang="en-GB" baseline="0"/>
                  <a:t> (kg)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08531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 </a:t>
            </a:r>
            <a:r>
              <a:rPr lang="en-GB" sz="1800" b="0" i="0" baseline="0">
                <a:effectLst/>
              </a:rPr>
              <a:t>Central of gravity and weight distribution of fuel system and passengers</a:t>
            </a:r>
            <a:endParaRPr lang="en-GB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579897391818213E-2"/>
          <c:y val="7.2365920098896572E-2"/>
          <c:w val="0.86270282941695009"/>
          <c:h val="0.81376637415997921"/>
        </c:manualLayout>
      </c:layout>
      <c:scatterChart>
        <c:scatterStyle val="lineMarker"/>
        <c:varyColors val="0"/>
        <c:ser>
          <c:idx val="10"/>
          <c:order val="0"/>
          <c:tx>
            <c:v>Xnp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errBars>
            <c:errDir val="y"/>
            <c:errBarType val="minus"/>
            <c:errValType val="percentage"/>
            <c:noEndCap val="0"/>
            <c:val val="100"/>
            <c:spPr>
              <a:noFill/>
              <a:ln w="15875" cap="flat" cmpd="sng" algn="ctr">
                <a:solidFill>
                  <a:srgbClr val="FF0000"/>
                </a:solidFill>
                <a:prstDash val="sysDash"/>
                <a:round/>
              </a:ln>
              <a:effectLst/>
            </c:spPr>
          </c:errBars>
          <c:xVal>
            <c:numRef>
              <c:f>stability_b777_Kerosene!$S$5</c:f>
              <c:numCache>
                <c:formatCode>General</c:formatCode>
                <c:ptCount val="1"/>
                <c:pt idx="0">
                  <c:v>32.445</c:v>
                </c:pt>
              </c:numCache>
            </c:numRef>
          </c:xVal>
          <c:yVal>
            <c:numRef>
              <c:f>stability_b777_Kerosene!$T$5</c:f>
              <c:numCache>
                <c:formatCode>General</c:formatCode>
                <c:ptCount val="1"/>
                <c:pt idx="0">
                  <c:v>500000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9F-43E3-A99F-3540E279E56D}"/>
            </c:ext>
          </c:extLst>
        </c:ser>
        <c:ser>
          <c:idx val="0"/>
          <c:order val="1"/>
          <c:tx>
            <c:strRef>
              <c:f>stability_b777_Kerosene!$G$4</c:f>
              <c:strCache>
                <c:ptCount val="1"/>
                <c:pt idx="0">
                  <c:v>200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279F-43E3-A99F-3540E279E56D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279F-43E3-A99F-3540E279E56D}"/>
              </c:ext>
            </c:extLst>
          </c:dPt>
          <c:xVal>
            <c:numRef>
              <c:f>(stability_b777_Kerosene!$G$8,stability_b777_Kerosene!$G$14,stability_b777_Kerosene!$G$20,stability_b777_Kerosene!$G$23)</c:f>
              <c:numCache>
                <c:formatCode>General</c:formatCode>
                <c:ptCount val="4"/>
                <c:pt idx="0">
                  <c:v>19.068000000000001</c:v>
                </c:pt>
                <c:pt idx="1">
                  <c:v>44.264000000000003</c:v>
                </c:pt>
                <c:pt idx="2">
                  <c:v>38.923999999999999</c:v>
                </c:pt>
                <c:pt idx="3">
                  <c:v>29.542000000000002</c:v>
                </c:pt>
              </c:numCache>
            </c:numRef>
          </c:xVal>
          <c:yVal>
            <c:numRef>
              <c:f>(stability_b777_Kerosene!$G$7,stability_b777_Kerosene!$G$13,stability_b777_Kerosene!$G$19,stability_b777_Kerosene!$G$22)</c:f>
              <c:numCache>
                <c:formatCode>General</c:formatCode>
                <c:ptCount val="4"/>
                <c:pt idx="0">
                  <c:v>18000</c:v>
                </c:pt>
                <c:pt idx="1">
                  <c:v>258175.81200000001</c:v>
                </c:pt>
                <c:pt idx="2">
                  <c:v>385542.40700000001</c:v>
                </c:pt>
                <c:pt idx="3">
                  <c:v>139850.03400000001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79F-43E3-A99F-3540E279E56D}"/>
            </c:ext>
          </c:extLst>
        </c:ser>
        <c:ser>
          <c:idx val="1"/>
          <c:order val="2"/>
          <c:tx>
            <c:strRef>
              <c:f>stability_b777_Kerosene!$H$4</c:f>
              <c:strCache>
                <c:ptCount val="1"/>
                <c:pt idx="0">
                  <c:v>220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279F-43E3-A99F-3540E279E56D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279F-43E3-A99F-3540E279E56D}"/>
              </c:ext>
            </c:extLst>
          </c:dPt>
          <c:xVal>
            <c:numRef>
              <c:f>(stability_b777_Kerosene!$H$8,stability_b777_Kerosene!$H$14,stability_b777_Kerosene!$H$20,stability_b777_Kerosene!$H$23)</c:f>
              <c:numCache>
                <c:formatCode>General</c:formatCode>
                <c:ptCount val="4"/>
                <c:pt idx="0">
                  <c:v>19.068000000000001</c:v>
                </c:pt>
                <c:pt idx="1">
                  <c:v>44.984000000000002</c:v>
                </c:pt>
                <c:pt idx="2">
                  <c:v>39.021000000000001</c:v>
                </c:pt>
                <c:pt idx="3">
                  <c:v>29.405999999999999</c:v>
                </c:pt>
              </c:numCache>
            </c:numRef>
          </c:xVal>
          <c:yVal>
            <c:numRef>
              <c:f>(stability_b777_Kerosene!$H$7,stability_b777_Kerosene!$H$13,stability_b777_Kerosene!$H$19,stability_b777_Kerosene!$H$22)</c:f>
              <c:numCache>
                <c:formatCode>General</c:formatCode>
                <c:ptCount val="4"/>
                <c:pt idx="0">
                  <c:v>19800</c:v>
                </c:pt>
                <c:pt idx="1">
                  <c:v>235277.11299999998</c:v>
                </c:pt>
                <c:pt idx="2">
                  <c:v>362700.86899999995</c:v>
                </c:pt>
                <c:pt idx="3">
                  <c:v>138832.90399999995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79F-43E3-A99F-3540E279E56D}"/>
            </c:ext>
          </c:extLst>
        </c:ser>
        <c:ser>
          <c:idx val="2"/>
          <c:order val="3"/>
          <c:tx>
            <c:strRef>
              <c:f>stability_b777_Kerosene!$I$4</c:f>
              <c:strCache>
                <c:ptCount val="1"/>
                <c:pt idx="0">
                  <c:v>240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(stability_b777_Kerosene!$I$8,stability_b777_Kerosene!$I$14,stability_b777_Kerosene!$I$20,stability_b777_Kerosene!$I$23)</c:f>
              <c:numCache>
                <c:formatCode>General</c:formatCode>
                <c:ptCount val="4"/>
                <c:pt idx="0">
                  <c:v>20.507000000000001</c:v>
                </c:pt>
                <c:pt idx="1">
                  <c:v>45.704000000000001</c:v>
                </c:pt>
                <c:pt idx="2">
                  <c:v>39.128</c:v>
                </c:pt>
                <c:pt idx="3">
                  <c:v>29.481000000000002</c:v>
                </c:pt>
              </c:numCache>
            </c:numRef>
          </c:xVal>
          <c:yVal>
            <c:numRef>
              <c:f>(stability_b777_Kerosene!$I$7,stability_b777_Kerosene!$I$13,stability_b777_Kerosene!$I$19,stability_b777_Kerosene!$I$22)</c:f>
              <c:numCache>
                <c:formatCode>General</c:formatCode>
                <c:ptCount val="4"/>
                <c:pt idx="0">
                  <c:v>21600</c:v>
                </c:pt>
                <c:pt idx="1">
                  <c:v>212377.82800000001</c:v>
                </c:pt>
                <c:pt idx="2">
                  <c:v>339777.11600000004</c:v>
                </c:pt>
                <c:pt idx="3">
                  <c:v>137733.57300000003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79F-43E3-A99F-3540E279E56D}"/>
            </c:ext>
          </c:extLst>
        </c:ser>
        <c:ser>
          <c:idx val="3"/>
          <c:order val="4"/>
          <c:tx>
            <c:strRef>
              <c:f>stability_b777_Kerosene!$J$4</c:f>
              <c:strCache>
                <c:ptCount val="1"/>
                <c:pt idx="0">
                  <c:v>260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279F-43E3-A99F-3540E279E56D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279F-43E3-A99F-3540E279E56D}"/>
              </c:ext>
            </c:extLst>
          </c:dPt>
          <c:xVal>
            <c:numRef>
              <c:f>(stability_b777_Kerosene!$J$8,stability_b777_Kerosene!$J$14,stability_b777_Kerosene!$J$20,stability_b777_Kerosene!$J$23)</c:f>
              <c:numCache>
                <c:formatCode>General</c:formatCode>
                <c:ptCount val="4"/>
                <c:pt idx="0">
                  <c:v>21.227</c:v>
                </c:pt>
                <c:pt idx="1">
                  <c:v>46.423999999999999</c:v>
                </c:pt>
                <c:pt idx="2">
                  <c:v>39.110999999999997</c:v>
                </c:pt>
                <c:pt idx="3">
                  <c:v>29.459</c:v>
                </c:pt>
              </c:numCache>
            </c:numRef>
          </c:xVal>
          <c:yVal>
            <c:numRef>
              <c:f>(stability_b777_Kerosene!$J$7,stability_b777_Kerosene!$J$13,stability_b777_Kerosene!$J$19,stability_b777_Kerosene!$J$22)</c:f>
              <c:numCache>
                <c:formatCode>General</c:formatCode>
                <c:ptCount val="4"/>
                <c:pt idx="0">
                  <c:v>23400</c:v>
                </c:pt>
                <c:pt idx="1">
                  <c:v>189477.75700000001</c:v>
                </c:pt>
                <c:pt idx="2">
                  <c:v>316763.43900000001</c:v>
                </c:pt>
                <c:pt idx="3">
                  <c:v>136544.29300000001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279F-43E3-A99F-3540E279E56D}"/>
            </c:ext>
          </c:extLst>
        </c:ser>
        <c:ser>
          <c:idx val="4"/>
          <c:order val="5"/>
          <c:tx>
            <c:strRef>
              <c:f>stability_b777_Kerosene!$K$4</c:f>
              <c:strCache>
                <c:ptCount val="1"/>
                <c:pt idx="0">
                  <c:v>280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279F-43E3-A99F-3540E279E56D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279F-43E3-A99F-3540E279E56D}"/>
              </c:ext>
            </c:extLst>
          </c:dPt>
          <c:xVal>
            <c:numRef>
              <c:f>(stability_b777_Kerosene!$K$8,stability_b777_Kerosene!$K$14,stability_b777_Kerosene!$K$20,stability_b777_Kerosene!$K$23)</c:f>
              <c:numCache>
                <c:formatCode>General</c:formatCode>
                <c:ptCount val="4"/>
                <c:pt idx="0">
                  <c:v>22.667000000000002</c:v>
                </c:pt>
                <c:pt idx="1">
                  <c:v>47.863999999999997</c:v>
                </c:pt>
                <c:pt idx="2">
                  <c:v>39.628999999999998</c:v>
                </c:pt>
                <c:pt idx="3">
                  <c:v>29.652999999999999</c:v>
                </c:pt>
              </c:numCache>
            </c:numRef>
          </c:xVal>
          <c:yVal>
            <c:numRef>
              <c:f>(stability_b777_Kerosene!$K$7,stability_b777_Kerosene!$K$13,stability_b777_Kerosene!$K$19,stability_b777_Kerosene!$K$22)</c:f>
              <c:numCache>
                <c:formatCode>General</c:formatCode>
                <c:ptCount val="4"/>
                <c:pt idx="0">
                  <c:v>25200</c:v>
                </c:pt>
                <c:pt idx="1">
                  <c:v>174210.4</c:v>
                </c:pt>
                <c:pt idx="2">
                  <c:v>302431.43299999996</c:v>
                </c:pt>
                <c:pt idx="3">
                  <c:v>136761.89499999996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279F-43E3-A99F-3540E279E56D}"/>
            </c:ext>
          </c:extLst>
        </c:ser>
        <c:ser>
          <c:idx val="5"/>
          <c:order val="6"/>
          <c:tx>
            <c:strRef>
              <c:f>stability_b777_Kerosene!$L$4</c:f>
              <c:strCache>
                <c:ptCount val="1"/>
                <c:pt idx="0">
                  <c:v>300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6"/>
                </a:solidFill>
                <a:ln w="9525">
                  <a:solidFill>
                    <a:schemeClr val="accent6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279F-43E3-A99F-3540E279E56D}"/>
              </c:ext>
            </c:extLst>
          </c:dPt>
          <c:xVal>
            <c:numRef>
              <c:f>(stability_b777_Kerosene!$L$8,stability_b777_Kerosene!$L$14,stability_b777_Kerosene!$L$20,stability_b777_Kerosene!$L$23)</c:f>
              <c:numCache>
                <c:formatCode>General</c:formatCode>
                <c:ptCount val="4"/>
                <c:pt idx="0">
                  <c:v>23.387</c:v>
                </c:pt>
                <c:pt idx="1">
                  <c:v>48.582999999999998</c:v>
                </c:pt>
                <c:pt idx="2">
                  <c:v>39.402999999999999</c:v>
                </c:pt>
                <c:pt idx="3">
                  <c:v>29.651</c:v>
                </c:pt>
              </c:numCache>
            </c:numRef>
          </c:xVal>
          <c:yVal>
            <c:numRef>
              <c:f>(stability_b777_Kerosene!$L$7,stability_b777_Kerosene!$L$13,stability_b777_Kerosene!$L$19,stability_b777_Kerosene!$L$22)</c:f>
              <c:numCache>
                <c:formatCode>General</c:formatCode>
                <c:ptCount val="4"/>
                <c:pt idx="0">
                  <c:v>27000</c:v>
                </c:pt>
                <c:pt idx="1">
                  <c:v>151307.95699999999</c:v>
                </c:pt>
                <c:pt idx="2">
                  <c:v>279247.364</c:v>
                </c:pt>
                <c:pt idx="3">
                  <c:v>135402.239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279F-43E3-A99F-3540E279E56D}"/>
            </c:ext>
          </c:extLst>
        </c:ser>
        <c:ser>
          <c:idx val="6"/>
          <c:order val="7"/>
          <c:tx>
            <c:strRef>
              <c:f>stability_b777_Kerosene!$M$4</c:f>
              <c:strCache>
                <c:ptCount val="1"/>
                <c:pt idx="0">
                  <c:v>320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1">
                    <a:lumMod val="60000"/>
                  </a:schemeClr>
                </a:solidFill>
                <a:ln w="9525">
                  <a:solidFill>
                    <a:schemeClr val="accent1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0-279F-43E3-A99F-3540E279E56D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1">
                    <a:lumMod val="60000"/>
                  </a:schemeClr>
                </a:solidFill>
                <a:ln w="9525">
                  <a:solidFill>
                    <a:schemeClr val="accent1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279F-43E3-A99F-3540E279E56D}"/>
              </c:ext>
            </c:extLst>
          </c:dPt>
          <c:xVal>
            <c:numRef>
              <c:f>(stability_b777_Kerosene!$M$8,stability_b777_Kerosene!$M$14,stability_b777_Kerosene!$M$20,stability_b777_Kerosene!$M$23)</c:f>
              <c:numCache>
                <c:formatCode>General</c:formatCode>
                <c:ptCount val="4"/>
                <c:pt idx="0">
                  <c:v>24.827000000000002</c:v>
                </c:pt>
                <c:pt idx="1">
                  <c:v>50.023000000000003</c:v>
                </c:pt>
                <c:pt idx="2">
                  <c:v>39.463999999999999</c:v>
                </c:pt>
                <c:pt idx="3">
                  <c:v>29.843</c:v>
                </c:pt>
              </c:numCache>
            </c:numRef>
          </c:xVal>
          <c:yVal>
            <c:numRef>
              <c:f>(stability_b777_Kerosene!$M$7,stability_b777_Kerosene!$M$13,stability_b777_Kerosene!$M$19,stability_b777_Kerosene!$M$22)</c:f>
              <c:numCache>
                <c:formatCode>General</c:formatCode>
                <c:ptCount val="4"/>
                <c:pt idx="0">
                  <c:v>28800</c:v>
                </c:pt>
                <c:pt idx="1">
                  <c:v>128402.833</c:v>
                </c:pt>
                <c:pt idx="2">
                  <c:v>255940.74100000001</c:v>
                </c:pt>
                <c:pt idx="3">
                  <c:v>133920.02900000001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279F-43E3-A99F-3540E279E56D}"/>
            </c:ext>
          </c:extLst>
        </c:ser>
        <c:ser>
          <c:idx val="7"/>
          <c:order val="8"/>
          <c:tx>
            <c:strRef>
              <c:f>stability_b777_Kerosene!$N$4</c:f>
              <c:strCache>
                <c:ptCount val="1"/>
                <c:pt idx="0">
                  <c:v>340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2">
                    <a:lumMod val="60000"/>
                  </a:schemeClr>
                </a:solidFill>
                <a:ln w="9525">
                  <a:solidFill>
                    <a:schemeClr val="accent2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279F-43E3-A99F-3540E279E56D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2">
                    <a:lumMod val="60000"/>
                  </a:schemeClr>
                </a:solidFill>
                <a:ln w="9525">
                  <a:solidFill>
                    <a:schemeClr val="accent2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279F-43E3-A99F-3540E279E56D}"/>
              </c:ext>
            </c:extLst>
          </c:dPt>
          <c:xVal>
            <c:numRef>
              <c:f>(stability_b777_Kerosene!$N$8,stability_b777_Kerosene!$N$14,stability_b777_Kerosene!$N$20,stability_b777_Kerosene!$N$23)</c:f>
              <c:numCache>
                <c:formatCode>General</c:formatCode>
                <c:ptCount val="4"/>
                <c:pt idx="0">
                  <c:v>25.547000000000001</c:v>
                </c:pt>
                <c:pt idx="1">
                  <c:v>50.743000000000002</c:v>
                </c:pt>
                <c:pt idx="2">
                  <c:v>38.857999999999997</c:v>
                </c:pt>
                <c:pt idx="3">
                  <c:v>29.856999999999999</c:v>
                </c:pt>
              </c:numCache>
            </c:numRef>
          </c:xVal>
          <c:yVal>
            <c:numRef>
              <c:f>(stability_b777_Kerosene!$N$7,stability_b777_Kerosene!$N$13,stability_b777_Kerosene!$N$19,stability_b777_Kerosene!$N$22)</c:f>
              <c:numCache>
                <c:formatCode>General</c:formatCode>
                <c:ptCount val="4"/>
                <c:pt idx="0">
                  <c:v>30600</c:v>
                </c:pt>
                <c:pt idx="1">
                  <c:v>105492.711</c:v>
                </c:pt>
                <c:pt idx="2">
                  <c:v>232490.609</c:v>
                </c:pt>
                <c:pt idx="3">
                  <c:v>132294.35700000002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279F-43E3-A99F-3540E279E56D}"/>
            </c:ext>
          </c:extLst>
        </c:ser>
        <c:ser>
          <c:idx val="8"/>
          <c:order val="9"/>
          <c:tx>
            <c:strRef>
              <c:f>stability_b777_Kerosene!$O$4</c:f>
              <c:strCache>
                <c:ptCount val="1"/>
                <c:pt idx="0">
                  <c:v>360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3">
                    <a:lumMod val="60000"/>
                  </a:schemeClr>
                </a:solidFill>
                <a:ln w="9525">
                  <a:solidFill>
                    <a:schemeClr val="accent3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279F-43E3-A99F-3540E279E56D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3">
                    <a:lumMod val="60000"/>
                  </a:schemeClr>
                </a:solidFill>
                <a:ln w="9525">
                  <a:solidFill>
                    <a:schemeClr val="accent3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7-279F-43E3-A99F-3540E279E56D}"/>
              </c:ext>
            </c:extLst>
          </c:dPt>
          <c:xVal>
            <c:numRef>
              <c:f>(stability_b777_Kerosene!$O$8,stability_b777_Kerosene!$O$14,stability_b777_Kerosene!$O$20,stability_b777_Kerosene!$O$23)</c:f>
              <c:numCache>
                <c:formatCode>General</c:formatCode>
                <c:ptCount val="4"/>
                <c:pt idx="0">
                  <c:v>26.986000000000001</c:v>
                </c:pt>
                <c:pt idx="1">
                  <c:v>52.183</c:v>
                </c:pt>
                <c:pt idx="2">
                  <c:v>38.375</c:v>
                </c:pt>
                <c:pt idx="3">
                  <c:v>30.087</c:v>
                </c:pt>
              </c:numCache>
            </c:numRef>
          </c:xVal>
          <c:yVal>
            <c:numRef>
              <c:f>(stability_b777_Kerosene!$O$7,stability_b777_Kerosene!$O$13,stability_b777_Kerosene!$O$19,stability_b777_Kerosene!$O$22)</c:f>
              <c:numCache>
                <c:formatCode>General</c:formatCode>
                <c:ptCount val="4"/>
                <c:pt idx="0">
                  <c:v>32400</c:v>
                </c:pt>
                <c:pt idx="1">
                  <c:v>82633.562999999995</c:v>
                </c:pt>
                <c:pt idx="2">
                  <c:v>208937.90999999997</c:v>
                </c:pt>
                <c:pt idx="3">
                  <c:v>130566.00599999998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279F-43E3-A99F-3540E279E56D}"/>
            </c:ext>
          </c:extLst>
        </c:ser>
        <c:ser>
          <c:idx val="9"/>
          <c:order val="10"/>
          <c:tx>
            <c:strRef>
              <c:f>stability_b777_Kerosene!$P$4</c:f>
              <c:strCache>
                <c:ptCount val="1"/>
                <c:pt idx="0">
                  <c:v>380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(stability_b777_Kerosene!$P$8,stability_b777_Kerosene!$P$14,stability_b777_Kerosene!$P$20,stability_b777_Kerosene!$P$23)</c:f>
              <c:numCache>
                <c:formatCode>General</c:formatCode>
                <c:ptCount val="4"/>
                <c:pt idx="0">
                  <c:v>28.425999999999998</c:v>
                </c:pt>
                <c:pt idx="1">
                  <c:v>53.622999999999998</c:v>
                </c:pt>
                <c:pt idx="2">
                  <c:v>37.448999999999998</c:v>
                </c:pt>
                <c:pt idx="3">
                  <c:v>30.338999999999999</c:v>
                </c:pt>
              </c:numCache>
            </c:numRef>
          </c:xVal>
          <c:yVal>
            <c:numRef>
              <c:f>(stability_b777_Kerosene!$P$7,stability_b777_Kerosene!$P$13,stability_b777_Kerosene!$P$19,stability_b777_Kerosene!$P$22)</c:f>
              <c:numCache>
                <c:formatCode>General</c:formatCode>
                <c:ptCount val="4"/>
                <c:pt idx="0">
                  <c:v>34200</c:v>
                </c:pt>
                <c:pt idx="1">
                  <c:v>59776.945999999996</c:v>
                </c:pt>
                <c:pt idx="2">
                  <c:v>185192.77100000001</c:v>
                </c:pt>
                <c:pt idx="3">
                  <c:v>128645.30000000002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279F-43E3-A99F-3540E279E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0853151"/>
        <c:axId val="1920858559"/>
      </c:scatterChart>
      <c:valAx>
        <c:axId val="19208531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</a:t>
                </a:r>
                <a:r>
                  <a:rPr lang="en-GB" baseline="0"/>
                  <a:t> axis along aircraft (m)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0858559"/>
        <c:crosses val="autoZero"/>
        <c:crossBetween val="midCat"/>
      </c:valAx>
      <c:valAx>
        <c:axId val="1920858559"/>
        <c:scaling>
          <c:orientation val="minMax"/>
          <c:max val="4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Mass (kg)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08531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 </a:t>
            </a:r>
            <a:r>
              <a:rPr lang="en-GB" sz="1800" b="0" i="0" baseline="0">
                <a:effectLst/>
              </a:rPr>
              <a:t>Central of gravity and weight distribution of fuel system and passengers</a:t>
            </a:r>
            <a:endParaRPr lang="en-GB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579897391818213E-2"/>
          <c:y val="7.2365920098896572E-2"/>
          <c:w val="0.86270282941695009"/>
          <c:h val="0.81376637415997921"/>
        </c:manualLayout>
      </c:layout>
      <c:scatterChart>
        <c:scatterStyle val="lineMarker"/>
        <c:varyColors val="0"/>
        <c:ser>
          <c:idx val="10"/>
          <c:order val="0"/>
          <c:tx>
            <c:v>Xnp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errBars>
            <c:errDir val="y"/>
            <c:errBarType val="minus"/>
            <c:errValType val="percentage"/>
            <c:noEndCap val="0"/>
            <c:val val="100"/>
            <c:spPr>
              <a:noFill/>
              <a:ln w="15875" cap="flat" cmpd="sng" algn="ctr">
                <a:solidFill>
                  <a:srgbClr val="FF0000"/>
                </a:solidFill>
                <a:prstDash val="sysDash"/>
                <a:round/>
              </a:ln>
              <a:effectLst/>
            </c:spPr>
          </c:errBars>
          <c:xVal>
            <c:numRef>
              <c:f>stability_b777_LH2!$S$4</c:f>
              <c:numCache>
                <c:formatCode>General</c:formatCode>
                <c:ptCount val="1"/>
                <c:pt idx="0">
                  <c:v>32.445</c:v>
                </c:pt>
              </c:numCache>
            </c:numRef>
          </c:xVal>
          <c:yVal>
            <c:numRef>
              <c:f>stability_b777_LH2!$T$4</c:f>
              <c:numCache>
                <c:formatCode>General</c:formatCode>
                <c:ptCount val="1"/>
                <c:pt idx="0">
                  <c:v>200000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44C-4BC1-AFD0-2F6CDBF1A602}"/>
            </c:ext>
          </c:extLst>
        </c:ser>
        <c:ser>
          <c:idx val="0"/>
          <c:order val="1"/>
          <c:tx>
            <c:strRef>
              <c:f>stability_b777_LH2!$G$3</c:f>
              <c:strCache>
                <c:ptCount val="1"/>
                <c:pt idx="0">
                  <c:v>200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E44C-4BC1-AFD0-2F6CDBF1A602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E44C-4BC1-AFD0-2F6CDBF1A602}"/>
              </c:ext>
            </c:extLst>
          </c:dPt>
          <c:xVal>
            <c:numRef>
              <c:f>(stability_b777_LH2!$G$7,stability_b777_LH2!$G$13,stability_b777_LH2!$G$19,stability_b777_LH2!$G$22)</c:f>
              <c:numCache>
                <c:formatCode>General</c:formatCode>
                <c:ptCount val="4"/>
                <c:pt idx="0">
                  <c:v>19.068000000000001</c:v>
                </c:pt>
                <c:pt idx="1">
                  <c:v>44.264000000000003</c:v>
                </c:pt>
                <c:pt idx="2">
                  <c:v>32.999000000000002</c:v>
                </c:pt>
                <c:pt idx="3">
                  <c:v>30.826000000000001</c:v>
                </c:pt>
              </c:numCache>
            </c:numRef>
          </c:xVal>
          <c:yVal>
            <c:numRef>
              <c:f>(stability_b777_LH2!$G$6,stability_b777_LH2!$G$12,stability_b777_LH2!$G$18,stability_b777_LH2!$G$21)</c:f>
              <c:numCache>
                <c:formatCode>General</c:formatCode>
                <c:ptCount val="4"/>
                <c:pt idx="0">
                  <c:v>18000</c:v>
                </c:pt>
                <c:pt idx="1">
                  <c:v>41387.145000000004</c:v>
                </c:pt>
                <c:pt idx="2">
                  <c:v>132945.39199999999</c:v>
                </c:pt>
                <c:pt idx="3">
                  <c:v>111454.89499999999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44C-4BC1-AFD0-2F6CDBF1A602}"/>
            </c:ext>
          </c:extLst>
        </c:ser>
        <c:ser>
          <c:idx val="1"/>
          <c:order val="2"/>
          <c:tx>
            <c:strRef>
              <c:f>stability_b777_LH2!$H$3</c:f>
              <c:strCache>
                <c:ptCount val="1"/>
                <c:pt idx="0">
                  <c:v>220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E44C-4BC1-AFD0-2F6CDBF1A602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E44C-4BC1-AFD0-2F6CDBF1A602}"/>
              </c:ext>
            </c:extLst>
          </c:dPt>
          <c:xVal>
            <c:numRef>
              <c:f>(stability_b777_LH2!$H$7,stability_b777_LH2!$H$13,stability_b777_LH2!$H$19,stability_b777_LH2!$H$22)</c:f>
              <c:numCache>
                <c:formatCode>General</c:formatCode>
                <c:ptCount val="4"/>
                <c:pt idx="0">
                  <c:v>19.786999999999999</c:v>
                </c:pt>
                <c:pt idx="1">
                  <c:v>45.704000000000001</c:v>
                </c:pt>
                <c:pt idx="2">
                  <c:v>33.113999999999997</c:v>
                </c:pt>
                <c:pt idx="3">
                  <c:v>30.92</c:v>
                </c:pt>
              </c:numCache>
            </c:numRef>
          </c:xVal>
          <c:yVal>
            <c:numRef>
              <c:f>(stability_b777_LH2!$H$6,stability_b777_LH2!$H$12,stability_b777_LH2!$H$18,stability_b777_LH2!$H$21)</c:f>
              <c:numCache>
                <c:formatCode>General</c:formatCode>
                <c:ptCount val="4"/>
                <c:pt idx="0">
                  <c:v>19800</c:v>
                </c:pt>
                <c:pt idx="1">
                  <c:v>37791.377999999997</c:v>
                </c:pt>
                <c:pt idx="2">
                  <c:v>131972.17300000001</c:v>
                </c:pt>
                <c:pt idx="3">
                  <c:v>112390.63500000001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44C-4BC1-AFD0-2F6CDBF1A602}"/>
            </c:ext>
          </c:extLst>
        </c:ser>
        <c:ser>
          <c:idx val="2"/>
          <c:order val="3"/>
          <c:tx>
            <c:strRef>
              <c:f>stability_b777_LH2!$I$3</c:f>
              <c:strCache>
                <c:ptCount val="1"/>
                <c:pt idx="0">
                  <c:v>240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(stability_b777_LH2!$I$7,stability_b777_LH2!$I$13,stability_b777_LH2!$I$19,stability_b777_LH2!$I$22)</c:f>
              <c:numCache>
                <c:formatCode>General</c:formatCode>
                <c:ptCount val="4"/>
                <c:pt idx="0">
                  <c:v>21.227</c:v>
                </c:pt>
                <c:pt idx="1">
                  <c:v>47.143999999999998</c:v>
                </c:pt>
                <c:pt idx="2">
                  <c:v>33.191000000000003</c:v>
                </c:pt>
                <c:pt idx="3">
                  <c:v>31.015000000000001</c:v>
                </c:pt>
              </c:numCache>
            </c:numRef>
          </c:xVal>
          <c:yVal>
            <c:numRef>
              <c:f>(stability_b777_LH2!$I$6,stability_b777_LH2!$I$12,stability_b777_LH2!$I$18,stability_b777_LH2!$I$21)</c:f>
              <c:numCache>
                <c:formatCode>General</c:formatCode>
                <c:ptCount val="4"/>
                <c:pt idx="0">
                  <c:v>21600</c:v>
                </c:pt>
                <c:pt idx="1">
                  <c:v>34195.608</c:v>
                </c:pt>
                <c:pt idx="2">
                  <c:v>130989.28899999999</c:v>
                </c:pt>
                <c:pt idx="3">
                  <c:v>113316.71399999999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44C-4BC1-AFD0-2F6CDBF1A602}"/>
            </c:ext>
          </c:extLst>
        </c:ser>
        <c:ser>
          <c:idx val="3"/>
          <c:order val="4"/>
          <c:tx>
            <c:strRef>
              <c:f>stability_b777_LH2!$J$3</c:f>
              <c:strCache>
                <c:ptCount val="1"/>
                <c:pt idx="0">
                  <c:v>260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E44C-4BC1-AFD0-2F6CDBF1A602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E44C-4BC1-AFD0-2F6CDBF1A602}"/>
              </c:ext>
            </c:extLst>
          </c:dPt>
          <c:xVal>
            <c:numRef>
              <c:f>(stability_b777_LH2!$J$7,stability_b777_LH2!$J$13,stability_b777_LH2!$J$19,stability_b777_LH2!$J$22)</c:f>
              <c:numCache>
                <c:formatCode>General</c:formatCode>
                <c:ptCount val="4"/>
                <c:pt idx="0">
                  <c:v>22.667000000000002</c:v>
                </c:pt>
                <c:pt idx="1">
                  <c:v>48.582999999999998</c:v>
                </c:pt>
                <c:pt idx="2">
                  <c:v>33.229999999999997</c:v>
                </c:pt>
                <c:pt idx="3">
                  <c:v>31.111000000000001</c:v>
                </c:pt>
              </c:numCache>
            </c:numRef>
          </c:xVal>
          <c:yVal>
            <c:numRef>
              <c:f>(stability_b777_LH2!$J$6,stability_b777_LH2!$J$12,stability_b777_LH2!$J$18,stability_b777_LH2!$J$21)</c:f>
              <c:numCache>
                <c:formatCode>General</c:formatCode>
                <c:ptCount val="4"/>
                <c:pt idx="0">
                  <c:v>23400</c:v>
                </c:pt>
                <c:pt idx="1">
                  <c:v>30599.837</c:v>
                </c:pt>
                <c:pt idx="2">
                  <c:v>129997.568</c:v>
                </c:pt>
                <c:pt idx="3">
                  <c:v>114233.95600000001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E44C-4BC1-AFD0-2F6CDBF1A602}"/>
            </c:ext>
          </c:extLst>
        </c:ser>
        <c:ser>
          <c:idx val="4"/>
          <c:order val="5"/>
          <c:tx>
            <c:strRef>
              <c:f>stability_b777_LH2!$K$3</c:f>
              <c:strCache>
                <c:ptCount val="1"/>
                <c:pt idx="0">
                  <c:v>280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E44C-4BC1-AFD0-2F6CDBF1A602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E44C-4BC1-AFD0-2F6CDBF1A602}"/>
              </c:ext>
            </c:extLst>
          </c:dPt>
          <c:xVal>
            <c:numRef>
              <c:f>(stability_b777_LH2!$K$7,stability_b777_LH2!$K$13,stability_b777_LH2!$K$19,stability_b777_LH2!$K$22)</c:f>
              <c:numCache>
                <c:formatCode>General</c:formatCode>
                <c:ptCount val="4"/>
                <c:pt idx="0">
                  <c:v>24.106999999999999</c:v>
                </c:pt>
                <c:pt idx="1">
                  <c:v>50.023000000000003</c:v>
                </c:pt>
                <c:pt idx="2">
                  <c:v>33.375</c:v>
                </c:pt>
                <c:pt idx="3">
                  <c:v>31.295000000000002</c:v>
                </c:pt>
              </c:numCache>
            </c:numRef>
          </c:xVal>
          <c:yVal>
            <c:numRef>
              <c:f>(stability_b777_LH2!$K$6,stability_b777_LH2!$K$12,stability_b777_LH2!$K$18,stability_b777_LH2!$K$21)</c:f>
              <c:numCache>
                <c:formatCode>General</c:formatCode>
                <c:ptCount val="4"/>
                <c:pt idx="0">
                  <c:v>25200</c:v>
                </c:pt>
                <c:pt idx="1">
                  <c:v>28202.656999999999</c:v>
                </c:pt>
                <c:pt idx="2">
                  <c:v>130457.32900000001</c:v>
                </c:pt>
                <c:pt idx="3">
                  <c:v>115966.35800000001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E44C-4BC1-AFD0-2F6CDBF1A602}"/>
            </c:ext>
          </c:extLst>
        </c:ser>
        <c:ser>
          <c:idx val="5"/>
          <c:order val="6"/>
          <c:tx>
            <c:strRef>
              <c:f>stability_b777_LH2!$L$3</c:f>
              <c:strCache>
                <c:ptCount val="1"/>
                <c:pt idx="0">
                  <c:v>300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6"/>
                </a:solidFill>
                <a:ln w="9525">
                  <a:solidFill>
                    <a:schemeClr val="accent6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E44C-4BC1-AFD0-2F6CDBF1A602}"/>
              </c:ext>
            </c:extLst>
          </c:dPt>
          <c:xVal>
            <c:numRef>
              <c:f>(stability_b777_LH2!$L$7,stability_b777_LH2!$L$13,stability_b777_LH2!$L$19,stability_b777_LH2!$L$22)</c:f>
              <c:numCache>
                <c:formatCode>General</c:formatCode>
                <c:ptCount val="4"/>
                <c:pt idx="0">
                  <c:v>24.106999999999999</c:v>
                </c:pt>
                <c:pt idx="1">
                  <c:v>50.023000000000003</c:v>
                </c:pt>
                <c:pt idx="2">
                  <c:v>32.774999999999999</c:v>
                </c:pt>
                <c:pt idx="3">
                  <c:v>30.919</c:v>
                </c:pt>
              </c:numCache>
            </c:numRef>
          </c:xVal>
          <c:yVal>
            <c:numRef>
              <c:f>(stability_b777_LH2!$L$6,stability_b777_LH2!$L$12,stability_b777_LH2!$L$18,stability_b777_LH2!$L$21)</c:f>
              <c:numCache>
                <c:formatCode>General</c:formatCode>
                <c:ptCount val="4"/>
                <c:pt idx="0">
                  <c:v>27000</c:v>
                </c:pt>
                <c:pt idx="1">
                  <c:v>24606.887000000002</c:v>
                </c:pt>
                <c:pt idx="2">
                  <c:v>129451.06800000001</c:v>
                </c:pt>
                <c:pt idx="3">
                  <c:v>116869.06000000001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E44C-4BC1-AFD0-2F6CDBF1A602}"/>
            </c:ext>
          </c:extLst>
        </c:ser>
        <c:ser>
          <c:idx val="6"/>
          <c:order val="7"/>
          <c:tx>
            <c:strRef>
              <c:f>stability_b777_LH2!$M$3</c:f>
              <c:strCache>
                <c:ptCount val="1"/>
                <c:pt idx="0">
                  <c:v>320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1">
                    <a:lumMod val="60000"/>
                  </a:schemeClr>
                </a:solidFill>
                <a:ln w="9525">
                  <a:solidFill>
                    <a:schemeClr val="accent1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0-E44C-4BC1-AFD0-2F6CDBF1A602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1">
                    <a:lumMod val="60000"/>
                  </a:schemeClr>
                </a:solidFill>
                <a:ln w="9525">
                  <a:solidFill>
                    <a:schemeClr val="accent1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E44C-4BC1-AFD0-2F6CDBF1A602}"/>
              </c:ext>
            </c:extLst>
          </c:dPt>
          <c:xVal>
            <c:numRef>
              <c:f>(stability_b777_LH2!$M$7,stability_b777_LH2!$M$13,stability_b777_LH2!$M$19,stability_b777_LH2!$M$22)</c:f>
              <c:numCache>
                <c:formatCode>General</c:formatCode>
                <c:ptCount val="4"/>
                <c:pt idx="0">
                  <c:v>25.547000000000001</c:v>
                </c:pt>
                <c:pt idx="1">
                  <c:v>51.463000000000001</c:v>
                </c:pt>
                <c:pt idx="2">
                  <c:v>32.723999999999997</c:v>
                </c:pt>
                <c:pt idx="3">
                  <c:v>31.026</c:v>
                </c:pt>
              </c:numCache>
            </c:numRef>
          </c:xVal>
          <c:yVal>
            <c:numRef>
              <c:f>(stability_b777_LH2!$M$6,stability_b777_LH2!$M$12,stability_b777_LH2!$M$18,stability_b777_LH2!$M$21)</c:f>
              <c:numCache>
                <c:formatCode>General</c:formatCode>
                <c:ptCount val="4"/>
                <c:pt idx="0">
                  <c:v>28800</c:v>
                </c:pt>
                <c:pt idx="1">
                  <c:v>21011.116000000002</c:v>
                </c:pt>
                <c:pt idx="2">
                  <c:v>128437.167</c:v>
                </c:pt>
                <c:pt idx="3">
                  <c:v>117764.122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E44C-4BC1-AFD0-2F6CDBF1A602}"/>
            </c:ext>
          </c:extLst>
        </c:ser>
        <c:ser>
          <c:idx val="7"/>
          <c:order val="8"/>
          <c:tx>
            <c:strRef>
              <c:f>stability_b777_LH2!$N$3</c:f>
              <c:strCache>
                <c:ptCount val="1"/>
                <c:pt idx="0">
                  <c:v>340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2">
                    <a:lumMod val="60000"/>
                  </a:schemeClr>
                </a:solidFill>
                <a:ln w="9525">
                  <a:solidFill>
                    <a:schemeClr val="accent2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E44C-4BC1-AFD0-2F6CDBF1A602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2">
                    <a:lumMod val="60000"/>
                  </a:schemeClr>
                </a:solidFill>
                <a:ln w="9525">
                  <a:solidFill>
                    <a:schemeClr val="accent2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E44C-4BC1-AFD0-2F6CDBF1A602}"/>
              </c:ext>
            </c:extLst>
          </c:dPt>
          <c:xVal>
            <c:numRef>
              <c:f>(stability_b777_LH2!$N$7,stability_b777_LH2!$N$13,stability_b777_LH2!$N$19,stability_b777_LH2!$N$22)</c:f>
              <c:numCache>
                <c:formatCode>General</c:formatCode>
                <c:ptCount val="4"/>
                <c:pt idx="0">
                  <c:v>26.266999999999999</c:v>
                </c:pt>
                <c:pt idx="1">
                  <c:v>51.463000000000001</c:v>
                </c:pt>
                <c:pt idx="2">
                  <c:v>32.262</c:v>
                </c:pt>
                <c:pt idx="3">
                  <c:v>30.844000000000001</c:v>
                </c:pt>
              </c:numCache>
            </c:numRef>
          </c:xVal>
          <c:yVal>
            <c:numRef>
              <c:f>(stability_b777_LH2!$N$6,stability_b777_LH2!$N$12,stability_b777_LH2!$N$18,stability_b777_LH2!$N$21)</c:f>
              <c:numCache>
                <c:formatCode>General</c:formatCode>
                <c:ptCount val="4"/>
                <c:pt idx="0">
                  <c:v>30600</c:v>
                </c:pt>
                <c:pt idx="1">
                  <c:v>17415.346000000001</c:v>
                </c:pt>
                <c:pt idx="2">
                  <c:v>127415.493</c:v>
                </c:pt>
                <c:pt idx="3">
                  <c:v>118651.41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E44C-4BC1-AFD0-2F6CDBF1A602}"/>
            </c:ext>
          </c:extLst>
        </c:ser>
        <c:ser>
          <c:idx val="8"/>
          <c:order val="9"/>
          <c:tx>
            <c:strRef>
              <c:f>stability_b777_LH2!$O$3</c:f>
              <c:strCache>
                <c:ptCount val="1"/>
                <c:pt idx="0">
                  <c:v>360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3">
                    <a:lumMod val="60000"/>
                  </a:schemeClr>
                </a:solidFill>
                <a:ln w="9525">
                  <a:solidFill>
                    <a:schemeClr val="accent3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E44C-4BC1-AFD0-2F6CDBF1A602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3">
                    <a:lumMod val="60000"/>
                  </a:schemeClr>
                </a:solidFill>
                <a:ln w="9525">
                  <a:solidFill>
                    <a:schemeClr val="accent3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7-E44C-4BC1-AFD0-2F6CDBF1A602}"/>
              </c:ext>
            </c:extLst>
          </c:dPt>
          <c:xVal>
            <c:numRef>
              <c:f>(stability_b777_LH2!$O$7,stability_b777_LH2!$O$13,stability_b777_LH2!$O$19,stability_b777_LH2!$O$22)</c:f>
              <c:numCache>
                <c:formatCode>General</c:formatCode>
                <c:ptCount val="4"/>
                <c:pt idx="0">
                  <c:v>27.706</c:v>
                </c:pt>
                <c:pt idx="1">
                  <c:v>52.902999999999999</c:v>
                </c:pt>
                <c:pt idx="2">
                  <c:v>32.156999999999996</c:v>
                </c:pt>
                <c:pt idx="3">
                  <c:v>30.966999999999999</c:v>
                </c:pt>
              </c:numCache>
            </c:numRef>
          </c:xVal>
          <c:yVal>
            <c:numRef>
              <c:f>(stability_b777_LH2!$O$6,stability_b777_LH2!$O$12,stability_b777_LH2!$O$18,stability_b777_LH2!$O$21)</c:f>
              <c:numCache>
                <c:formatCode>General</c:formatCode>
                <c:ptCount val="4"/>
                <c:pt idx="0">
                  <c:v>32400</c:v>
                </c:pt>
                <c:pt idx="1">
                  <c:v>13829.147000000001</c:v>
                </c:pt>
                <c:pt idx="2">
                  <c:v>126397.08499999999</c:v>
                </c:pt>
                <c:pt idx="3">
                  <c:v>119541.965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E44C-4BC1-AFD0-2F6CDBF1A602}"/>
            </c:ext>
          </c:extLst>
        </c:ser>
        <c:ser>
          <c:idx val="9"/>
          <c:order val="10"/>
          <c:tx>
            <c:strRef>
              <c:f>stability_b777_LH2!$P$3</c:f>
              <c:strCache>
                <c:ptCount val="1"/>
                <c:pt idx="0">
                  <c:v>380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(stability_b777_LH2!$P$7,stability_b777_LH2!$P$13,stability_b777_LH2!$P$19,stability_b777_LH2!$P$22)</c:f>
              <c:numCache>
                <c:formatCode>General</c:formatCode>
                <c:ptCount val="4"/>
                <c:pt idx="0">
                  <c:v>28.425999999999998</c:v>
                </c:pt>
                <c:pt idx="1">
                  <c:v>53.622999999999998</c:v>
                </c:pt>
                <c:pt idx="2">
                  <c:v>31.832000000000001</c:v>
                </c:pt>
                <c:pt idx="3">
                  <c:v>30.940999999999999</c:v>
                </c:pt>
              </c:numCache>
            </c:numRef>
          </c:xVal>
          <c:yVal>
            <c:numRef>
              <c:f>(stability_b777_LH2!$P$6,stability_b777_LH2!$P$12,stability_b777_LH2!$P$18,stability_b777_LH2!$P$21)</c:f>
              <c:numCache>
                <c:formatCode>General</c:formatCode>
                <c:ptCount val="4"/>
                <c:pt idx="0">
                  <c:v>34200</c:v>
                </c:pt>
                <c:pt idx="1">
                  <c:v>10707.514999999999</c:v>
                </c:pt>
                <c:pt idx="2">
                  <c:v>125931.67600000001</c:v>
                </c:pt>
                <c:pt idx="3">
                  <c:v>120985.519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E44C-4BC1-AFD0-2F6CDBF1A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0853151"/>
        <c:axId val="1920858559"/>
      </c:scatterChart>
      <c:valAx>
        <c:axId val="19208531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</a:t>
                </a:r>
                <a:r>
                  <a:rPr lang="en-GB" baseline="0"/>
                  <a:t> axis along aircraft (m)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0858559"/>
        <c:crosses val="autoZero"/>
        <c:crossBetween val="midCat"/>
      </c:valAx>
      <c:valAx>
        <c:axId val="1920858559"/>
        <c:scaling>
          <c:orientation val="minMax"/>
          <c:max val="17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Mass (kg)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08531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 </a:t>
            </a:r>
            <a:r>
              <a:rPr lang="en-GB" sz="1800" b="0" i="0" baseline="0">
                <a:effectLst/>
              </a:rPr>
              <a:t>Central of gravity and weight distribution of fuel system and passengers</a:t>
            </a:r>
            <a:endParaRPr lang="en-GB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579897391818213E-2"/>
          <c:y val="7.2365920098896572E-2"/>
          <c:w val="0.86270282941695009"/>
          <c:h val="0.81376637415997921"/>
        </c:manualLayout>
      </c:layout>
      <c:scatterChart>
        <c:scatterStyle val="lineMarker"/>
        <c:varyColors val="0"/>
        <c:ser>
          <c:idx val="10"/>
          <c:order val="0"/>
          <c:tx>
            <c:v>Xnp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errBars>
            <c:errDir val="y"/>
            <c:errBarType val="minus"/>
            <c:errValType val="percentage"/>
            <c:noEndCap val="0"/>
            <c:val val="100"/>
            <c:spPr>
              <a:noFill/>
              <a:ln w="15875" cap="flat" cmpd="sng" algn="ctr">
                <a:solidFill>
                  <a:srgbClr val="FF0000"/>
                </a:solidFill>
                <a:prstDash val="sysDash"/>
                <a:round/>
              </a:ln>
              <a:effectLst/>
            </c:spPr>
          </c:errBars>
          <c:xVal>
            <c:numRef>
              <c:f>stability_a380_Kerosene!$S$7</c:f>
              <c:numCache>
                <c:formatCode>General</c:formatCode>
                <c:ptCount val="1"/>
                <c:pt idx="0">
                  <c:v>35.387999999999998</c:v>
                </c:pt>
              </c:numCache>
            </c:numRef>
          </c:xVal>
          <c:yVal>
            <c:numRef>
              <c:f>stability_a380_Kerosene!$T$7</c:f>
              <c:numCache>
                <c:formatCode>General</c:formatCode>
                <c:ptCount val="1"/>
                <c:pt idx="0">
                  <c:v>800000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A2F-4EE1-B789-CB264F054798}"/>
            </c:ext>
          </c:extLst>
        </c:ser>
        <c:ser>
          <c:idx val="0"/>
          <c:order val="1"/>
          <c:tx>
            <c:strRef>
              <c:f>stability_a380_Kerosene!$G$5</c:f>
              <c:strCache>
                <c:ptCount val="1"/>
                <c:pt idx="0">
                  <c:v>400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2A2F-4EE1-B789-CB264F054798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2A2F-4EE1-B789-CB264F054798}"/>
              </c:ext>
            </c:extLst>
          </c:dPt>
          <c:xVal>
            <c:numRef>
              <c:f>(stability_a380_Kerosene!$G$10,stability_a380_Kerosene!$G$16,stability_a380_Kerosene!$G$22,stability_a380_Kerosene!$G$25)</c:f>
              <c:numCache>
                <c:formatCode>General</c:formatCode>
                <c:ptCount val="4"/>
                <c:pt idx="0">
                  <c:v>19.904</c:v>
                </c:pt>
                <c:pt idx="1">
                  <c:v>45.982999999999997</c:v>
                </c:pt>
                <c:pt idx="2">
                  <c:v>40.159999999999997</c:v>
                </c:pt>
                <c:pt idx="3">
                  <c:v>31.545000000000002</c:v>
                </c:pt>
              </c:numCache>
            </c:numRef>
          </c:xVal>
          <c:yVal>
            <c:numRef>
              <c:f>(stability_a380_Kerosene!$G$9,stability_a380_Kerosene!$G$15,stability_a380_Kerosene!$G$21,stability_a380_Kerosene!$G$24)</c:f>
              <c:numCache>
                <c:formatCode>General</c:formatCode>
                <c:ptCount val="4"/>
                <c:pt idx="0">
                  <c:v>36000</c:v>
                </c:pt>
                <c:pt idx="1">
                  <c:v>454680.071</c:v>
                </c:pt>
                <c:pt idx="2">
                  <c:v>723060.90399999998</c:v>
                </c:pt>
                <c:pt idx="3">
                  <c:v>291597.15599999996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A2F-4EE1-B789-CB264F054798}"/>
            </c:ext>
          </c:extLst>
        </c:ser>
        <c:ser>
          <c:idx val="1"/>
          <c:order val="2"/>
          <c:tx>
            <c:strRef>
              <c:f>stability_a380_Kerosene!$H$5</c:f>
              <c:strCache>
                <c:ptCount val="1"/>
                <c:pt idx="0">
                  <c:v>440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2A2F-4EE1-B789-CB264F054798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2A2F-4EE1-B789-CB264F054798}"/>
              </c:ext>
            </c:extLst>
          </c:dPt>
          <c:xVal>
            <c:numRef>
              <c:f>(stability_a380_Kerosene!$H$10,stability_a380_Kerosene!$H$16,stability_a380_Kerosene!$H$22,stability_a380_Kerosene!$H$25)</c:f>
              <c:numCache>
                <c:formatCode>General</c:formatCode>
                <c:ptCount val="4"/>
                <c:pt idx="0">
                  <c:v>21.353000000000002</c:v>
                </c:pt>
                <c:pt idx="1">
                  <c:v>46.707000000000001</c:v>
                </c:pt>
                <c:pt idx="2">
                  <c:v>40.201999999999998</c:v>
                </c:pt>
                <c:pt idx="3">
                  <c:v>31.526</c:v>
                </c:pt>
              </c:numCache>
            </c:numRef>
          </c:xVal>
          <c:yVal>
            <c:numRef>
              <c:f>(stability_a380_Kerosene!$H$9,stability_a380_Kerosene!$H$15,stability_a380_Kerosene!$H$21,stability_a380_Kerosene!$H$24)</c:f>
              <c:numCache>
                <c:formatCode>General</c:formatCode>
                <c:ptCount val="4"/>
                <c:pt idx="0">
                  <c:v>39600</c:v>
                </c:pt>
                <c:pt idx="1">
                  <c:v>405494.70799999998</c:v>
                </c:pt>
                <c:pt idx="2">
                  <c:v>673101.79200000002</c:v>
                </c:pt>
                <c:pt idx="3">
                  <c:v>288450.44500000001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A2F-4EE1-B789-CB264F054798}"/>
            </c:ext>
          </c:extLst>
        </c:ser>
        <c:ser>
          <c:idx val="2"/>
          <c:order val="3"/>
          <c:tx>
            <c:strRef>
              <c:f>stability_a380_Kerosene!$I$5</c:f>
              <c:strCache>
                <c:ptCount val="1"/>
                <c:pt idx="0">
                  <c:v>480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(stability_a380_Kerosene!$I$10,stability_a380_Kerosene!$I$16,stability_a380_Kerosene!$I$22,stability_a380_Kerosene!$I$25)</c:f>
              <c:numCache>
                <c:formatCode>General</c:formatCode>
                <c:ptCount val="4"/>
                <c:pt idx="0">
                  <c:v>22.802</c:v>
                </c:pt>
                <c:pt idx="1">
                  <c:v>47.432000000000002</c:v>
                </c:pt>
                <c:pt idx="2">
                  <c:v>40.154000000000003</c:v>
                </c:pt>
                <c:pt idx="3">
                  <c:v>31.529</c:v>
                </c:pt>
              </c:numCache>
            </c:numRef>
          </c:xVal>
          <c:yVal>
            <c:numRef>
              <c:f>(stability_a380_Kerosene!$I$9,stability_a380_Kerosene!$I$15,stability_a380_Kerosene!$I$21,stability_a380_Kerosene!$I$24)</c:f>
              <c:numCache>
                <c:formatCode>General</c:formatCode>
                <c:ptCount val="4"/>
                <c:pt idx="0">
                  <c:v>43200</c:v>
                </c:pt>
                <c:pt idx="1">
                  <c:v>356306.72200000001</c:v>
                </c:pt>
                <c:pt idx="2">
                  <c:v>622926.22100000002</c:v>
                </c:pt>
                <c:pt idx="3">
                  <c:v>285087.19800000003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A2F-4EE1-B789-CB264F054798}"/>
            </c:ext>
          </c:extLst>
        </c:ser>
        <c:ser>
          <c:idx val="3"/>
          <c:order val="4"/>
          <c:tx>
            <c:strRef>
              <c:f>stability_a380_Kerosene!$J$5</c:f>
              <c:strCache>
                <c:ptCount val="1"/>
                <c:pt idx="0">
                  <c:v>520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2A2F-4EE1-B789-CB264F054798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2A2F-4EE1-B789-CB264F054798}"/>
              </c:ext>
            </c:extLst>
          </c:dPt>
          <c:xVal>
            <c:numRef>
              <c:f>(stability_a380_Kerosene!$J$10,stability_a380_Kerosene!$J$16,stability_a380_Kerosene!$J$22,stability_a380_Kerosene!$J$25)</c:f>
              <c:numCache>
                <c:formatCode>General</c:formatCode>
                <c:ptCount val="4"/>
                <c:pt idx="0">
                  <c:v>24.251000000000001</c:v>
                </c:pt>
                <c:pt idx="1">
                  <c:v>48.88</c:v>
                </c:pt>
                <c:pt idx="2">
                  <c:v>40.381999999999998</c:v>
                </c:pt>
                <c:pt idx="3">
                  <c:v>31.594999999999999</c:v>
                </c:pt>
              </c:numCache>
            </c:numRef>
          </c:xVal>
          <c:yVal>
            <c:numRef>
              <c:f>(stability_a380_Kerosene!$J$9,stability_a380_Kerosene!$J$15,stability_a380_Kerosene!$J$21,stability_a380_Kerosene!$J$24)</c:f>
              <c:numCache>
                <c:formatCode>General</c:formatCode>
                <c:ptCount val="4"/>
                <c:pt idx="0">
                  <c:v>46800</c:v>
                </c:pt>
                <c:pt idx="1">
                  <c:v>307114.272</c:v>
                </c:pt>
                <c:pt idx="2">
                  <c:v>572506.56599999999</c:v>
                </c:pt>
                <c:pt idx="3">
                  <c:v>281479.95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2A2F-4EE1-B789-CB264F054798}"/>
            </c:ext>
          </c:extLst>
        </c:ser>
        <c:ser>
          <c:idx val="4"/>
          <c:order val="5"/>
          <c:tx>
            <c:strRef>
              <c:f>stability_a380_Kerosene!$K$5</c:f>
              <c:strCache>
                <c:ptCount val="1"/>
                <c:pt idx="0">
                  <c:v>560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2A2F-4EE1-B789-CB264F054798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2A2F-4EE1-B789-CB264F054798}"/>
              </c:ext>
            </c:extLst>
          </c:dPt>
          <c:xVal>
            <c:numRef>
              <c:f>(stability_a380_Kerosene!$K$10,stability_a380_Kerosene!$K$16,stability_a380_Kerosene!$K$22,stability_a380_Kerosene!$K$25)</c:f>
              <c:numCache>
                <c:formatCode>General</c:formatCode>
                <c:ptCount val="4"/>
                <c:pt idx="0">
                  <c:v>24.975000000000001</c:v>
                </c:pt>
                <c:pt idx="1">
                  <c:v>50.329000000000001</c:v>
                </c:pt>
                <c:pt idx="2">
                  <c:v>40.335000000000001</c:v>
                </c:pt>
                <c:pt idx="3">
                  <c:v>31.542999999999999</c:v>
                </c:pt>
              </c:numCache>
            </c:numRef>
          </c:xVal>
          <c:yVal>
            <c:numRef>
              <c:f>(stability_a380_Kerosene!$K$9,stability_a380_Kerosene!$K$15,stability_a380_Kerosene!$K$21,stability_a380_Kerosene!$K$24)</c:f>
              <c:numCache>
                <c:formatCode>General</c:formatCode>
                <c:ptCount val="4"/>
                <c:pt idx="0">
                  <c:v>50400</c:v>
                </c:pt>
                <c:pt idx="1">
                  <c:v>257955.49599999998</c:v>
                </c:pt>
                <c:pt idx="2">
                  <c:v>521854.109</c:v>
                </c:pt>
                <c:pt idx="3">
                  <c:v>277639.826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2A2F-4EE1-B789-CB264F054798}"/>
            </c:ext>
          </c:extLst>
        </c:ser>
        <c:ser>
          <c:idx val="5"/>
          <c:order val="6"/>
          <c:tx>
            <c:strRef>
              <c:f>stability_a380_Kerosene!$L$5</c:f>
              <c:strCache>
                <c:ptCount val="1"/>
                <c:pt idx="0">
                  <c:v>600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6"/>
                </a:solidFill>
                <a:ln w="9525">
                  <a:solidFill>
                    <a:schemeClr val="accent6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2A2F-4EE1-B789-CB264F054798}"/>
              </c:ext>
            </c:extLst>
          </c:dPt>
          <c:xVal>
            <c:numRef>
              <c:f>(stability_a380_Kerosene!$L$10,stability_a380_Kerosene!$L$16,stability_a380_Kerosene!$L$22,stability_a380_Kerosene!$L$25)</c:f>
              <c:numCache>
                <c:formatCode>General</c:formatCode>
                <c:ptCount val="4"/>
                <c:pt idx="0">
                  <c:v>26.423999999999999</c:v>
                </c:pt>
                <c:pt idx="1">
                  <c:v>51.777999999999999</c:v>
                </c:pt>
                <c:pt idx="2">
                  <c:v>40.073</c:v>
                </c:pt>
                <c:pt idx="3">
                  <c:v>31.625</c:v>
                </c:pt>
              </c:numCache>
            </c:numRef>
          </c:xVal>
          <c:yVal>
            <c:numRef>
              <c:f>(stability_a380_Kerosene!$L$9,stability_a380_Kerosene!$L$15,stability_a380_Kerosene!$L$21,stability_a380_Kerosene!$L$24)</c:f>
              <c:numCache>
                <c:formatCode>General</c:formatCode>
                <c:ptCount val="4"/>
                <c:pt idx="0">
                  <c:v>54000</c:v>
                </c:pt>
                <c:pt idx="1">
                  <c:v>208823.26299999998</c:v>
                </c:pt>
                <c:pt idx="2">
                  <c:v>470918.01899999997</c:v>
                </c:pt>
                <c:pt idx="3">
                  <c:v>273516.08299999998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2A2F-4EE1-B789-CB264F054798}"/>
            </c:ext>
          </c:extLst>
        </c:ser>
        <c:ser>
          <c:idx val="6"/>
          <c:order val="7"/>
          <c:tx>
            <c:strRef>
              <c:f>stability_a380_Kerosene!$M$5</c:f>
              <c:strCache>
                <c:ptCount val="1"/>
                <c:pt idx="0">
                  <c:v>640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1">
                    <a:lumMod val="60000"/>
                  </a:schemeClr>
                </a:solidFill>
                <a:ln w="9525">
                  <a:solidFill>
                    <a:schemeClr val="accent1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0-2A2F-4EE1-B789-CB264F054798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1">
                    <a:lumMod val="60000"/>
                  </a:schemeClr>
                </a:solidFill>
                <a:ln w="9525">
                  <a:solidFill>
                    <a:schemeClr val="accent1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2A2F-4EE1-B789-CB264F054798}"/>
              </c:ext>
            </c:extLst>
          </c:dPt>
          <c:xVal>
            <c:numRef>
              <c:f>(stability_a380_Kerosene!$M$10,stability_a380_Kerosene!$M$16,stability_a380_Kerosene!$M$22,stability_a380_Kerosene!$M$25)</c:f>
              <c:numCache>
                <c:formatCode>General</c:formatCode>
                <c:ptCount val="4"/>
                <c:pt idx="0">
                  <c:v>27.873000000000001</c:v>
                </c:pt>
                <c:pt idx="1">
                  <c:v>53.226999999999997</c:v>
                </c:pt>
                <c:pt idx="2">
                  <c:v>39.436999999999998</c:v>
                </c:pt>
                <c:pt idx="3">
                  <c:v>31.718</c:v>
                </c:pt>
              </c:numCache>
            </c:numRef>
          </c:xVal>
          <c:yVal>
            <c:numRef>
              <c:f>(stability_a380_Kerosene!$M$9,stability_a380_Kerosene!$M$15,stability_a380_Kerosene!$M$21,stability_a380_Kerosene!$M$24)</c:f>
              <c:numCache>
                <c:formatCode>General</c:formatCode>
                <c:ptCount val="4"/>
                <c:pt idx="0">
                  <c:v>57600</c:v>
                </c:pt>
                <c:pt idx="1">
                  <c:v>159690.98500000002</c:v>
                </c:pt>
                <c:pt idx="2">
                  <c:v>419609.20600000001</c:v>
                </c:pt>
                <c:pt idx="3">
                  <c:v>269019.663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2A2F-4EE1-B789-CB264F054798}"/>
            </c:ext>
          </c:extLst>
        </c:ser>
        <c:ser>
          <c:idx val="7"/>
          <c:order val="8"/>
          <c:tx>
            <c:strRef>
              <c:f>stability_a380_Kerosene!$N$5</c:f>
              <c:strCache>
                <c:ptCount val="1"/>
                <c:pt idx="0">
                  <c:v>680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2">
                    <a:lumMod val="60000"/>
                  </a:schemeClr>
                </a:solidFill>
                <a:ln w="9525">
                  <a:solidFill>
                    <a:schemeClr val="accent2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2A2F-4EE1-B789-CB264F054798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2">
                    <a:lumMod val="60000"/>
                  </a:schemeClr>
                </a:solidFill>
                <a:ln w="9525">
                  <a:solidFill>
                    <a:schemeClr val="accent2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2A2F-4EE1-B789-CB264F054798}"/>
              </c:ext>
            </c:extLst>
          </c:dPt>
          <c:xVal>
            <c:numRef>
              <c:f>(stability_a380_Kerosene!$N$10,stability_a380_Kerosene!$N$16,stability_a380_Kerosene!$N$22,stability_a380_Kerosene!$N$25)</c:f>
              <c:numCache>
                <c:formatCode>General</c:formatCode>
                <c:ptCount val="4"/>
                <c:pt idx="0">
                  <c:v>28.597000000000001</c:v>
                </c:pt>
                <c:pt idx="1">
                  <c:v>53.951000000000001</c:v>
                </c:pt>
                <c:pt idx="2">
                  <c:v>37.932000000000002</c:v>
                </c:pt>
                <c:pt idx="3">
                  <c:v>31.635999999999999</c:v>
                </c:pt>
              </c:numCache>
            </c:numRef>
          </c:xVal>
          <c:yVal>
            <c:numRef>
              <c:f>(stability_a380_Kerosene!$N$9,stability_a380_Kerosene!$N$15,stability_a380_Kerosene!$N$21,stability_a380_Kerosene!$N$24)</c:f>
              <c:numCache>
                <c:formatCode>General</c:formatCode>
                <c:ptCount val="4"/>
                <c:pt idx="0">
                  <c:v>61200</c:v>
                </c:pt>
                <c:pt idx="1">
                  <c:v>110558.734</c:v>
                </c:pt>
                <c:pt idx="2">
                  <c:v>367844.47200000001</c:v>
                </c:pt>
                <c:pt idx="3">
                  <c:v>264067.29399999999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2A2F-4EE1-B789-CB264F054798}"/>
            </c:ext>
          </c:extLst>
        </c:ser>
        <c:ser>
          <c:idx val="8"/>
          <c:order val="9"/>
          <c:tx>
            <c:strRef>
              <c:f>stability_a380_Kerosene!$O$5</c:f>
              <c:strCache>
                <c:ptCount val="1"/>
                <c:pt idx="0">
                  <c:v>720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3">
                    <a:lumMod val="60000"/>
                  </a:schemeClr>
                </a:solidFill>
                <a:ln w="9525">
                  <a:solidFill>
                    <a:schemeClr val="accent3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2A2F-4EE1-B789-CB264F054798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3">
                    <a:lumMod val="60000"/>
                  </a:schemeClr>
                </a:solidFill>
                <a:ln w="9525">
                  <a:solidFill>
                    <a:schemeClr val="accent3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7-2A2F-4EE1-B789-CB264F054798}"/>
              </c:ext>
            </c:extLst>
          </c:dPt>
          <c:xVal>
            <c:numRef>
              <c:f>(stability_a380_Kerosene!$O$10,stability_a380_Kerosene!$O$16,stability_a380_Kerosene!$O$22,stability_a380_Kerosene!$O$25)</c:f>
              <c:numCache>
                <c:formatCode>General</c:formatCode>
                <c:ptCount val="4"/>
                <c:pt idx="0">
                  <c:v>30.045999999999999</c:v>
                </c:pt>
                <c:pt idx="1">
                  <c:v>55.4</c:v>
                </c:pt>
                <c:pt idx="2">
                  <c:v>35.551000000000002</c:v>
                </c:pt>
                <c:pt idx="3">
                  <c:v>31.728000000000002</c:v>
                </c:pt>
              </c:numCache>
            </c:numRef>
          </c:xVal>
          <c:yVal>
            <c:numRef>
              <c:f>(stability_a380_Kerosene!$O$9,stability_a380_Kerosene!$O$15,stability_a380_Kerosene!$O$21,stability_a380_Kerosene!$O$24)</c:f>
              <c:numCache>
                <c:formatCode>General</c:formatCode>
                <c:ptCount val="4"/>
                <c:pt idx="0">
                  <c:v>64800</c:v>
                </c:pt>
                <c:pt idx="1">
                  <c:v>53733.819000000003</c:v>
                </c:pt>
                <c:pt idx="2">
                  <c:v>306184.42600000004</c:v>
                </c:pt>
                <c:pt idx="3">
                  <c:v>256744.55600000004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2A2F-4EE1-B789-CB264F054798}"/>
            </c:ext>
          </c:extLst>
        </c:ser>
        <c:ser>
          <c:idx val="9"/>
          <c:order val="10"/>
          <c:tx>
            <c:strRef>
              <c:f>stability_a380_Kerosene!$P$5</c:f>
              <c:strCache>
                <c:ptCount val="1"/>
                <c:pt idx="0">
                  <c:v>760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(stability_a380_Kerosene!$P$10,stability_a380_Kerosene!$P$16,stability_a380_Kerosene!$P$22,stability_a380_Kerosene!$P$25)</c:f>
              <c:numCache>
                <c:formatCode>General</c:formatCode>
                <c:ptCount val="4"/>
                <c:pt idx="0">
                  <c:v>31.495000000000001</c:v>
                </c:pt>
                <c:pt idx="1">
                  <c:v>56.848999999999997</c:v>
                </c:pt>
                <c:pt idx="2">
                  <c:v>32.281999999999996</c:v>
                </c:pt>
                <c:pt idx="3">
                  <c:v>31.744</c:v>
                </c:pt>
              </c:numCache>
            </c:numRef>
          </c:xVal>
          <c:yVal>
            <c:numRef>
              <c:f>(stability_a380_Kerosene!$P$9,stability_a380_Kerosene!$P$15,stability_a380_Kerosene!$P$21,stability_a380_Kerosene!$P$24)</c:f>
              <c:numCache>
                <c:formatCode>General</c:formatCode>
                <c:ptCount val="4"/>
                <c:pt idx="0">
                  <c:v>68400</c:v>
                </c:pt>
                <c:pt idx="1">
                  <c:v>6458.5259999999998</c:v>
                </c:pt>
                <c:pt idx="2">
                  <c:v>255052.46800000002</c:v>
                </c:pt>
                <c:pt idx="3">
                  <c:v>249583.43700000003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2A2F-4EE1-B789-CB264F05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0853151"/>
        <c:axId val="1920858559"/>
      </c:scatterChart>
      <c:valAx>
        <c:axId val="19208531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</a:t>
                </a:r>
                <a:r>
                  <a:rPr lang="en-GB" baseline="0"/>
                  <a:t> axis along aircraft (m)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0858559"/>
        <c:crosses val="autoZero"/>
        <c:crossBetween val="midCat"/>
      </c:valAx>
      <c:valAx>
        <c:axId val="1920858559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Mass (kg)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08531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 </a:t>
            </a:r>
            <a:r>
              <a:rPr lang="en-GB" sz="1800" b="0" i="0" baseline="0">
                <a:effectLst/>
              </a:rPr>
              <a:t>Central of gravity and weight distribution of fuel system and passengers</a:t>
            </a:r>
            <a:endParaRPr lang="en-GB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579897391818213E-2"/>
          <c:y val="7.2365920098896572E-2"/>
          <c:w val="0.86270282941695009"/>
          <c:h val="0.81376637415997921"/>
        </c:manualLayout>
      </c:layout>
      <c:scatterChart>
        <c:scatterStyle val="lineMarker"/>
        <c:varyColors val="0"/>
        <c:ser>
          <c:idx val="10"/>
          <c:order val="0"/>
          <c:tx>
            <c:v>Xnp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errBars>
            <c:errDir val="y"/>
            <c:errBarType val="minus"/>
            <c:errValType val="percentage"/>
            <c:noEndCap val="0"/>
            <c:val val="100"/>
            <c:spPr>
              <a:noFill/>
              <a:ln w="15875" cap="flat" cmpd="sng" algn="ctr">
                <a:solidFill>
                  <a:srgbClr val="FF0000"/>
                </a:solidFill>
                <a:prstDash val="sysDash"/>
                <a:round/>
              </a:ln>
              <a:effectLst/>
            </c:spPr>
          </c:errBars>
          <c:xVal>
            <c:numRef>
              <c:f>stability_a380_LH2!$S$6</c:f>
              <c:numCache>
                <c:formatCode>General</c:formatCode>
                <c:ptCount val="1"/>
                <c:pt idx="0">
                  <c:v>35.387999999999998</c:v>
                </c:pt>
              </c:numCache>
            </c:numRef>
          </c:xVal>
          <c:yVal>
            <c:numRef>
              <c:f>stability_a380_LH2!$T$6</c:f>
              <c:numCache>
                <c:formatCode>General</c:formatCode>
                <c:ptCount val="1"/>
                <c:pt idx="0">
                  <c:v>800000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645-426F-92CF-1D92CAA65EFC}"/>
            </c:ext>
          </c:extLst>
        </c:ser>
        <c:ser>
          <c:idx val="0"/>
          <c:order val="1"/>
          <c:tx>
            <c:strRef>
              <c:f>stability_a380_LH2!$G$3</c:f>
              <c:strCache>
                <c:ptCount val="1"/>
                <c:pt idx="0">
                  <c:v>400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7645-426F-92CF-1D92CAA65EFC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7645-426F-92CF-1D92CAA65EFC}"/>
              </c:ext>
            </c:extLst>
          </c:dPt>
          <c:xVal>
            <c:numRef>
              <c:f>(stability_a380_LH2!$G$8,stability_a380_LH2!$G$14,stability_a380_LH2!$G$20,stability_a380_LH2!$G$23)</c:f>
              <c:numCache>
                <c:formatCode>General</c:formatCode>
                <c:ptCount val="4"/>
                <c:pt idx="0">
                  <c:v>20.629000000000001</c:v>
                </c:pt>
                <c:pt idx="1">
                  <c:v>48.155999999999999</c:v>
                </c:pt>
                <c:pt idx="2">
                  <c:v>34.649000000000001</c:v>
                </c:pt>
                <c:pt idx="3">
                  <c:v>32.441000000000003</c:v>
                </c:pt>
              </c:numCache>
            </c:numRef>
          </c:xVal>
          <c:yVal>
            <c:numRef>
              <c:f>(stability_a380_LH2!$G$7,stability_a380_LH2!$G$13,stability_a380_LH2!$G$19,stability_a380_LH2!$G$22)</c:f>
              <c:numCache>
                <c:formatCode>General</c:formatCode>
                <c:ptCount val="4"/>
                <c:pt idx="0">
                  <c:v>36000</c:v>
                </c:pt>
                <c:pt idx="1">
                  <c:v>67288.67</c:v>
                </c:pt>
                <c:pt idx="2">
                  <c:v>268566.77500000002</c:v>
                </c:pt>
                <c:pt idx="3">
                  <c:v>230827.01500000001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645-426F-92CF-1D92CAA65EFC}"/>
            </c:ext>
          </c:extLst>
        </c:ser>
        <c:ser>
          <c:idx val="1"/>
          <c:order val="2"/>
          <c:tx>
            <c:strRef>
              <c:f>stability_a380_LH2!$H$3</c:f>
              <c:strCache>
                <c:ptCount val="1"/>
                <c:pt idx="0">
                  <c:v>440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7645-426F-92CF-1D92CAA65EFC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7645-426F-92CF-1D92CAA65EFC}"/>
              </c:ext>
            </c:extLst>
          </c:dPt>
          <c:xVal>
            <c:numRef>
              <c:f>(stability_a380_LH2!$H$8,stability_a380_LH2!$H$14,stability_a380_LH2!$H$20,stability_a380_LH2!$H$23)</c:f>
              <c:numCache>
                <c:formatCode>General</c:formatCode>
                <c:ptCount val="4"/>
                <c:pt idx="0">
                  <c:v>21.353000000000002</c:v>
                </c:pt>
                <c:pt idx="1">
                  <c:v>48.155999999999999</c:v>
                </c:pt>
                <c:pt idx="2">
                  <c:v>34.156999999999996</c:v>
                </c:pt>
                <c:pt idx="3">
                  <c:v>32.136000000000003</c:v>
                </c:pt>
              </c:numCache>
            </c:numRef>
          </c:xVal>
          <c:yVal>
            <c:numRef>
              <c:f>(stability_a380_LH2!$H$7,stability_a380_LH2!$H$13,stability_a380_LH2!$H$19,stability_a380_LH2!$H$22)</c:f>
              <c:numCache>
                <c:formatCode>General</c:formatCode>
                <c:ptCount val="4"/>
                <c:pt idx="0">
                  <c:v>39600</c:v>
                </c:pt>
                <c:pt idx="1">
                  <c:v>60216.275999999998</c:v>
                </c:pt>
                <c:pt idx="2">
                  <c:v>266739.26699999999</c:v>
                </c:pt>
                <c:pt idx="3">
                  <c:v>233094.14899999998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645-426F-92CF-1D92CAA65EFC}"/>
            </c:ext>
          </c:extLst>
        </c:ser>
        <c:ser>
          <c:idx val="2"/>
          <c:order val="3"/>
          <c:tx>
            <c:strRef>
              <c:f>stability_a380_LH2!$I$3</c:f>
              <c:strCache>
                <c:ptCount val="1"/>
                <c:pt idx="0">
                  <c:v>480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(stability_a380_LH2!$I$8,stability_a380_LH2!$I$14,stability_a380_LH2!$I$20,stability_a380_LH2!$I$23)</c:f>
              <c:numCache>
                <c:formatCode>General</c:formatCode>
                <c:ptCount val="4"/>
                <c:pt idx="0">
                  <c:v>22.802</c:v>
                </c:pt>
                <c:pt idx="1">
                  <c:v>49.604999999999997</c:v>
                </c:pt>
                <c:pt idx="2">
                  <c:v>34.085999999999999</c:v>
                </c:pt>
                <c:pt idx="3">
                  <c:v>32.137999999999998</c:v>
                </c:pt>
              </c:numCache>
            </c:numRef>
          </c:xVal>
          <c:yVal>
            <c:numRef>
              <c:f>(stability_a380_LH2!$I$7,stability_a380_LH2!$I$13,stability_a380_LH2!$I$19,stability_a380_LH2!$I$22)</c:f>
              <c:numCache>
                <c:formatCode>General</c:formatCode>
                <c:ptCount val="4"/>
                <c:pt idx="0">
                  <c:v>43200</c:v>
                </c:pt>
                <c:pt idx="1">
                  <c:v>53143.888999999996</c:v>
                </c:pt>
                <c:pt idx="2">
                  <c:v>264893.663</c:v>
                </c:pt>
                <c:pt idx="3">
                  <c:v>235343.18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645-426F-92CF-1D92CAA65EFC}"/>
            </c:ext>
          </c:extLst>
        </c:ser>
        <c:ser>
          <c:idx val="3"/>
          <c:order val="4"/>
          <c:tx>
            <c:strRef>
              <c:f>stability_a380_LH2!$J$3</c:f>
              <c:strCache>
                <c:ptCount val="1"/>
                <c:pt idx="0">
                  <c:v>520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7645-426F-92CF-1D92CAA65EFC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7645-426F-92CF-1D92CAA65EFC}"/>
              </c:ext>
            </c:extLst>
          </c:dPt>
          <c:xVal>
            <c:numRef>
              <c:f>(stability_a380_LH2!$J$8,stability_a380_LH2!$J$14,stability_a380_LH2!$J$20,stability_a380_LH2!$J$23)</c:f>
              <c:numCache>
                <c:formatCode>General</c:formatCode>
                <c:ptCount val="4"/>
                <c:pt idx="0">
                  <c:v>24.251000000000001</c:v>
                </c:pt>
                <c:pt idx="1">
                  <c:v>49.604999999999997</c:v>
                </c:pt>
                <c:pt idx="2">
                  <c:v>33.722999999999999</c:v>
                </c:pt>
                <c:pt idx="3">
                  <c:v>32.021000000000001</c:v>
                </c:pt>
              </c:numCache>
            </c:numRef>
          </c:xVal>
          <c:yVal>
            <c:numRef>
              <c:f>(stability_a380_LH2!$J$7,stability_a380_LH2!$J$13,stability_a380_LH2!$J$19,stability_a380_LH2!$J$22)</c:f>
              <c:numCache>
                <c:formatCode>General</c:formatCode>
                <c:ptCount val="4"/>
                <c:pt idx="0">
                  <c:v>46800</c:v>
                </c:pt>
                <c:pt idx="1">
                  <c:v>46071.504000000001</c:v>
                </c:pt>
                <c:pt idx="2">
                  <c:v>263031.26799999998</c:v>
                </c:pt>
                <c:pt idx="3">
                  <c:v>237575.41899999999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645-426F-92CF-1D92CAA65EFC}"/>
            </c:ext>
          </c:extLst>
        </c:ser>
        <c:ser>
          <c:idx val="4"/>
          <c:order val="5"/>
          <c:tx>
            <c:strRef>
              <c:f>stability_a380_LH2!$K$3</c:f>
              <c:strCache>
                <c:ptCount val="1"/>
                <c:pt idx="0">
                  <c:v>560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7645-426F-92CF-1D92CAA65EFC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7645-426F-92CF-1D92CAA65EFC}"/>
              </c:ext>
            </c:extLst>
          </c:dPt>
          <c:xVal>
            <c:numRef>
              <c:f>(stability_a380_LH2!$K$8,stability_a380_LH2!$K$14,stability_a380_LH2!$K$20,stability_a380_LH2!$K$23)</c:f>
              <c:numCache>
                <c:formatCode>General</c:formatCode>
                <c:ptCount val="4"/>
                <c:pt idx="0">
                  <c:v>25.7</c:v>
                </c:pt>
                <c:pt idx="1">
                  <c:v>51.054000000000002</c:v>
                </c:pt>
                <c:pt idx="2">
                  <c:v>33.61</c:v>
                </c:pt>
                <c:pt idx="3">
                  <c:v>32.057000000000002</c:v>
                </c:pt>
              </c:numCache>
            </c:numRef>
          </c:xVal>
          <c:yVal>
            <c:numRef>
              <c:f>(stability_a380_LH2!$K$7,stability_a380_LH2!$K$13,stability_a380_LH2!$K$19,stability_a380_LH2!$K$22)</c:f>
              <c:numCache>
                <c:formatCode>General</c:formatCode>
                <c:ptCount val="4"/>
                <c:pt idx="0">
                  <c:v>50400</c:v>
                </c:pt>
                <c:pt idx="1">
                  <c:v>38999.110999999997</c:v>
                </c:pt>
                <c:pt idx="2">
                  <c:v>261152.82999999996</c:v>
                </c:pt>
                <c:pt idx="3">
                  <c:v>239791.62199999997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7645-426F-92CF-1D92CAA65EFC}"/>
            </c:ext>
          </c:extLst>
        </c:ser>
        <c:ser>
          <c:idx val="5"/>
          <c:order val="6"/>
          <c:tx>
            <c:strRef>
              <c:f>stability_a380_LH2!$L$3</c:f>
              <c:strCache>
                <c:ptCount val="1"/>
                <c:pt idx="0">
                  <c:v>600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6"/>
                </a:solidFill>
                <a:ln w="9525">
                  <a:solidFill>
                    <a:schemeClr val="accent6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7645-426F-92CF-1D92CAA65EFC}"/>
              </c:ext>
            </c:extLst>
          </c:dPt>
          <c:xVal>
            <c:numRef>
              <c:f>(stability_a380_LH2!$L$8,stability_a380_LH2!$L$14,stability_a380_LH2!$L$20,stability_a380_LH2!$L$23)</c:f>
              <c:numCache>
                <c:formatCode>General</c:formatCode>
                <c:ptCount val="4"/>
                <c:pt idx="0">
                  <c:v>26.423999999999999</c:v>
                </c:pt>
                <c:pt idx="1">
                  <c:v>51.777999999999999</c:v>
                </c:pt>
                <c:pt idx="2">
                  <c:v>33.24</c:v>
                </c:pt>
                <c:pt idx="3">
                  <c:v>31.92</c:v>
                </c:pt>
              </c:numCache>
            </c:numRef>
          </c:xVal>
          <c:yVal>
            <c:numRef>
              <c:f>(stability_a380_LH2!$L$7,stability_a380_LH2!$L$13,stability_a380_LH2!$L$19,stability_a380_LH2!$L$22)</c:f>
              <c:numCache>
                <c:formatCode>General</c:formatCode>
                <c:ptCount val="4"/>
                <c:pt idx="0">
                  <c:v>54000</c:v>
                </c:pt>
                <c:pt idx="1">
                  <c:v>32254.709000000003</c:v>
                </c:pt>
                <c:pt idx="2">
                  <c:v>259657.36799999999</c:v>
                </c:pt>
                <c:pt idx="3">
                  <c:v>242390.79199999999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7645-426F-92CF-1D92CAA65EFC}"/>
            </c:ext>
          </c:extLst>
        </c:ser>
        <c:ser>
          <c:idx val="6"/>
          <c:order val="7"/>
          <c:tx>
            <c:strRef>
              <c:f>stability_a380_LH2!$M$3</c:f>
              <c:strCache>
                <c:ptCount val="1"/>
                <c:pt idx="0">
                  <c:v>640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1">
                    <a:lumMod val="60000"/>
                  </a:schemeClr>
                </a:solidFill>
                <a:ln w="9525">
                  <a:solidFill>
                    <a:schemeClr val="accent1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0-7645-426F-92CF-1D92CAA65EFC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1">
                    <a:lumMod val="60000"/>
                  </a:schemeClr>
                </a:solidFill>
                <a:ln w="9525">
                  <a:solidFill>
                    <a:schemeClr val="accent1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7645-426F-92CF-1D92CAA65EFC}"/>
              </c:ext>
            </c:extLst>
          </c:dPt>
          <c:xVal>
            <c:numRef>
              <c:f>(stability_a380_LH2!$M$8,stability_a380_LH2!$M$14,stability_a380_LH2!$M$20,stability_a380_LH2!$M$23)</c:f>
              <c:numCache>
                <c:formatCode>General</c:formatCode>
                <c:ptCount val="4"/>
                <c:pt idx="0">
                  <c:v>27.873000000000001</c:v>
                </c:pt>
                <c:pt idx="1">
                  <c:v>53.226999999999997</c:v>
                </c:pt>
                <c:pt idx="2">
                  <c:v>33.095999999999997</c:v>
                </c:pt>
                <c:pt idx="3">
                  <c:v>32.015000000000001</c:v>
                </c:pt>
              </c:numCache>
            </c:numRef>
          </c:xVal>
          <c:yVal>
            <c:numRef>
              <c:f>(stability_a380_LH2!$M$7,stability_a380_LH2!$M$13,stability_a380_LH2!$M$19,stability_a380_LH2!$M$22)</c:f>
              <c:numCache>
                <c:formatCode>General</c:formatCode>
                <c:ptCount val="4"/>
                <c:pt idx="0">
                  <c:v>57600</c:v>
                </c:pt>
                <c:pt idx="1">
                  <c:v>25695.215</c:v>
                </c:pt>
                <c:pt idx="2">
                  <c:v>258370.603</c:v>
                </c:pt>
                <c:pt idx="3">
                  <c:v>245198.66500000001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7645-426F-92CF-1D92CAA65EFC}"/>
            </c:ext>
          </c:extLst>
        </c:ser>
        <c:ser>
          <c:idx val="7"/>
          <c:order val="8"/>
          <c:tx>
            <c:strRef>
              <c:f>stability_a380_LH2!$N$3</c:f>
              <c:strCache>
                <c:ptCount val="1"/>
                <c:pt idx="0">
                  <c:v>680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2">
                    <a:lumMod val="60000"/>
                  </a:schemeClr>
                </a:solidFill>
                <a:ln w="9525">
                  <a:solidFill>
                    <a:schemeClr val="accent2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7645-426F-92CF-1D92CAA65EFC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2">
                    <a:lumMod val="60000"/>
                  </a:schemeClr>
                </a:solidFill>
                <a:ln w="9525">
                  <a:solidFill>
                    <a:schemeClr val="accent2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7645-426F-92CF-1D92CAA65EFC}"/>
              </c:ext>
            </c:extLst>
          </c:dPt>
          <c:xVal>
            <c:numRef>
              <c:f>(stability_a380_LH2!$N$8,stability_a380_LH2!$N$14,stability_a380_LH2!$N$20,stability_a380_LH2!$N$23)</c:f>
              <c:numCache>
                <c:formatCode>General</c:formatCode>
                <c:ptCount val="4"/>
                <c:pt idx="0">
                  <c:v>28.597000000000001</c:v>
                </c:pt>
                <c:pt idx="1">
                  <c:v>53.951000000000001</c:v>
                </c:pt>
                <c:pt idx="2">
                  <c:v>32.76</c:v>
                </c:pt>
                <c:pt idx="3">
                  <c:v>31.988</c:v>
                </c:pt>
              </c:numCache>
            </c:numRef>
          </c:xVal>
          <c:yVal>
            <c:numRef>
              <c:f>(stability_a380_LH2!$N$7,stability_a380_LH2!$N$13,stability_a380_LH2!$N$19,stability_a380_LH2!$N$22)</c:f>
              <c:numCache>
                <c:formatCode>General</c:formatCode>
                <c:ptCount val="4"/>
                <c:pt idx="0">
                  <c:v>61200</c:v>
                </c:pt>
                <c:pt idx="1">
                  <c:v>19992.249</c:v>
                </c:pt>
                <c:pt idx="2">
                  <c:v>258107.65399999998</c:v>
                </c:pt>
                <c:pt idx="3">
                  <c:v>249030.35399999999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7645-426F-92CF-1D92CAA65EFC}"/>
            </c:ext>
          </c:extLst>
        </c:ser>
        <c:ser>
          <c:idx val="8"/>
          <c:order val="9"/>
          <c:tx>
            <c:strRef>
              <c:f>stability_a380_LH2!$O$3</c:f>
              <c:strCache>
                <c:ptCount val="1"/>
                <c:pt idx="0">
                  <c:v>720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dPt>
            <c:idx val="2"/>
            <c:marker>
              <c:symbol val="square"/>
              <c:size val="8"/>
              <c:spPr>
                <a:solidFill>
                  <a:schemeClr val="accent3">
                    <a:lumMod val="60000"/>
                  </a:schemeClr>
                </a:solidFill>
                <a:ln w="9525">
                  <a:solidFill>
                    <a:schemeClr val="accent3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7645-426F-92CF-1D92CAA65EFC}"/>
              </c:ext>
            </c:extLst>
          </c:dPt>
          <c:dPt>
            <c:idx val="3"/>
            <c:marker>
              <c:symbol val="triangle"/>
              <c:size val="8"/>
              <c:spPr>
                <a:solidFill>
                  <a:schemeClr val="accent3">
                    <a:lumMod val="60000"/>
                  </a:schemeClr>
                </a:solidFill>
                <a:ln w="9525">
                  <a:solidFill>
                    <a:schemeClr val="accent3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7-7645-426F-92CF-1D92CAA65EFC}"/>
              </c:ext>
            </c:extLst>
          </c:dPt>
          <c:xVal>
            <c:numRef>
              <c:f>(stability_a380_LH2!$O$8,stability_a380_LH2!$O$14,stability_a380_LH2!$O$20,stability_a380_LH2!$O$23)</c:f>
              <c:numCache>
                <c:formatCode>General</c:formatCode>
                <c:ptCount val="4"/>
                <c:pt idx="0">
                  <c:v>30.045999999999999</c:v>
                </c:pt>
                <c:pt idx="1">
                  <c:v>55.4</c:v>
                </c:pt>
                <c:pt idx="2">
                  <c:v>32.206000000000003</c:v>
                </c:pt>
                <c:pt idx="3">
                  <c:v>31.800999999999998</c:v>
                </c:pt>
              </c:numCache>
            </c:numRef>
          </c:xVal>
          <c:yVal>
            <c:numRef>
              <c:f>(stability_a380_LH2!$O$7,stability_a380_LH2!$O$13,stability_a380_LH2!$O$19,stability_a380_LH2!$O$22)</c:f>
              <c:numCache>
                <c:formatCode>General</c:formatCode>
                <c:ptCount val="4"/>
                <c:pt idx="0">
                  <c:v>64800</c:v>
                </c:pt>
                <c:pt idx="1">
                  <c:v>9522.1209999999992</c:v>
                </c:pt>
                <c:pt idx="2">
                  <c:v>251994.75199999998</c:v>
                </c:pt>
                <c:pt idx="3">
                  <c:v>247670.29199999999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7645-426F-92CF-1D92CAA65EFC}"/>
            </c:ext>
          </c:extLst>
        </c:ser>
        <c:ser>
          <c:idx val="9"/>
          <c:order val="10"/>
          <c:tx>
            <c:strRef>
              <c:f>stability_a380_LH2!$P$3</c:f>
              <c:strCache>
                <c:ptCount val="1"/>
                <c:pt idx="0">
                  <c:v>760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(stability_a380_LH2!$P$8,stability_a380_LH2!$P$14,stability_a380_LH2!$P$20,stability_a380_LH2!$P$23)</c:f>
              <c:numCache>
                <c:formatCode>General</c:formatCode>
                <c:ptCount val="4"/>
                <c:pt idx="0">
                  <c:v>31.495000000000001</c:v>
                </c:pt>
                <c:pt idx="1">
                  <c:v>59.021999999999998</c:v>
                </c:pt>
                <c:pt idx="2">
                  <c:v>32.322000000000003</c:v>
                </c:pt>
                <c:pt idx="3">
                  <c:v>32.271000000000001</c:v>
                </c:pt>
              </c:numCache>
            </c:numRef>
          </c:xVal>
          <c:yVal>
            <c:numRef>
              <c:f>(stability_a380_LH2!$P$7,stability_a380_LH2!$P$13,stability_a380_LH2!$P$19,stability_a380_LH2!$P$22)</c:f>
              <c:numCache>
                <c:formatCode>General</c:formatCode>
                <c:ptCount val="4"/>
                <c:pt idx="0">
                  <c:v>68400</c:v>
                </c:pt>
                <c:pt idx="1">
                  <c:v>1676.1229999999998</c:v>
                </c:pt>
                <c:pt idx="2">
                  <c:v>249029.976</c:v>
                </c:pt>
                <c:pt idx="3">
                  <c:v>248551.598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7645-426F-92CF-1D92CAA65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0853151"/>
        <c:axId val="1920858559"/>
      </c:scatterChart>
      <c:valAx>
        <c:axId val="19208531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x</a:t>
                </a:r>
                <a:r>
                  <a:rPr lang="en-GB" baseline="0"/>
                  <a:t> axis along aircraft (m)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0858559"/>
        <c:crosses val="autoZero"/>
        <c:crossBetween val="midCat"/>
      </c:valAx>
      <c:valAx>
        <c:axId val="1920858559"/>
        <c:scaling>
          <c:orientation val="minMax"/>
          <c:max val="3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Mass (kg)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08531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Fuel fraction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'200'!$B$72</c:f>
              <c:strCache>
                <c:ptCount val="1"/>
                <c:pt idx="0">
                  <c:v>Kerosene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'200'!$A$73:$A$86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'200'!$B$73:$B$86</c:f>
              <c:numCache>
                <c:formatCode>General</c:formatCode>
                <c:ptCount val="14"/>
                <c:pt idx="0">
                  <c:v>0.16656000000000001</c:v>
                </c:pt>
                <c:pt idx="1">
                  <c:v>0.19600000000000001</c:v>
                </c:pt>
                <c:pt idx="2">
                  <c:v>0.224667020810526</c:v>
                </c:pt>
                <c:pt idx="3">
                  <c:v>0.242532346608064</c:v>
                </c:pt>
                <c:pt idx="4">
                  <c:v>0.26477094229077802</c:v>
                </c:pt>
                <c:pt idx="5">
                  <c:v>0.29600647627715998</c:v>
                </c:pt>
                <c:pt idx="6">
                  <c:v>0.30817841443694999</c:v>
                </c:pt>
                <c:pt idx="7">
                  <c:v>0.33635342475205698</c:v>
                </c:pt>
                <c:pt idx="8">
                  <c:v>0.35091901047048801</c:v>
                </c:pt>
                <c:pt idx="9">
                  <c:v>0.37403358886696703</c:v>
                </c:pt>
                <c:pt idx="10">
                  <c:v>0.38584172583437398</c:v>
                </c:pt>
                <c:pt idx="11">
                  <c:v>0.41871254619970699</c:v>
                </c:pt>
                <c:pt idx="12">
                  <c:v>0.43443999999999999</c:v>
                </c:pt>
                <c:pt idx="13">
                  <c:v>0.43230558696060301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B9-4AFD-9FA6-6A220FA63F17}"/>
            </c:ext>
          </c:extLst>
        </c:ser>
        <c:ser>
          <c:idx val="1"/>
          <c:order val="1"/>
          <c:tx>
            <c:strRef>
              <c:f>'200'!$C$72</c:f>
              <c:strCache>
                <c:ptCount val="1"/>
                <c:pt idx="0">
                  <c:v>Biofuel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'200'!$A$73:$A$86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'200'!$C$73:$C$86</c:f>
              <c:numCache>
                <c:formatCode>General</c:formatCode>
                <c:ptCount val="14"/>
                <c:pt idx="0">
                  <c:v>0.17556017030000001</c:v>
                </c:pt>
                <c:pt idx="1">
                  <c:v>0.19744673628004999</c:v>
                </c:pt>
                <c:pt idx="2">
                  <c:v>0.239804641466136</c:v>
                </c:pt>
                <c:pt idx="3">
                  <c:v>0.26732221626529801</c:v>
                </c:pt>
                <c:pt idx="4">
                  <c:v>0.29476313269505899</c:v>
                </c:pt>
                <c:pt idx="5">
                  <c:v>0.31561092559999998</c:v>
                </c:pt>
                <c:pt idx="6">
                  <c:v>0.34598615205</c:v>
                </c:pt>
                <c:pt idx="7">
                  <c:v>0.35972199999999999</c:v>
                </c:pt>
                <c:pt idx="8">
                  <c:v>0.36676300000000001</c:v>
                </c:pt>
                <c:pt idx="9">
                  <c:v>0.41428632770000001</c:v>
                </c:pt>
                <c:pt idx="10">
                  <c:v>0.42727821040000002</c:v>
                </c:pt>
                <c:pt idx="11">
                  <c:v>0.44715738703765601</c:v>
                </c:pt>
                <c:pt idx="12">
                  <c:v>0.464100674695545</c:v>
                </c:pt>
                <c:pt idx="13">
                  <c:v>0.47518986172058097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B9-4AFD-9FA6-6A220FA63F17}"/>
            </c:ext>
          </c:extLst>
        </c:ser>
        <c:ser>
          <c:idx val="2"/>
          <c:order val="2"/>
          <c:tx>
            <c:strRef>
              <c:f>'200'!$D$72</c:f>
              <c:strCache>
                <c:ptCount val="1"/>
                <c:pt idx="0">
                  <c:v>Ammonia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'200'!$A$73:$A$86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'200'!$D$73:$D$86</c:f>
              <c:numCache>
                <c:formatCode>General</c:formatCode>
                <c:ptCount val="14"/>
                <c:pt idx="0">
                  <c:v>0.31097320755172397</c:v>
                </c:pt>
                <c:pt idx="1">
                  <c:v>0.389741</c:v>
                </c:pt>
                <c:pt idx="2">
                  <c:v>0.40281252155074998</c:v>
                </c:pt>
                <c:pt idx="3">
                  <c:v>0.31589395526891201</c:v>
                </c:pt>
                <c:pt idx="4">
                  <c:v>0.59120769296226905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B9-4AFD-9FA6-6A220FA63F17}"/>
            </c:ext>
          </c:extLst>
        </c:ser>
        <c:ser>
          <c:idx val="3"/>
          <c:order val="3"/>
          <c:tx>
            <c:strRef>
              <c:f>'200'!$E$72</c:f>
              <c:strCache>
                <c:ptCount val="1"/>
                <c:pt idx="0">
                  <c:v>LNG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'200'!$A$73:$A$86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'200'!$E$73:$E$86</c:f>
              <c:numCache>
                <c:formatCode>General</c:formatCode>
                <c:ptCount val="14"/>
                <c:pt idx="0">
                  <c:v>0.168965701289123</c:v>
                </c:pt>
                <c:pt idx="1">
                  <c:v>0.197818226979812</c:v>
                </c:pt>
                <c:pt idx="2">
                  <c:v>0.238918929789048</c:v>
                </c:pt>
                <c:pt idx="3">
                  <c:v>0.258242316207839</c:v>
                </c:pt>
                <c:pt idx="4">
                  <c:v>0.27768377</c:v>
                </c:pt>
                <c:pt idx="5">
                  <c:v>0.30872769999999999</c:v>
                </c:pt>
                <c:pt idx="6">
                  <c:v>0.343386912149096</c:v>
                </c:pt>
                <c:pt idx="7">
                  <c:v>0.36449999999999999</c:v>
                </c:pt>
                <c:pt idx="8">
                  <c:v>0.38520228000000001</c:v>
                </c:pt>
                <c:pt idx="9">
                  <c:v>0.39411099999999999</c:v>
                </c:pt>
                <c:pt idx="10">
                  <c:v>0.40760990000000002</c:v>
                </c:pt>
                <c:pt idx="11">
                  <c:v>0.42417689813957099</c:v>
                </c:pt>
                <c:pt idx="12">
                  <c:v>0.44157088685305101</c:v>
                </c:pt>
                <c:pt idx="13">
                  <c:v>0.46238091604466303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B9-4AFD-9FA6-6A220FA63F17}"/>
            </c:ext>
          </c:extLst>
        </c:ser>
        <c:ser>
          <c:idx val="4"/>
          <c:order val="4"/>
          <c:tx>
            <c:strRef>
              <c:f>'200'!$F$72</c:f>
              <c:strCache>
                <c:ptCount val="1"/>
                <c:pt idx="0">
                  <c:v>LH2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'200'!$A$73:$A$86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'200'!$F$73:$F$86</c:f>
              <c:numCache>
                <c:formatCode>General</c:formatCode>
                <c:ptCount val="14"/>
                <c:pt idx="0">
                  <c:v>6.6000000000000003E-2</c:v>
                </c:pt>
                <c:pt idx="1">
                  <c:v>7.8271818310870794E-2</c:v>
                </c:pt>
                <c:pt idx="2">
                  <c:v>9.0220700000000001E-2</c:v>
                </c:pt>
                <c:pt idx="3">
                  <c:v>0.10339719157619599</c:v>
                </c:pt>
                <c:pt idx="4">
                  <c:v>0.11153299999999999</c:v>
                </c:pt>
                <c:pt idx="5">
                  <c:v>0.121587722769713</c:v>
                </c:pt>
                <c:pt idx="6">
                  <c:v>0.13650123049027599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B9-4AFD-9FA6-6A220FA63F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1832176"/>
        <c:axId val="611832592"/>
      </c:scatterChart>
      <c:valAx>
        <c:axId val="611832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Mission</a:t>
                </a:r>
                <a:r>
                  <a:rPr lang="en-GB" baseline="0"/>
                  <a:t> range (nm)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1832592"/>
        <c:crosses val="autoZero"/>
        <c:crossBetween val="midCat"/>
      </c:valAx>
      <c:valAx>
        <c:axId val="611832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Fuel fraction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18321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Total</a:t>
            </a:r>
            <a:r>
              <a:rPr lang="en-GB" baseline="0"/>
              <a:t> in-flight emission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'200'!$B$1</c:f>
              <c:strCache>
                <c:ptCount val="1"/>
                <c:pt idx="0">
                  <c:v>Kerosene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cat>
          <c:val>
            <c:numRef>
              <c:f>'200'!$P$2:$P$15</c:f>
              <c:numCache>
                <c:formatCode>General</c:formatCode>
                <c:ptCount val="14"/>
                <c:pt idx="0">
                  <c:v>27687200.600160003</c:v>
                </c:pt>
                <c:pt idx="1">
                  <c:v>34238027.376000009</c:v>
                </c:pt>
                <c:pt idx="2">
                  <c:v>41156082.244800009</c:v>
                </c:pt>
                <c:pt idx="3">
                  <c:v>48314678.987466656</c:v>
                </c:pt>
                <c:pt idx="4">
                  <c:v>55841202.249376081</c:v>
                </c:pt>
                <c:pt idx="5">
                  <c:v>64394890.103480227</c:v>
                </c:pt>
                <c:pt idx="6">
                  <c:v>71959535.29705511</c:v>
                </c:pt>
                <c:pt idx="7">
                  <c:v>81620192.587347627</c:v>
                </c:pt>
                <c:pt idx="8">
                  <c:v>91079402.52421698</c:v>
                </c:pt>
                <c:pt idx="9">
                  <c:v>100920635.67550506</c:v>
                </c:pt>
                <c:pt idx="10">
                  <c:v>110322399.8663618</c:v>
                </c:pt>
                <c:pt idx="11">
                  <c:v>126800856.4607462</c:v>
                </c:pt>
                <c:pt idx="12">
                  <c:v>140332937.14609003</c:v>
                </c:pt>
                <c:pt idx="13">
                  <c:v>150302654.36944595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51-40E3-B8F3-7B466104E743}"/>
            </c:ext>
          </c:extLst>
        </c:ser>
        <c:ser>
          <c:idx val="1"/>
          <c:order val="1"/>
          <c:tx>
            <c:strRef>
              <c:f>'200'!$C$1</c:f>
              <c:strCache>
                <c:ptCount val="1"/>
                <c:pt idx="0">
                  <c:v>Biofuel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cat>
          <c:val>
            <c:numRef>
              <c:f>'200'!$Q$2:$Q$15</c:f>
              <c:numCache>
                <c:formatCode>General</c:formatCode>
                <c:ptCount val="14"/>
                <c:pt idx="0">
                  <c:v>27495998.677493408</c:v>
                </c:pt>
                <c:pt idx="1">
                  <c:v>33537770.671017218</c:v>
                </c:pt>
                <c:pt idx="2">
                  <c:v>42081287.702204749</c:v>
                </c:pt>
                <c:pt idx="3">
                  <c:v>49463350.712954991</c:v>
                </c:pt>
                <c:pt idx="4">
                  <c:v>57682066.470981874</c:v>
                </c:pt>
                <c:pt idx="5">
                  <c:v>64148562.049405754</c:v>
                </c:pt>
                <c:pt idx="6">
                  <c:v>73847368.366432711</c:v>
                </c:pt>
                <c:pt idx="7">
                  <c:v>81043557.989559025</c:v>
                </c:pt>
                <c:pt idx="8">
                  <c:v>91821295.15927577</c:v>
                </c:pt>
                <c:pt idx="9">
                  <c:v>107304937.52951042</c:v>
                </c:pt>
                <c:pt idx="10">
                  <c:v>120268742.17596911</c:v>
                </c:pt>
                <c:pt idx="11">
                  <c:v>132524866.22845268</c:v>
                </c:pt>
                <c:pt idx="12">
                  <c:v>144459739.13182938</c:v>
                </c:pt>
                <c:pt idx="13">
                  <c:v>159723719.92420053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E51-40E3-B8F3-7B466104E743}"/>
            </c:ext>
          </c:extLst>
        </c:ser>
        <c:ser>
          <c:idx val="2"/>
          <c:order val="2"/>
          <c:tx>
            <c:strRef>
              <c:f>'200'!$D$1</c:f>
              <c:strCache>
                <c:ptCount val="1"/>
                <c:pt idx="0">
                  <c:v>Ammonia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cat>
          <c:val>
            <c:numRef>
              <c:f>'200'!$R$2:$R$15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E51-40E3-B8F3-7B466104E743}"/>
            </c:ext>
          </c:extLst>
        </c:ser>
        <c:ser>
          <c:idx val="3"/>
          <c:order val="3"/>
          <c:tx>
            <c:strRef>
              <c:f>'200'!$E$1</c:f>
              <c:strCache>
                <c:ptCount val="1"/>
                <c:pt idx="0">
                  <c:v>LNG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cat>
          <c:val>
            <c:numRef>
              <c:f>'200'!$S$2:$S$15</c:f>
              <c:numCache>
                <c:formatCode>General</c:formatCode>
                <c:ptCount val="14"/>
                <c:pt idx="0">
                  <c:v>25150313.621358007</c:v>
                </c:pt>
                <c:pt idx="1">
                  <c:v>34468159.997815177</c:v>
                </c:pt>
                <c:pt idx="2">
                  <c:v>40099573.937367879</c:v>
                </c:pt>
                <c:pt idx="3">
                  <c:v>48306939.346299529</c:v>
                </c:pt>
                <c:pt idx="4">
                  <c:v>53329789.969568707</c:v>
                </c:pt>
                <c:pt idx="5">
                  <c:v>64387808.306455828</c:v>
                </c:pt>
                <c:pt idx="6">
                  <c:v>68771851.371421427</c:v>
                </c:pt>
                <c:pt idx="7">
                  <c:v>82032634.225701153</c:v>
                </c:pt>
                <c:pt idx="8">
                  <c:v>87379302.947150216</c:v>
                </c:pt>
                <c:pt idx="9">
                  <c:v>98249035.214056998</c:v>
                </c:pt>
                <c:pt idx="10">
                  <c:v>105163289.4926762</c:v>
                </c:pt>
                <c:pt idx="11">
                  <c:v>112552982.09451567</c:v>
                </c:pt>
                <c:pt idx="12">
                  <c:v>122463711.18068761</c:v>
                </c:pt>
                <c:pt idx="13">
                  <c:v>132593324.33782603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E51-40E3-B8F3-7B466104E743}"/>
            </c:ext>
          </c:extLst>
        </c:ser>
        <c:ser>
          <c:idx val="4"/>
          <c:order val="4"/>
          <c:tx>
            <c:strRef>
              <c:f>'200'!$F$1</c:f>
              <c:strCache>
                <c:ptCount val="1"/>
                <c:pt idx="0">
                  <c:v>LH2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cat>
          <c:val>
            <c:numRef>
              <c:f>'200'!$T$2:$T$15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E51-40E3-B8F3-7B466104E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0626176"/>
        <c:axId val="1210624096"/>
      </c:lineChart>
      <c:catAx>
        <c:axId val="1210626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mission range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0624096"/>
        <c:crosses val="autoZero"/>
        <c:auto val="1"/>
        <c:lblAlgn val="ctr"/>
        <c:lblOffset val="100"/>
        <c:noMultiLvlLbl val="1"/>
      </c:catAx>
      <c:valAx>
        <c:axId val="121062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gCo2/MJ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062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400"/>
              <a:t>Total GHG</a:t>
            </a:r>
            <a:r>
              <a:rPr lang="en-GB" sz="2400" baseline="0"/>
              <a:t> emission of 200 capacity TAW configuraiton with application of different fuel types </a:t>
            </a:r>
            <a:endParaRPr lang="en-GB" sz="2400"/>
          </a:p>
        </c:rich>
      </c:tx>
      <c:layout>
        <c:manualLayout>
          <c:xMode val="edge"/>
          <c:yMode val="edge"/>
          <c:x val="0.12605451390281336"/>
          <c:y val="3.73307275789223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92966328774835"/>
          <c:y val="0.13881257749962331"/>
          <c:w val="0.75926961581395835"/>
          <c:h val="0.7447625287333372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'200'!$B$1</c:f>
              <c:strCache>
                <c:ptCount val="1"/>
                <c:pt idx="0">
                  <c:v>Kerosene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15875">
                <a:solidFill>
                  <a:srgbClr val="FF0000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'200'!$X$2:$X$15</c:f>
              <c:numCache>
                <c:formatCode>General</c:formatCode>
                <c:ptCount val="14"/>
                <c:pt idx="0">
                  <c:v>32643551.32488</c:v>
                </c:pt>
                <c:pt idx="1">
                  <c:v>40367056.96800001</c:v>
                </c:pt>
                <c:pt idx="2">
                  <c:v>48523529.066400006</c:v>
                </c:pt>
                <c:pt idx="3">
                  <c:v>56963603.003741547</c:v>
                </c:pt>
                <c:pt idx="4">
                  <c:v>65837466.849573024</c:v>
                </c:pt>
                <c:pt idx="5">
                  <c:v>75922370.430646434</c:v>
                </c:pt>
                <c:pt idx="6">
                  <c:v>84841180.504552633</c:v>
                </c:pt>
                <c:pt idx="7">
                  <c:v>96231214.717181459</c:v>
                </c:pt>
                <c:pt idx="8">
                  <c:v>107383740.01312001</c:v>
                </c:pt>
                <c:pt idx="9">
                  <c:v>118986675.39519422</c:v>
                </c:pt>
                <c:pt idx="10">
                  <c:v>130071471.44737718</c:v>
                </c:pt>
                <c:pt idx="11">
                  <c:v>149499775.20989212</c:v>
                </c:pt>
                <c:pt idx="12">
                  <c:v>165454265.40063703</c:v>
                </c:pt>
                <c:pt idx="13">
                  <c:v>177208685.08990231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8C-48E2-9EFD-4C43F88740C1}"/>
            </c:ext>
          </c:extLst>
        </c:ser>
        <c:ser>
          <c:idx val="1"/>
          <c:order val="1"/>
          <c:tx>
            <c:strRef>
              <c:f>'200'!$C$1</c:f>
              <c:strCache>
                <c:ptCount val="1"/>
                <c:pt idx="0">
                  <c:v>Biofuel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'200'!$Z$2:$Z$15</c:f>
              <c:numCache>
                <c:formatCode>General</c:formatCode>
                <c:ptCount val="14"/>
                <c:pt idx="0">
                  <c:v>13865169.787656477</c:v>
                </c:pt>
                <c:pt idx="1">
                  <c:v>16911801.971890785</c:v>
                </c:pt>
                <c:pt idx="2">
                  <c:v>21219967.520287905</c:v>
                </c:pt>
                <c:pt idx="3">
                  <c:v>24942456.680538379</c:v>
                </c:pt>
                <c:pt idx="4">
                  <c:v>29086837.496020686</c:v>
                </c:pt>
                <c:pt idx="5">
                  <c:v>32347641.374345228</c:v>
                </c:pt>
                <c:pt idx="6">
                  <c:v>37238374.673414223</c:v>
                </c:pt>
                <c:pt idx="7">
                  <c:v>40867135.065757744</c:v>
                </c:pt>
                <c:pt idx="8">
                  <c:v>46301931.507873431</c:v>
                </c:pt>
                <c:pt idx="9">
                  <c:v>54109734.123545736</c:v>
                </c:pt>
                <c:pt idx="10">
                  <c:v>60646879.932484418</c:v>
                </c:pt>
                <c:pt idx="11">
                  <c:v>66827169.760086216</c:v>
                </c:pt>
                <c:pt idx="12">
                  <c:v>72845465.045169637</c:v>
                </c:pt>
                <c:pt idx="13">
                  <c:v>80542500.814049989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8C-48E2-9EFD-4C43F88740C1}"/>
            </c:ext>
          </c:extLst>
        </c:ser>
        <c:ser>
          <c:idx val="2"/>
          <c:order val="2"/>
          <c:tx>
            <c:strRef>
              <c:f>'200'!$C$1</c:f>
              <c:strCache>
                <c:ptCount val="1"/>
                <c:pt idx="0">
                  <c:v>Biofuel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x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'200'!$AA$2:$AA$15</c:f>
              <c:numCache>
                <c:formatCode>General</c:formatCode>
                <c:ptCount val="14"/>
                <c:pt idx="0">
                  <c:v>60186553.923320085</c:v>
                </c:pt>
                <c:pt idx="1">
                  <c:v>73411512.221644223</c:v>
                </c:pt>
                <c:pt idx="2">
                  <c:v>92112591.404968053</c:v>
                </c:pt>
                <c:pt idx="3">
                  <c:v>108271340.12594265</c:v>
                </c:pt>
                <c:pt idx="4">
                  <c:v>126261455.15878275</c:v>
                </c:pt>
                <c:pt idx="5">
                  <c:v>140416099.59962252</c:v>
                </c:pt>
                <c:pt idx="6">
                  <c:v>161646015.13163748</c:v>
                </c:pt>
                <c:pt idx="7">
                  <c:v>177397901.7924864</c:v>
                </c:pt>
                <c:pt idx="8">
                  <c:v>200989511.13699424</c:v>
                </c:pt>
                <c:pt idx="9">
                  <c:v>234881972.63206753</c:v>
                </c:pt>
                <c:pt idx="10">
                  <c:v>263258709.79143235</c:v>
                </c:pt>
                <c:pt idx="11">
                  <c:v>290086390.42336017</c:v>
                </c:pt>
                <c:pt idx="12">
                  <c:v>316210877.84396172</c:v>
                </c:pt>
                <c:pt idx="13">
                  <c:v>349622517.61817187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8C-48E2-9EFD-4C43F88740C1}"/>
            </c:ext>
          </c:extLst>
        </c:ser>
        <c:ser>
          <c:idx val="3"/>
          <c:order val="3"/>
          <c:tx>
            <c:strRef>
              <c:f>'200'!$D$1</c:f>
              <c:strCache>
                <c:ptCount val="1"/>
                <c:pt idx="0">
                  <c:v>Ammonia</c:v>
                </c:pt>
              </c:strCache>
            </c:strRef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x"/>
            <c:size val="5"/>
            <c:spPr>
              <a:solidFill>
                <a:srgbClr val="00B0F0"/>
              </a:solidFill>
              <a:ln w="9525">
                <a:solidFill>
                  <a:srgbClr val="00B0F0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'200'!$AC$2:$AC$15</c:f>
              <c:numCache>
                <c:formatCode>General</c:formatCode>
                <c:ptCount val="14"/>
                <c:pt idx="0">
                  <c:v>174470310.169732</c:v>
                </c:pt>
                <c:pt idx="1">
                  <c:v>227752845.72581697</c:v>
                </c:pt>
                <c:pt idx="2">
                  <c:v>281658584.73192573</c:v>
                </c:pt>
                <c:pt idx="3">
                  <c:v>391503444.83558315</c:v>
                </c:pt>
                <c:pt idx="4">
                  <c:v>461068314.1460219</c:v>
                </c:pt>
                <c:pt idx="5">
                  <c:v>569291125.66136122</c:v>
                </c:pt>
                <c:pt idx="6">
                  <c:v>698010570.56382906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8C-48E2-9EFD-4C43F88740C1}"/>
            </c:ext>
          </c:extLst>
        </c:ser>
        <c:ser>
          <c:idx val="4"/>
          <c:order val="4"/>
          <c:tx>
            <c:strRef>
              <c:f>'200'!$D$1</c:f>
              <c:strCache>
                <c:ptCount val="1"/>
                <c:pt idx="0">
                  <c:v>Ammonia</c:v>
                </c:pt>
              </c:strCache>
            </c:strRef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rgbClr val="00B0F0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'200'!$AD$2:$AD$15</c:f>
              <c:numCache>
                <c:formatCode>General</c:formatCode>
                <c:ptCount val="14"/>
                <c:pt idx="0">
                  <c:v>8929296.527816575</c:v>
                </c:pt>
                <c:pt idx="1">
                  <c:v>11656268.006639292</c:v>
                </c:pt>
                <c:pt idx="2">
                  <c:v>14415134.702459149</c:v>
                </c:pt>
                <c:pt idx="3">
                  <c:v>20036935.494627658</c:v>
                </c:pt>
                <c:pt idx="4">
                  <c:v>23597228.047483321</c:v>
                </c:pt>
                <c:pt idx="5">
                  <c:v>29136013.266322896</c:v>
                </c:pt>
                <c:pt idx="6">
                  <c:v>35723805.145135537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98C-48E2-9EFD-4C43F88740C1}"/>
            </c:ext>
          </c:extLst>
        </c:ser>
        <c:ser>
          <c:idx val="5"/>
          <c:order val="5"/>
          <c:tx>
            <c:strRef>
              <c:f>'200'!$E$1</c:f>
              <c:strCache>
                <c:ptCount val="1"/>
                <c:pt idx="0">
                  <c:v>LNG</c:v>
                </c:pt>
              </c:strCache>
            </c:strRef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'200'!$AF$2:$AF$15</c:f>
              <c:numCache>
                <c:formatCode>General</c:formatCode>
                <c:ptCount val="14"/>
                <c:pt idx="0">
                  <c:v>46077446.634626225</c:v>
                </c:pt>
                <c:pt idx="1">
                  <c:v>63148508.873637296</c:v>
                </c:pt>
                <c:pt idx="2">
                  <c:v>73465723.170992017</c:v>
                </c:pt>
                <c:pt idx="3">
                  <c:v>88502292.787355542</c:v>
                </c:pt>
                <c:pt idx="4">
                  <c:v>97704568.951054841</c:v>
                </c:pt>
                <c:pt idx="5">
                  <c:v>117963769.59060226</c:v>
                </c:pt>
                <c:pt idx="6">
                  <c:v>125995697.6775073</c:v>
                </c:pt>
                <c:pt idx="7">
                  <c:v>150290544.39395344</c:v>
                </c:pt>
                <c:pt idx="8">
                  <c:v>160086081.99219561</c:v>
                </c:pt>
                <c:pt idx="9">
                  <c:v>180000327.03905433</c:v>
                </c:pt>
                <c:pt idx="10">
                  <c:v>192667810.52803794</c:v>
                </c:pt>
                <c:pt idx="11">
                  <c:v>206206336.19550297</c:v>
                </c:pt>
                <c:pt idx="12">
                  <c:v>224363608.40504399</c:v>
                </c:pt>
                <c:pt idx="13">
                  <c:v>242921894.26598394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98C-48E2-9EFD-4C43F88740C1}"/>
            </c:ext>
          </c:extLst>
        </c:ser>
        <c:ser>
          <c:idx val="6"/>
          <c:order val="6"/>
          <c:tx>
            <c:strRef>
              <c:f>'200'!$F$1</c:f>
              <c:strCache>
                <c:ptCount val="1"/>
                <c:pt idx="0">
                  <c:v>LH2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x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'200'!$AH$2:$AH$15</c:f>
              <c:numCache>
                <c:formatCode>General</c:formatCode>
                <c:ptCount val="14"/>
                <c:pt idx="0">
                  <c:v>86939434.720149413</c:v>
                </c:pt>
                <c:pt idx="1">
                  <c:v>106147417.26683085</c:v>
                </c:pt>
                <c:pt idx="2">
                  <c:v>119946435.67212325</c:v>
                </c:pt>
                <c:pt idx="3">
                  <c:v>141155641.36783764</c:v>
                </c:pt>
                <c:pt idx="4">
                  <c:v>165220736.66616273</c:v>
                </c:pt>
                <c:pt idx="5">
                  <c:v>183508910.6547401</c:v>
                </c:pt>
                <c:pt idx="6">
                  <c:v>209061165.18160966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98C-48E2-9EFD-4C43F88740C1}"/>
            </c:ext>
          </c:extLst>
        </c:ser>
        <c:ser>
          <c:idx val="7"/>
          <c:order val="7"/>
          <c:tx>
            <c:strRef>
              <c:f>'200'!$F$1</c:f>
              <c:strCache>
                <c:ptCount val="1"/>
                <c:pt idx="0">
                  <c:v>LH2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'200'!$AI$2:$AI$15</c:f>
              <c:numCache>
                <c:formatCode>General</c:formatCode>
                <c:ptCount val="14"/>
                <c:pt idx="0">
                  <c:v>3302788.4873834061</c:v>
                </c:pt>
                <c:pt idx="1">
                  <c:v>4032490.7660472649</c:v>
                </c:pt>
                <c:pt idx="2">
                  <c:v>4556709.0252629397</c:v>
                </c:pt>
                <c:pt idx="3">
                  <c:v>5362436.8359375242</c:v>
                </c:pt>
                <c:pt idx="4">
                  <c:v>6276658.5577020859</c:v>
                </c:pt>
                <c:pt idx="5">
                  <c:v>6971417.739184767</c:v>
                </c:pt>
                <c:pt idx="6">
                  <c:v>7942135.9449068466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98C-48E2-9EFD-4C43F88740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3502992"/>
        <c:axId val="1103508400"/>
      </c:scatterChart>
      <c:valAx>
        <c:axId val="1103502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600"/>
                  <a:t>Mission range</a:t>
                </a:r>
                <a:r>
                  <a:rPr lang="en-GB" sz="1600" baseline="0"/>
                  <a:t> (nm)</a:t>
                </a:r>
                <a:endParaRPr lang="en-GB" sz="16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3508400"/>
        <c:crosses val="autoZero"/>
        <c:crossBetween val="midCat"/>
      </c:valAx>
      <c:valAx>
        <c:axId val="1103508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600"/>
                  <a:t>gCO2e/MJ</a:t>
                </a:r>
              </a:p>
            </c:rich>
          </c:tx>
          <c:layout>
            <c:manualLayout>
              <c:xMode val="edge"/>
              <c:yMode val="edge"/>
              <c:x val="1.9517298086790008E-2"/>
              <c:y val="0.424315791941966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3502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0405943015198842"/>
          <c:y val="0.36404595569499909"/>
          <c:w val="9.0311091476068431E-2"/>
          <c:h val="0.306685496806684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TAW_400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'400'!$B$1</c:f>
              <c:strCache>
                <c:ptCount val="1"/>
                <c:pt idx="0">
                  <c:v>Kerosene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'400'!$B$2:$B$15</c:f>
              <c:numCache>
                <c:formatCode>General</c:formatCode>
                <c:ptCount val="14"/>
                <c:pt idx="0">
                  <c:v>21928.2927405587</c:v>
                </c:pt>
                <c:pt idx="1">
                  <c:v>27444.3014248746</c:v>
                </c:pt>
                <c:pt idx="2">
                  <c:v>33263.746879199898</c:v>
                </c:pt>
                <c:pt idx="3">
                  <c:v>39700.956170484198</c:v>
                </c:pt>
                <c:pt idx="4">
                  <c:v>45499.008848479898</c:v>
                </c:pt>
                <c:pt idx="5">
                  <c:v>53526.315622243303</c:v>
                </c:pt>
                <c:pt idx="6">
                  <c:v>60016.312065882797</c:v>
                </c:pt>
                <c:pt idx="7">
                  <c:v>67456.957367381299</c:v>
                </c:pt>
                <c:pt idx="8">
                  <c:v>74786.228377903302</c:v>
                </c:pt>
                <c:pt idx="9">
                  <c:v>85433.184871402496</c:v>
                </c:pt>
                <c:pt idx="10">
                  <c:v>93919.707456102595</c:v>
                </c:pt>
                <c:pt idx="11">
                  <c:v>106787.102171481</c:v>
                </c:pt>
                <c:pt idx="12">
                  <c:v>117813.637096083</c:v>
                </c:pt>
                <c:pt idx="13">
                  <c:v>137338.87039805501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6A4-410C-AF70-0F8EAA7BE32A}"/>
            </c:ext>
          </c:extLst>
        </c:ser>
        <c:ser>
          <c:idx val="1"/>
          <c:order val="1"/>
          <c:tx>
            <c:strRef>
              <c:f>'400'!$C$1</c:f>
              <c:strCache>
                <c:ptCount val="1"/>
                <c:pt idx="0">
                  <c:v>Biofuel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'400'!$C$2:$C$15</c:f>
              <c:numCache>
                <c:formatCode>General</c:formatCode>
                <c:ptCount val="14"/>
                <c:pt idx="0">
                  <c:v>24794.475674896101</c:v>
                </c:pt>
                <c:pt idx="1">
                  <c:v>31002.2114478121</c:v>
                </c:pt>
                <c:pt idx="2">
                  <c:v>38962.875830964404</c:v>
                </c:pt>
                <c:pt idx="3">
                  <c:v>46996.908896310801</c:v>
                </c:pt>
                <c:pt idx="4">
                  <c:v>53944.253295541297</c:v>
                </c:pt>
                <c:pt idx="5">
                  <c:v>65860.384244937901</c:v>
                </c:pt>
                <c:pt idx="6">
                  <c:v>69962.240499716499</c:v>
                </c:pt>
                <c:pt idx="7">
                  <c:v>79310.705652909193</c:v>
                </c:pt>
                <c:pt idx="8">
                  <c:v>91940.273790313004</c:v>
                </c:pt>
                <c:pt idx="9">
                  <c:v>104839.86067619101</c:v>
                </c:pt>
                <c:pt idx="10">
                  <c:v>118474.840049438</c:v>
                </c:pt>
                <c:pt idx="11">
                  <c:v>124092.41509713201</c:v>
                </c:pt>
                <c:pt idx="12">
                  <c:v>139387.701153831</c:v>
                </c:pt>
                <c:pt idx="13">
                  <c:v>160255.506096097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6A4-410C-AF70-0F8EAA7BE32A}"/>
            </c:ext>
          </c:extLst>
        </c:ser>
        <c:ser>
          <c:idx val="2"/>
          <c:order val="2"/>
          <c:tx>
            <c:strRef>
              <c:f>'400'!$D$1</c:f>
              <c:strCache>
                <c:ptCount val="1"/>
                <c:pt idx="0">
                  <c:v>Ammoia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'400'!$A$2:$A$8</c:f>
              <c:numCache>
                <c:formatCode>General</c:formatCode>
                <c:ptCount val="7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</c:numCache>
            </c:numRef>
          </c:xVal>
          <c:yVal>
            <c:numRef>
              <c:f>'400'!$D$2:$D$8</c:f>
              <c:numCache>
                <c:formatCode>General</c:formatCode>
                <c:ptCount val="7"/>
                <c:pt idx="0">
                  <c:v>64634.792094220596</c:v>
                </c:pt>
                <c:pt idx="1">
                  <c:v>84373.999324207703</c:v>
                </c:pt>
                <c:pt idx="2">
                  <c:v>104344.080365249</c:v>
                </c:pt>
                <c:pt idx="3">
                  <c:v>145037.53524884299</c:v>
                </c:pt>
                <c:pt idx="4">
                  <c:v>170808.74446242</c:v>
                </c:pt>
                <c:pt idx="5">
                  <c:v>210901.290382359</c:v>
                </c:pt>
                <c:pt idx="6">
                  <c:v>258587.080312237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8F1-48E4-B3E2-53CCA83ACE3C}"/>
            </c:ext>
          </c:extLst>
        </c:ser>
        <c:ser>
          <c:idx val="3"/>
          <c:order val="3"/>
          <c:tx>
            <c:strRef>
              <c:f>'400'!$E$1</c:f>
              <c:strCache>
                <c:ptCount val="1"/>
                <c:pt idx="0">
                  <c:v>LNG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'400'!$E$2:$E$15</c:f>
              <c:numCache>
                <c:formatCode>General</c:formatCode>
                <c:ptCount val="14"/>
                <c:pt idx="0">
                  <c:v>24352.264871064501</c:v>
                </c:pt>
                <c:pt idx="1">
                  <c:v>30408.728824823898</c:v>
                </c:pt>
                <c:pt idx="2">
                  <c:v>37055.5565769569</c:v>
                </c:pt>
                <c:pt idx="3">
                  <c:v>42851.299444141303</c:v>
                </c:pt>
                <c:pt idx="4">
                  <c:v>50927.071632291299</c:v>
                </c:pt>
                <c:pt idx="5">
                  <c:v>56960.289862534701</c:v>
                </c:pt>
                <c:pt idx="6">
                  <c:v>66278.320497823704</c:v>
                </c:pt>
                <c:pt idx="7">
                  <c:v>72225.638036480304</c:v>
                </c:pt>
                <c:pt idx="8">
                  <c:v>79431.989094383898</c:v>
                </c:pt>
                <c:pt idx="9">
                  <c:v>89697.148267910801</c:v>
                </c:pt>
                <c:pt idx="10">
                  <c:v>98943.398072834301</c:v>
                </c:pt>
                <c:pt idx="11">
                  <c:v>119755.888958184</c:v>
                </c:pt>
                <c:pt idx="12">
                  <c:v>133770.088201673</c:v>
                </c:pt>
                <c:pt idx="13">
                  <c:v>137684.11150457399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47-41D2-A4B6-B6A849F436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8751216"/>
        <c:axId val="1983837504"/>
      </c:scatterChart>
      <c:valAx>
        <c:axId val="1888751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mission range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837504"/>
        <c:crosses val="autoZero"/>
        <c:crossBetween val="midCat"/>
      </c:valAx>
      <c:valAx>
        <c:axId val="1983837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fuel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8751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'400'!$B$1</c:f>
              <c:strCache>
                <c:ptCount val="1"/>
                <c:pt idx="0">
                  <c:v>Kerosene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'400'!$I$2:$I$15</c:f>
              <c:numCache>
                <c:formatCode>General</c:formatCode>
                <c:ptCount val="14"/>
                <c:pt idx="0">
                  <c:v>947302.24639213586</c:v>
                </c:pt>
                <c:pt idx="1">
                  <c:v>1185593.8215545828</c:v>
                </c:pt>
                <c:pt idx="2">
                  <c:v>1436993.8651814356</c:v>
                </c:pt>
                <c:pt idx="3">
                  <c:v>1715081.3065649176</c:v>
                </c:pt>
                <c:pt idx="4">
                  <c:v>1965557.1822543317</c:v>
                </c:pt>
                <c:pt idx="5">
                  <c:v>2312336.8348809108</c:v>
                </c:pt>
                <c:pt idx="6">
                  <c:v>2592704.6812461372</c:v>
                </c:pt>
                <c:pt idx="7">
                  <c:v>2914140.5582708721</c:v>
                </c:pt>
                <c:pt idx="8">
                  <c:v>3230765.0659254231</c:v>
                </c:pt>
                <c:pt idx="9">
                  <c:v>3690713.5864445879</c:v>
                </c:pt>
                <c:pt idx="10">
                  <c:v>4057331.3621036322</c:v>
                </c:pt>
                <c:pt idx="11">
                  <c:v>4613202.8138079802</c:v>
                </c:pt>
                <c:pt idx="12">
                  <c:v>5089549.1225507855</c:v>
                </c:pt>
                <c:pt idx="13">
                  <c:v>5933039.2011959767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4C-4327-BC04-3E4BE92F5E62}"/>
            </c:ext>
          </c:extLst>
        </c:ser>
        <c:ser>
          <c:idx val="1"/>
          <c:order val="1"/>
          <c:tx>
            <c:strRef>
              <c:f>'400'!$C$1</c:f>
              <c:strCache>
                <c:ptCount val="1"/>
                <c:pt idx="0">
                  <c:v>Biofuel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'400'!$J$2:$J$15</c:f>
              <c:numCache>
                <c:formatCode>General</c:formatCode>
                <c:ptCount val="14"/>
                <c:pt idx="0">
                  <c:v>964505.10375345824</c:v>
                </c:pt>
                <c:pt idx="1">
                  <c:v>1205986.0253198906</c:v>
                </c:pt>
                <c:pt idx="2">
                  <c:v>1515655.8698245152</c:v>
                </c:pt>
                <c:pt idx="3">
                  <c:v>1828179.75606649</c:v>
                </c:pt>
                <c:pt idx="4">
                  <c:v>2098431.4531965563</c:v>
                </c:pt>
                <c:pt idx="5">
                  <c:v>2561968.947128084</c:v>
                </c:pt>
                <c:pt idx="6">
                  <c:v>2721531.1554389717</c:v>
                </c:pt>
                <c:pt idx="7">
                  <c:v>3085186.4498981675</c:v>
                </c:pt>
                <c:pt idx="8">
                  <c:v>3576476.6504431758</c:v>
                </c:pt>
                <c:pt idx="9">
                  <c:v>4078270.5803038301</c:v>
                </c:pt>
                <c:pt idx="10">
                  <c:v>4608671.2779231379</c:v>
                </c:pt>
                <c:pt idx="11">
                  <c:v>4827194.9472784344</c:v>
                </c:pt>
                <c:pt idx="12">
                  <c:v>5422181.5748840254</c:v>
                </c:pt>
                <c:pt idx="13">
                  <c:v>6233939.1871381728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64C-4327-BC04-3E4BE92F5E62}"/>
            </c:ext>
          </c:extLst>
        </c:ser>
        <c:ser>
          <c:idx val="2"/>
          <c:order val="2"/>
          <c:tx>
            <c:strRef>
              <c:f>'400'!$D$1</c:f>
              <c:strCache>
                <c:ptCount val="1"/>
                <c:pt idx="0">
                  <c:v>Ammoia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'400'!$K$2:$K$15</c:f>
              <c:numCache>
                <c:formatCode>General</c:formatCode>
                <c:ptCount val="14"/>
                <c:pt idx="0">
                  <c:v>1454282.8221199634</c:v>
                </c:pt>
                <c:pt idx="1">
                  <c:v>1898414.9847946733</c:v>
                </c:pt>
                <c:pt idx="2">
                  <c:v>2347741.8082181024</c:v>
                </c:pt>
                <c:pt idx="3">
                  <c:v>3263344.5430989675</c:v>
                </c:pt>
                <c:pt idx="4">
                  <c:v>3843196.7504044501</c:v>
                </c:pt>
                <c:pt idx="5">
                  <c:v>4745279.0336030778</c:v>
                </c:pt>
                <c:pt idx="6">
                  <c:v>5818209.307025332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64C-4327-BC04-3E4BE92F5E62}"/>
            </c:ext>
          </c:extLst>
        </c:ser>
        <c:ser>
          <c:idx val="3"/>
          <c:order val="3"/>
          <c:tx>
            <c:strRef>
              <c:f>'400'!$E$1</c:f>
              <c:strCache>
                <c:ptCount val="1"/>
                <c:pt idx="0">
                  <c:v>LNG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'400'!$L$2:$L$15</c:f>
              <c:numCache>
                <c:formatCode>General</c:formatCode>
                <c:ptCount val="14"/>
                <c:pt idx="0">
                  <c:v>1168908.713811096</c:v>
                </c:pt>
                <c:pt idx="1">
                  <c:v>1459618.9835915472</c:v>
                </c:pt>
                <c:pt idx="2">
                  <c:v>1778666.7156939311</c:v>
                </c:pt>
                <c:pt idx="3">
                  <c:v>2056862.3733187825</c:v>
                </c:pt>
                <c:pt idx="4">
                  <c:v>2444499.4383499823</c:v>
                </c:pt>
                <c:pt idx="5">
                  <c:v>2734093.9134016656</c:v>
                </c:pt>
                <c:pt idx="6">
                  <c:v>3181359.3838955378</c:v>
                </c:pt>
                <c:pt idx="7">
                  <c:v>3466830.6257510548</c:v>
                </c:pt>
                <c:pt idx="8">
                  <c:v>3812735.4765304271</c:v>
                </c:pt>
                <c:pt idx="9">
                  <c:v>4305463.1168597182</c:v>
                </c:pt>
                <c:pt idx="10">
                  <c:v>4749283.1074960465</c:v>
                </c:pt>
                <c:pt idx="11">
                  <c:v>5748282.6699928325</c:v>
                </c:pt>
                <c:pt idx="12">
                  <c:v>6420964.2336803041</c:v>
                </c:pt>
                <c:pt idx="13">
                  <c:v>6608837.3522195518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64C-4327-BC04-3E4BE92F5E62}"/>
            </c:ext>
          </c:extLst>
        </c:ser>
        <c:ser>
          <c:idx val="4"/>
          <c:order val="4"/>
          <c:tx>
            <c:strRef>
              <c:f>'400'!$F$1</c:f>
              <c:strCache>
                <c:ptCount val="1"/>
                <c:pt idx="0">
                  <c:v>LH2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'400'!$M$2:$M$15</c:f>
              <c:numCache>
                <c:formatCode>General</c:formatCode>
                <c:ptCount val="14"/>
                <c:pt idx="0">
                  <c:v>1026428.2891686949</c:v>
                </c:pt>
                <c:pt idx="1">
                  <c:v>1233165.9730382401</c:v>
                </c:pt>
                <c:pt idx="2">
                  <c:v>1434964.551870048</c:v>
                </c:pt>
                <c:pt idx="3">
                  <c:v>1696201.8894807119</c:v>
                </c:pt>
                <c:pt idx="4">
                  <c:v>1895034.213463428</c:v>
                </c:pt>
                <c:pt idx="5">
                  <c:v>2118404.276564748</c:v>
                </c:pt>
                <c:pt idx="6">
                  <c:v>2354743.0722650881</c:v>
                </c:pt>
                <c:pt idx="7">
                  <c:v>2670578.0542190881</c:v>
                </c:pt>
                <c:pt idx="8">
                  <c:v>3077843.7621585601</c:v>
                </c:pt>
                <c:pt idx="9">
                  <c:v>3233214.1976990397</c:v>
                </c:pt>
                <c:pt idx="10">
                  <c:v>3616651.927009644</c:v>
                </c:pt>
                <c:pt idx="11">
                  <c:v>3917081.1869505839</c:v>
                </c:pt>
                <c:pt idx="12">
                  <c:v>4182621.538418388</c:v>
                </c:pt>
                <c:pt idx="13">
                  <c:v>4696591.6781955846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64C-4327-BC04-3E4BE92F5E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0105584"/>
        <c:axId val="1070107248"/>
      </c:scatterChart>
      <c:valAx>
        <c:axId val="1070105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0107248"/>
        <c:crosses val="autoZero"/>
        <c:crossBetween val="midCat"/>
      </c:valAx>
      <c:valAx>
        <c:axId val="1070107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01055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TAW_800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'800'!$B$1</c:f>
              <c:strCache>
                <c:ptCount val="1"/>
                <c:pt idx="0">
                  <c:v>Kerosene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'800'!$A$2:$A$15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'800'!$B$2:$B$15</c:f>
              <c:numCache>
                <c:formatCode>General</c:formatCode>
                <c:ptCount val="14"/>
                <c:pt idx="0">
                  <c:v>42269.186570904298</c:v>
                </c:pt>
                <c:pt idx="1">
                  <c:v>52438.139576619302</c:v>
                </c:pt>
                <c:pt idx="2">
                  <c:v>64451.823132393802</c:v>
                </c:pt>
                <c:pt idx="3">
                  <c:v>75098.7229490842</c:v>
                </c:pt>
                <c:pt idx="4">
                  <c:v>86157.119301793806</c:v>
                </c:pt>
                <c:pt idx="5">
                  <c:v>100629.094302503</c:v>
                </c:pt>
                <c:pt idx="6">
                  <c:v>114856.804717604</c:v>
                </c:pt>
                <c:pt idx="7">
                  <c:v>127993.843838039</c:v>
                </c:pt>
                <c:pt idx="8">
                  <c:v>148269.433108414</c:v>
                </c:pt>
                <c:pt idx="9">
                  <c:v>161766.56580274401</c:v>
                </c:pt>
                <c:pt idx="10">
                  <c:v>180624.23619066499</c:v>
                </c:pt>
                <c:pt idx="11">
                  <c:v>207061.41552702201</c:v>
                </c:pt>
                <c:pt idx="12">
                  <c:v>235677.78849177499</c:v>
                </c:pt>
                <c:pt idx="13">
                  <c:v>264610.86858303403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552-497B-B6EC-5D36F45D4F01}"/>
            </c:ext>
          </c:extLst>
        </c:ser>
        <c:ser>
          <c:idx val="4"/>
          <c:order val="4"/>
          <c:tx>
            <c:strRef>
              <c:f>'800'!$F$1</c:f>
              <c:strCache>
                <c:ptCount val="1"/>
                <c:pt idx="0">
                  <c:v>LH2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'800'!$A$2:$A$15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'800'!$F$2:$F$16</c:f>
              <c:numCache>
                <c:formatCode>General</c:formatCode>
                <c:ptCount val="15"/>
                <c:pt idx="0">
                  <c:v>18988.5151188563</c:v>
                </c:pt>
                <c:pt idx="1">
                  <c:v>22881.001123877799</c:v>
                </c:pt>
                <c:pt idx="2">
                  <c:v>27603.150725454801</c:v>
                </c:pt>
                <c:pt idx="3">
                  <c:v>32250.517876580001</c:v>
                </c:pt>
                <c:pt idx="4">
                  <c:v>36499.695228492099</c:v>
                </c:pt>
                <c:pt idx="5">
                  <c:v>40536.042059187901</c:v>
                </c:pt>
                <c:pt idx="6">
                  <c:v>44579.655720139097</c:v>
                </c:pt>
                <c:pt idx="7">
                  <c:v>48483.8289065141</c:v>
                </c:pt>
                <c:pt idx="8">
                  <c:v>53853.479085694897</c:v>
                </c:pt>
                <c:pt idx="9">
                  <c:v>59125.397975196604</c:v>
                </c:pt>
                <c:pt idx="10">
                  <c:v>66893.5361407413</c:v>
                </c:pt>
                <c:pt idx="11">
                  <c:v>70641.995729775401</c:v>
                </c:pt>
                <c:pt idx="12">
                  <c:v>76009.0135580145</c:v>
                </c:pt>
                <c:pt idx="13">
                  <c:v>82178.571941373695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6BA-40BB-B4D6-303914261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535344"/>
        <c:axId val="192533680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'800'!$C$1</c15:sqref>
                        </c15:formulaRef>
                      </c:ext>
                    </c:extLst>
                    <c:strCache>
                      <c:ptCount val="1"/>
                      <c:pt idx="0">
                        <c:v>Biofuel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'800'!$A$2:$A$15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'800'!$C$2:$C$15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47098.5033137274</c:v>
                      </c:pt>
                      <c:pt idx="1">
                        <c:v>58850.956707736099</c:v>
                      </c:pt>
                      <c:pt idx="2">
                        <c:v>71319.845790723703</c:v>
                      </c:pt>
                      <c:pt idx="3">
                        <c:v>88107.847317347405</c:v>
                      </c:pt>
                      <c:pt idx="4">
                        <c:v>99711.6833729317</c:v>
                      </c:pt>
                      <c:pt idx="5">
                        <c:v>114885.48996142299</c:v>
                      </c:pt>
                      <c:pt idx="6">
                        <c:v>131161.16242640599</c:v>
                      </c:pt>
                      <c:pt idx="7">
                        <c:v>151017.388639524</c:v>
                      </c:pt>
                      <c:pt idx="8">
                        <c:v>174429.94852847801</c:v>
                      </c:pt>
                      <c:pt idx="9">
                        <c:v>199605.760154555</c:v>
                      </c:pt>
                      <c:pt idx="10">
                        <c:v>231259.019779978</c:v>
                      </c:pt>
                      <c:pt idx="11">
                        <c:v>269649.99730255897</c:v>
                      </c:pt>
                      <c:pt idx="12">
                        <c:v>310086.579333773</c:v>
                      </c:pt>
                      <c:pt idx="13">
                        <c:v>366627.415576828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2-9552-497B-B6EC-5D36F45D4F01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'800'!$D$1</c15:sqref>
                        </c15:formulaRef>
                      </c:ext>
                    </c:extLst>
                    <c:strCache>
                      <c:ptCount val="1"/>
                      <c:pt idx="0">
                        <c:v>Ammonia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'800'!$A$2:$A$9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'800'!$D$2:$D$9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122636.206767697</c:v>
                      </c:pt>
                      <c:pt idx="1">
                        <c:v>166522.047372328</c:v>
                      </c:pt>
                      <c:pt idx="2">
                        <c:v>221113.25725405899</c:v>
                      </c:pt>
                      <c:pt idx="3">
                        <c:v>250518.886547492</c:v>
                      </c:pt>
                      <c:pt idx="4">
                        <c:v>446040.05294317502</c:v>
                      </c:pt>
                      <c:pt idx="5">
                        <c:v>747243.54286336701</c:v>
                      </c:pt>
                      <c:pt idx="6">
                        <c:v>1057201.1039855999</c:v>
                      </c:pt>
                      <c:pt idx="7">
                        <c:v>1256285.1193329601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DDE7-4DA4-AC88-EDDDF192DD6F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'800'!$E$1</c15:sqref>
                        </c15:formulaRef>
                      </c:ext>
                    </c:extLst>
                    <c:strCache>
                      <c:ptCount val="1"/>
                      <c:pt idx="0">
                        <c:v>LNG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'800'!$A$2:$A$15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'800'!$E$2:$E$15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47723.111670516497</c:v>
                      </c:pt>
                      <c:pt idx="1">
                        <c:v>68493.219898793293</c:v>
                      </c:pt>
                      <c:pt idx="2">
                        <c:v>72061.882440403802</c:v>
                      </c:pt>
                      <c:pt idx="3">
                        <c:v>85030.124538746502</c:v>
                      </c:pt>
                      <c:pt idx="4">
                        <c:v>97452.776439392299</c:v>
                      </c:pt>
                      <c:pt idx="5">
                        <c:v>111150.352842286</c:v>
                      </c:pt>
                      <c:pt idx="6">
                        <c:v>124626.441408716</c:v>
                      </c:pt>
                      <c:pt idx="7">
                        <c:v>140202.82678521899</c:v>
                      </c:pt>
                      <c:pt idx="8">
                        <c:v>159923.05665447499</c:v>
                      </c:pt>
                      <c:pt idx="9">
                        <c:v>168143.76808593699</c:v>
                      </c:pt>
                      <c:pt idx="10">
                        <c:v>198081.80522865799</c:v>
                      </c:pt>
                      <c:pt idx="11">
                        <c:v>208931.954355305</c:v>
                      </c:pt>
                      <c:pt idx="12">
                        <c:v>236704.692651719</c:v>
                      </c:pt>
                      <c:pt idx="13">
                        <c:v>257991.04644954301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87C4-44B3-BE3A-4EC7E093117D}"/>
                  </c:ext>
                </c:extLst>
              </c15:ser>
            </c15:filteredScatterSeries>
          </c:ext>
        </c:extLst>
      </c:scatterChart>
      <c:valAx>
        <c:axId val="192535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mission range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533680"/>
        <c:crosses val="autoZero"/>
        <c:crossBetween val="midCat"/>
      </c:valAx>
      <c:valAx>
        <c:axId val="192533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Fuel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5353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2.xml"/><Relationship Id="rId2" Type="http://schemas.openxmlformats.org/officeDocument/2006/relationships/chart" Target="../charts/chart31.xml"/><Relationship Id="rId1" Type="http://schemas.openxmlformats.org/officeDocument/2006/relationships/chart" Target="../charts/chart30.xml"/><Relationship Id="rId4" Type="http://schemas.openxmlformats.org/officeDocument/2006/relationships/chart" Target="../charts/chart33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4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8.xml"/><Relationship Id="rId2" Type="http://schemas.openxmlformats.org/officeDocument/2006/relationships/chart" Target="../charts/chart27.xml"/><Relationship Id="rId1" Type="http://schemas.openxmlformats.org/officeDocument/2006/relationships/chart" Target="../charts/chart26.xml"/><Relationship Id="rId4" Type="http://schemas.openxmlformats.org/officeDocument/2006/relationships/chart" Target="../charts/chart2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51943</xdr:colOff>
      <xdr:row>23</xdr:row>
      <xdr:rowOff>130804</xdr:rowOff>
    </xdr:from>
    <xdr:to>
      <xdr:col>34</xdr:col>
      <xdr:colOff>239722</xdr:colOff>
      <xdr:row>50</xdr:row>
      <xdr:rowOff>110394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6569C33-722C-4FEF-9AD1-2BFB7C4B12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455431</xdr:colOff>
      <xdr:row>17</xdr:row>
      <xdr:rowOff>38290</xdr:rowOff>
    </xdr:from>
    <xdr:to>
      <xdr:col>35</xdr:col>
      <xdr:colOff>306125</xdr:colOff>
      <xdr:row>47</xdr:row>
      <xdr:rowOff>85420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D1F5BC0-391F-F161-1E48-1F0313C34D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400050</xdr:colOff>
      <xdr:row>44</xdr:row>
      <xdr:rowOff>104775</xdr:rowOff>
    </xdr:from>
    <xdr:to>
      <xdr:col>22</xdr:col>
      <xdr:colOff>381000</xdr:colOff>
      <xdr:row>73</xdr:row>
      <xdr:rowOff>161925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B0CFB00-BA25-B97B-5C22-F979073A5B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295274</xdr:colOff>
      <xdr:row>76</xdr:row>
      <xdr:rowOff>61910</xdr:rowOff>
    </xdr:from>
    <xdr:to>
      <xdr:col>24</xdr:col>
      <xdr:colOff>333375</xdr:colOff>
      <xdr:row>109</xdr:row>
      <xdr:rowOff>95249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132754E-32BD-832F-0947-5A88F08B99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168437</xdr:colOff>
      <xdr:row>18</xdr:row>
      <xdr:rowOff>146982</xdr:rowOff>
    </xdr:from>
    <xdr:to>
      <xdr:col>19</xdr:col>
      <xdr:colOff>79372</xdr:colOff>
      <xdr:row>46</xdr:row>
      <xdr:rowOff>157807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CB279FA-B3BE-B81A-CD9E-13B3047125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169718</xdr:colOff>
      <xdr:row>49</xdr:row>
      <xdr:rowOff>247</xdr:rowOff>
    </xdr:from>
    <xdr:to>
      <xdr:col>40</xdr:col>
      <xdr:colOff>269915</xdr:colOff>
      <xdr:row>96</xdr:row>
      <xdr:rowOff>149677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C077917-2F34-6AB4-E180-C8D500DFE8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425822</xdr:colOff>
      <xdr:row>34</xdr:row>
      <xdr:rowOff>129988</xdr:rowOff>
    </xdr:from>
    <xdr:to>
      <xdr:col>22</xdr:col>
      <xdr:colOff>123263</xdr:colOff>
      <xdr:row>57</xdr:row>
      <xdr:rowOff>78442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819A23-242C-42CB-B2B1-7331158863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60</xdr:row>
      <xdr:rowOff>0</xdr:rowOff>
    </xdr:from>
    <xdr:to>
      <xdr:col>22</xdr:col>
      <xdr:colOff>369794</xdr:colOff>
      <xdr:row>82</xdr:row>
      <xdr:rowOff>138954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8E4F744-A595-4E35-A490-657553E8E4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85</xdr:row>
      <xdr:rowOff>0</xdr:rowOff>
    </xdr:from>
    <xdr:to>
      <xdr:col>22</xdr:col>
      <xdr:colOff>369794</xdr:colOff>
      <xdr:row>107</xdr:row>
      <xdr:rowOff>138954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F1F92A1-9C16-4DB4-9764-6654E704E6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235323</xdr:colOff>
      <xdr:row>33</xdr:row>
      <xdr:rowOff>168087</xdr:rowOff>
    </xdr:from>
    <xdr:to>
      <xdr:col>34</xdr:col>
      <xdr:colOff>123265</xdr:colOff>
      <xdr:row>56</xdr:row>
      <xdr:rowOff>116541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726ACC9-8019-40B0-A23C-A92007D5C7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971550</xdr:colOff>
      <xdr:row>33</xdr:row>
      <xdr:rowOff>161925</xdr:rowOff>
    </xdr:from>
    <xdr:to>
      <xdr:col>20</xdr:col>
      <xdr:colOff>138114</xdr:colOff>
      <xdr:row>65</xdr:row>
      <xdr:rowOff>176214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3E3F629-5BAA-421C-82A5-6854F601F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16687</xdr:colOff>
      <xdr:row>22</xdr:row>
      <xdr:rowOff>145676</xdr:rowOff>
    </xdr:from>
    <xdr:to>
      <xdr:col>19</xdr:col>
      <xdr:colOff>381000</xdr:colOff>
      <xdr:row>57</xdr:row>
      <xdr:rowOff>7603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BAD9E77-1798-4749-9B41-81E9EAE0DA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635372</xdr:colOff>
      <xdr:row>27</xdr:row>
      <xdr:rowOff>38660</xdr:rowOff>
    </xdr:from>
    <xdr:to>
      <xdr:col>22</xdr:col>
      <xdr:colOff>78440</xdr:colOff>
      <xdr:row>63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8582E3-A3A3-4906-86C4-828C4FB9F9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30</xdr:row>
      <xdr:rowOff>105895</xdr:rowOff>
    </xdr:from>
    <xdr:to>
      <xdr:col>22</xdr:col>
      <xdr:colOff>145676</xdr:colOff>
      <xdr:row>66</xdr:row>
      <xdr:rowOff>67235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A70CEEF-4944-49D1-A389-DD063AB325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680195</xdr:colOff>
      <xdr:row>27</xdr:row>
      <xdr:rowOff>16249</xdr:rowOff>
    </xdr:from>
    <xdr:to>
      <xdr:col>22</xdr:col>
      <xdr:colOff>123263</xdr:colOff>
      <xdr:row>64</xdr:row>
      <xdr:rowOff>156884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98B53F-85F0-4A3C-833C-95AFA2A923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41459</xdr:colOff>
      <xdr:row>25</xdr:row>
      <xdr:rowOff>27455</xdr:rowOff>
    </xdr:from>
    <xdr:to>
      <xdr:col>22</xdr:col>
      <xdr:colOff>168086</xdr:colOff>
      <xdr:row>62</xdr:row>
      <xdr:rowOff>168089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C2C11C-C302-4AA1-905A-3A76739552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138391</xdr:colOff>
      <xdr:row>17</xdr:row>
      <xdr:rowOff>107577</xdr:rowOff>
    </xdr:from>
    <xdr:to>
      <xdr:col>11</xdr:col>
      <xdr:colOff>109817</xdr:colOff>
      <xdr:row>38</xdr:row>
      <xdr:rowOff>107578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B6BA5E-56A7-44BF-9A54-C7D21DAC82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524434</xdr:colOff>
      <xdr:row>16</xdr:row>
      <xdr:rowOff>112058</xdr:rowOff>
    </xdr:from>
    <xdr:to>
      <xdr:col>22</xdr:col>
      <xdr:colOff>233082</xdr:colOff>
      <xdr:row>39</xdr:row>
      <xdr:rowOff>116541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A2720B7-D5C0-4C97-8A84-0C8C3EB0C2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409575</xdr:colOff>
      <xdr:row>19</xdr:row>
      <xdr:rowOff>47624</xdr:rowOff>
    </xdr:from>
    <xdr:to>
      <xdr:col>24</xdr:col>
      <xdr:colOff>409575</xdr:colOff>
      <xdr:row>50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EF7D226-33E0-4F3D-9A25-481E03ECF6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63952</xdr:colOff>
      <xdr:row>59</xdr:row>
      <xdr:rowOff>44222</xdr:rowOff>
    </xdr:from>
    <xdr:to>
      <xdr:col>17</xdr:col>
      <xdr:colOff>2802</xdr:colOff>
      <xdr:row>108</xdr:row>
      <xdr:rowOff>101653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AA62E7E-AE91-4916-0C93-B64300DE77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231492</xdr:colOff>
      <xdr:row>11</xdr:row>
      <xdr:rowOff>60906</xdr:rowOff>
    </xdr:from>
    <xdr:to>
      <xdr:col>48</xdr:col>
      <xdr:colOff>570873</xdr:colOff>
      <xdr:row>79</xdr:row>
      <xdr:rowOff>70994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A518350-6096-6928-7A6F-80B3FDF635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5601</xdr:colOff>
      <xdr:row>40</xdr:row>
      <xdr:rowOff>168088</xdr:rowOff>
    </xdr:from>
    <xdr:to>
      <xdr:col>34</xdr:col>
      <xdr:colOff>280147</xdr:colOff>
      <xdr:row>58</xdr:row>
      <xdr:rowOff>22411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38F1A98-73D8-C94E-2036-F8998796EB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437029</xdr:colOff>
      <xdr:row>22</xdr:row>
      <xdr:rowOff>168089</xdr:rowOff>
    </xdr:from>
    <xdr:to>
      <xdr:col>34</xdr:col>
      <xdr:colOff>106457</xdr:colOff>
      <xdr:row>40</xdr:row>
      <xdr:rowOff>22412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D7BD002-EE2B-4987-99F5-8AC4FC3B7C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420219</xdr:colOff>
      <xdr:row>5</xdr:row>
      <xdr:rowOff>22413</xdr:rowOff>
    </xdr:from>
    <xdr:to>
      <xdr:col>34</xdr:col>
      <xdr:colOff>89647</xdr:colOff>
      <xdr:row>23</xdr:row>
      <xdr:rowOff>22413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AFAED2F-FD72-7518-7519-32948E6CDF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590549</xdr:colOff>
      <xdr:row>6</xdr:row>
      <xdr:rowOff>104775</xdr:rowOff>
    </xdr:from>
    <xdr:to>
      <xdr:col>24</xdr:col>
      <xdr:colOff>19050</xdr:colOff>
      <xdr:row>28</xdr:row>
      <xdr:rowOff>76201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3FE758C-987C-D020-4BCB-02879CD4F0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476250</xdr:colOff>
      <xdr:row>25</xdr:row>
      <xdr:rowOff>104775</xdr:rowOff>
    </xdr:from>
    <xdr:to>
      <xdr:col>26</xdr:col>
      <xdr:colOff>485775</xdr:colOff>
      <xdr:row>51</xdr:row>
      <xdr:rowOff>47625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6FEE4795-42D2-46DE-8D22-7C093784D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571500</xdr:colOff>
      <xdr:row>49</xdr:row>
      <xdr:rowOff>85725</xdr:rowOff>
    </xdr:from>
    <xdr:to>
      <xdr:col>23</xdr:col>
      <xdr:colOff>1</xdr:colOff>
      <xdr:row>71</xdr:row>
      <xdr:rowOff>57151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88C6FCC-656D-4CDB-8B8A-E0BB1AF36C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59</xdr:row>
      <xdr:rowOff>28575</xdr:rowOff>
    </xdr:from>
    <xdr:to>
      <xdr:col>11</xdr:col>
      <xdr:colOff>400050</xdr:colOff>
      <xdr:row>78</xdr:row>
      <xdr:rowOff>152399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1BF7C47-5F62-0036-C7C0-BB3EC889B9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361951</xdr:colOff>
      <xdr:row>2</xdr:row>
      <xdr:rowOff>152400</xdr:rowOff>
    </xdr:from>
    <xdr:to>
      <xdr:col>30</xdr:col>
      <xdr:colOff>424295</xdr:colOff>
      <xdr:row>58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2A3A62D-9328-4FE4-A867-486BD89D31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34</xdr:col>
      <xdr:colOff>232410</xdr:colOff>
      <xdr:row>2</xdr:row>
      <xdr:rowOff>38099</xdr:rowOff>
    </xdr:from>
    <xdr:to>
      <xdr:col>47</xdr:col>
      <xdr:colOff>421822</xdr:colOff>
      <xdr:row>25</xdr:row>
      <xdr:rowOff>136070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4CBE10B-D10A-47B3-84C9-4A5B7A3513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190499</xdr:colOff>
      <xdr:row>26</xdr:row>
      <xdr:rowOff>172623</xdr:rowOff>
    </xdr:from>
    <xdr:to>
      <xdr:col>47</xdr:col>
      <xdr:colOff>295834</xdr:colOff>
      <xdr:row>54</xdr:row>
      <xdr:rowOff>125506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98E9404-C7B4-4FBA-BA4B-853BAE645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292653</xdr:colOff>
      <xdr:row>55</xdr:row>
      <xdr:rowOff>8836</xdr:rowOff>
    </xdr:from>
    <xdr:to>
      <xdr:col>19</xdr:col>
      <xdr:colOff>502478</xdr:colOff>
      <xdr:row>72</xdr:row>
      <xdr:rowOff>173936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800F862-BA83-4707-B01E-08E561F07B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836542</xdr:colOff>
      <xdr:row>38</xdr:row>
      <xdr:rowOff>15737</xdr:rowOff>
    </xdr:from>
    <xdr:to>
      <xdr:col>19</xdr:col>
      <xdr:colOff>336176</xdr:colOff>
      <xdr:row>53</xdr:row>
      <xdr:rowOff>100853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57B9CB2-2571-4AA3-B926-546A0AD120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503464</xdr:colOff>
      <xdr:row>77</xdr:row>
      <xdr:rowOff>81643</xdr:rowOff>
    </xdr:from>
    <xdr:to>
      <xdr:col>21</xdr:col>
      <xdr:colOff>627529</xdr:colOff>
      <xdr:row>98</xdr:row>
      <xdr:rowOff>112059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60C7032-E2B8-4F2C-B210-2F2167545B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369794</xdr:colOff>
      <xdr:row>43</xdr:row>
      <xdr:rowOff>33616</xdr:rowOff>
    </xdr:from>
    <xdr:to>
      <xdr:col>32</xdr:col>
      <xdr:colOff>381000</xdr:colOff>
      <xdr:row>72</xdr:row>
      <xdr:rowOff>123265</xdr:rowOff>
    </xdr:to>
    <xdr:graphicFrame macro="">
      <xdr:nvGraphicFramePr>
        <xdr:cNvPr id="5" name="Chart 6">
          <a:extLst>
            <a:ext uri="{FF2B5EF4-FFF2-40B4-BE49-F238E27FC236}">
              <a16:creationId xmlns:a16="http://schemas.microsoft.com/office/drawing/2014/main" id="{72EC9FC5-0940-482E-9453-B12DD6A8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694765</xdr:colOff>
      <xdr:row>35</xdr:row>
      <xdr:rowOff>141195</xdr:rowOff>
    </xdr:from>
    <xdr:to>
      <xdr:col>20</xdr:col>
      <xdr:colOff>313763</xdr:colOff>
      <xdr:row>53</xdr:row>
      <xdr:rowOff>56029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15617F8-65E7-47A4-A6D7-2F81F2D487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537882</xdr:colOff>
      <xdr:row>40</xdr:row>
      <xdr:rowOff>168088</xdr:rowOff>
    </xdr:from>
    <xdr:to>
      <xdr:col>28</xdr:col>
      <xdr:colOff>537883</xdr:colOff>
      <xdr:row>58</xdr:row>
      <xdr:rowOff>67236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3BFCF2F-5B30-48C1-8DBF-4FC3667305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515469</xdr:colOff>
      <xdr:row>60</xdr:row>
      <xdr:rowOff>112058</xdr:rowOff>
    </xdr:from>
    <xdr:to>
      <xdr:col>20</xdr:col>
      <xdr:colOff>179292</xdr:colOff>
      <xdr:row>80</xdr:row>
      <xdr:rowOff>89647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7B13AAF-402B-4B22-86E2-1F15B6E8EB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448235</xdr:colOff>
      <xdr:row>81</xdr:row>
      <xdr:rowOff>134470</xdr:rowOff>
    </xdr:from>
    <xdr:to>
      <xdr:col>25</xdr:col>
      <xdr:colOff>0</xdr:colOff>
      <xdr:row>107</xdr:row>
      <xdr:rowOff>33618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9B09059-DF51-4960-BD8D-37870ABA85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9A3CE-BC2F-4B85-833D-C78B96BCD503}">
  <dimension ref="A1:AL86"/>
  <sheetViews>
    <sheetView topLeftCell="P1" zoomScaleNormal="100" workbookViewId="0">
      <selection activeCell="AI16" sqref="AI16"/>
    </sheetView>
  </sheetViews>
  <sheetFormatPr defaultColWidth="8.85546875" defaultRowHeight="15" x14ac:dyDescent="0.25"/>
  <cols>
    <col min="16" max="16" width="19.28515625" customWidth="1"/>
    <col min="24" max="24" width="13.5703125" bestFit="1" customWidth="1"/>
    <col min="26" max="27" width="12" bestFit="1" customWidth="1"/>
    <col min="29" max="29" width="12" bestFit="1" customWidth="1"/>
    <col min="30" max="30" width="11" bestFit="1" customWidth="1"/>
    <col min="32" max="32" width="12" bestFit="1" customWidth="1"/>
    <col min="34" max="34" width="12" bestFit="1" customWidth="1"/>
  </cols>
  <sheetData>
    <row r="1" spans="1:38" x14ac:dyDescent="0.25">
      <c r="A1" t="s">
        <v>0</v>
      </c>
      <c r="B1" t="s">
        <v>1</v>
      </c>
      <c r="C1" t="s">
        <v>2</v>
      </c>
      <c r="D1" t="s">
        <v>4</v>
      </c>
      <c r="E1" t="s">
        <v>5</v>
      </c>
      <c r="F1" t="s">
        <v>6</v>
      </c>
      <c r="H1">
        <v>43.2</v>
      </c>
      <c r="I1">
        <v>38.9</v>
      </c>
      <c r="J1">
        <v>22.5</v>
      </c>
      <c r="K1">
        <v>48</v>
      </c>
      <c r="L1">
        <v>120</v>
      </c>
      <c r="P1" s="1">
        <v>72.900000000000006</v>
      </c>
      <c r="Q1">
        <v>70.400000000000006</v>
      </c>
      <c r="R1" s="1">
        <v>0</v>
      </c>
      <c r="S1" s="1">
        <v>57.29</v>
      </c>
      <c r="T1" s="1">
        <v>0</v>
      </c>
      <c r="X1" s="3">
        <v>85.95</v>
      </c>
      <c r="Y1" s="3"/>
      <c r="Z1" s="3">
        <v>35.5</v>
      </c>
      <c r="AA1" s="3">
        <v>154.1</v>
      </c>
      <c r="AB1" s="3"/>
      <c r="AC1" s="3">
        <v>119.97</v>
      </c>
      <c r="AD1" s="3">
        <v>6.14</v>
      </c>
      <c r="AE1" s="3"/>
      <c r="AF1" s="3">
        <v>104.96</v>
      </c>
      <c r="AG1" s="3"/>
      <c r="AH1" s="3">
        <v>221.64</v>
      </c>
      <c r="AI1" s="3">
        <v>8.42</v>
      </c>
    </row>
    <row r="2" spans="1:38" x14ac:dyDescent="0.25">
      <c r="A2">
        <v>2000</v>
      </c>
      <c r="B2">
        <v>8791.5969999999998</v>
      </c>
      <c r="C2">
        <v>10040.3126743593</v>
      </c>
      <c r="D2">
        <v>64634.792094220596</v>
      </c>
      <c r="E2">
        <v>9145.8346502291006</v>
      </c>
      <c r="F2">
        <v>3268.7930397698001</v>
      </c>
      <c r="H2">
        <f>$H$1*B2</f>
        <v>379796.99040000001</v>
      </c>
      <c r="I2">
        <f>$I$1*C2</f>
        <v>390568.16303257679</v>
      </c>
      <c r="J2">
        <f>$J$1*D2</f>
        <v>1454282.8221199634</v>
      </c>
      <c r="K2">
        <f>$K$1*E2</f>
        <v>439000.0632109968</v>
      </c>
      <c r="L2">
        <f>$L$1*F2</f>
        <v>392255.16477237601</v>
      </c>
      <c r="P2">
        <f>H2*$P$1</f>
        <v>27687200.600160003</v>
      </c>
      <c r="Q2">
        <f>I2*$Q$1</f>
        <v>27495998.677493408</v>
      </c>
      <c r="R2">
        <f>J2*$R$1</f>
        <v>0</v>
      </c>
      <c r="S2">
        <f>K2*$S$1</f>
        <v>25150313.621358007</v>
      </c>
      <c r="T2">
        <f>L2*$T$1</f>
        <v>0</v>
      </c>
      <c r="X2" s="3">
        <f>$X$1*H2</f>
        <v>32643551.32488</v>
      </c>
      <c r="Y2" s="3"/>
      <c r="Z2" s="3">
        <f>$Z$1*I2</f>
        <v>13865169.787656477</v>
      </c>
      <c r="AA2" s="3">
        <f>$AA$1*I2</f>
        <v>60186553.923320085</v>
      </c>
      <c r="AB2" s="3"/>
      <c r="AC2" s="3">
        <f t="shared" ref="AC2:AC8" si="0">$AC$1*J2</f>
        <v>174470310.169732</v>
      </c>
      <c r="AD2" s="3">
        <f>$AD$1*J2</f>
        <v>8929296.527816575</v>
      </c>
      <c r="AE2" s="3"/>
      <c r="AF2" s="3">
        <f>$AF$1*K2</f>
        <v>46077446.634626225</v>
      </c>
      <c r="AG2" s="3"/>
      <c r="AH2" s="3">
        <f>$AH$1*L2</f>
        <v>86939434.720149413</v>
      </c>
      <c r="AI2" s="3">
        <f>$AI$1*L2</f>
        <v>3302788.4873834061</v>
      </c>
      <c r="AK2">
        <f>(Z2-$X2)/$X2*100</f>
        <v>-57.52554723698573</v>
      </c>
      <c r="AL2">
        <f>(AA2-$X2)/$X2*100</f>
        <v>84.375018895225352</v>
      </c>
    </row>
    <row r="3" spans="1:38" x14ac:dyDescent="0.25">
      <c r="A3">
        <v>2500</v>
      </c>
      <c r="B3">
        <v>10871.7</v>
      </c>
      <c r="C3">
        <v>12246.4984046423</v>
      </c>
      <c r="D3">
        <v>84373.999324207703</v>
      </c>
      <c r="E3">
        <v>12534.2409953072</v>
      </c>
      <c r="F3">
        <v>3990.9845269668099</v>
      </c>
      <c r="H3">
        <f t="shared" ref="H3:H14" si="1">$H$1*B3</f>
        <v>469657.44000000006</v>
      </c>
      <c r="I3">
        <f t="shared" ref="I3:I15" si="2">$I$1*C3</f>
        <v>476388.78794058546</v>
      </c>
      <c r="J3">
        <f t="shared" ref="J3:J15" si="3">$J$1*D3</f>
        <v>1898414.9847946733</v>
      </c>
      <c r="K3">
        <f t="shared" ref="K3:K15" si="4">$K$1*E3</f>
        <v>601643.56777474564</v>
      </c>
      <c r="L3">
        <f t="shared" ref="L3:L15" si="5">$L$1*F3</f>
        <v>478918.1432360172</v>
      </c>
      <c r="P3">
        <f t="shared" ref="P3:P15" si="6">H3*$P$1</f>
        <v>34238027.376000009</v>
      </c>
      <c r="Q3">
        <f t="shared" ref="Q3:Q15" si="7">I3*$Q$1</f>
        <v>33537770.671017218</v>
      </c>
      <c r="R3">
        <f t="shared" ref="R3:R15" si="8">J3*$R$1</f>
        <v>0</v>
      </c>
      <c r="S3">
        <f t="shared" ref="S3:S15" si="9">K3*$S$1</f>
        <v>34468159.997815177</v>
      </c>
      <c r="T3">
        <f t="shared" ref="T3:T15" si="10">L3*$T$1</f>
        <v>0</v>
      </c>
      <c r="X3" s="3">
        <f t="shared" ref="X3:X15" si="11">$X$1*H3</f>
        <v>40367056.96800001</v>
      </c>
      <c r="Y3" s="3"/>
      <c r="Z3" s="3">
        <f t="shared" ref="Z3:Z15" si="12">$Z$1*I3</f>
        <v>16911801.971890785</v>
      </c>
      <c r="AA3" s="3">
        <f t="shared" ref="AA3:AA15" si="13">$AA$1*I3</f>
        <v>73411512.221644223</v>
      </c>
      <c r="AB3" s="3"/>
      <c r="AC3" s="3">
        <f t="shared" si="0"/>
        <v>227752845.72581697</v>
      </c>
      <c r="AD3" s="3">
        <f t="shared" ref="AD3:AD8" si="14">$AD$1*J3</f>
        <v>11656268.006639292</v>
      </c>
      <c r="AE3" s="3"/>
      <c r="AF3" s="3">
        <f t="shared" ref="AF3:AF15" si="15">$AF$1*K3</f>
        <v>63148508.873637296</v>
      </c>
      <c r="AG3" s="3"/>
      <c r="AH3" s="3">
        <f t="shared" ref="AH3:AH8" si="16">$AH$1*L3</f>
        <v>106147417.26683085</v>
      </c>
      <c r="AI3" s="3">
        <f t="shared" ref="AI3:AI8" si="17">$AI$1*L3</f>
        <v>4032490.7660472649</v>
      </c>
      <c r="AK3">
        <f t="shared" ref="AK3:AL15" si="18">(Z3-$X3)/$X3*100</f>
        <v>-58.10494189532519</v>
      </c>
      <c r="AL3">
        <f t="shared" si="18"/>
        <v>81.859956448743318</v>
      </c>
    </row>
    <row r="4" spans="1:38" x14ac:dyDescent="0.25">
      <c r="A4">
        <v>3000</v>
      </c>
      <c r="B4">
        <v>13068.41</v>
      </c>
      <c r="C4">
        <v>15366.209870225501</v>
      </c>
      <c r="D4">
        <v>104344.080365249</v>
      </c>
      <c r="E4">
        <v>14582.0874561325</v>
      </c>
      <c r="F4">
        <v>4509.8070321287996</v>
      </c>
      <c r="H4">
        <f t="shared" si="1"/>
        <v>564555.31200000003</v>
      </c>
      <c r="I4">
        <f t="shared" si="2"/>
        <v>597745.56395177194</v>
      </c>
      <c r="J4">
        <f t="shared" si="3"/>
        <v>2347741.8082181024</v>
      </c>
      <c r="K4">
        <f t="shared" si="4"/>
        <v>699940.19789435994</v>
      </c>
      <c r="L4">
        <f t="shared" si="5"/>
        <v>541176.84385545598</v>
      </c>
      <c r="P4">
        <f t="shared" si="6"/>
        <v>41156082.244800009</v>
      </c>
      <c r="Q4">
        <f t="shared" si="7"/>
        <v>42081287.702204749</v>
      </c>
      <c r="R4">
        <f t="shared" si="8"/>
        <v>0</v>
      </c>
      <c r="S4">
        <f t="shared" si="9"/>
        <v>40099573.937367879</v>
      </c>
      <c r="T4">
        <f t="shared" si="10"/>
        <v>0</v>
      </c>
      <c r="X4" s="3">
        <f t="shared" si="11"/>
        <v>48523529.066400006</v>
      </c>
      <c r="Y4" s="3"/>
      <c r="Z4" s="3">
        <f t="shared" si="12"/>
        <v>21219967.520287905</v>
      </c>
      <c r="AA4" s="3">
        <f t="shared" si="13"/>
        <v>92112591.404968053</v>
      </c>
      <c r="AB4" s="3"/>
      <c r="AC4" s="3">
        <f t="shared" si="0"/>
        <v>281658584.73192573</v>
      </c>
      <c r="AD4" s="3">
        <f t="shared" si="14"/>
        <v>14415134.702459149</v>
      </c>
      <c r="AE4" s="3"/>
      <c r="AF4" s="3">
        <f t="shared" si="15"/>
        <v>73465723.170992017</v>
      </c>
      <c r="AG4" s="3"/>
      <c r="AH4" s="3">
        <f t="shared" si="16"/>
        <v>119946435.67212325</v>
      </c>
      <c r="AI4" s="3">
        <f t="shared" si="17"/>
        <v>4556709.0252629397</v>
      </c>
      <c r="AK4">
        <f t="shared" si="18"/>
        <v>-56.268705247612303</v>
      </c>
      <c r="AL4">
        <f t="shared" si="18"/>
        <v>89.830775249097002</v>
      </c>
    </row>
    <row r="5" spans="1:38" x14ac:dyDescent="0.25">
      <c r="A5">
        <v>3500</v>
      </c>
      <c r="B5">
        <v>15341.4999579163</v>
      </c>
      <c r="C5">
        <v>18061.810116614201</v>
      </c>
      <c r="D5">
        <v>145037.53524884299</v>
      </c>
      <c r="E5">
        <v>17566.670792713801</v>
      </c>
      <c r="F5">
        <v>5307.2415240870196</v>
      </c>
      <c r="H5">
        <f t="shared" si="1"/>
        <v>662752.79818198422</v>
      </c>
      <c r="I5">
        <f t="shared" si="2"/>
        <v>702604.41353629238</v>
      </c>
      <c r="J5">
        <f t="shared" si="3"/>
        <v>3263344.5430989675</v>
      </c>
      <c r="K5">
        <f t="shared" si="4"/>
        <v>843200.19805026241</v>
      </c>
      <c r="L5">
        <f t="shared" si="5"/>
        <v>636868.98289044236</v>
      </c>
      <c r="P5">
        <f t="shared" si="6"/>
        <v>48314678.987466656</v>
      </c>
      <c r="Q5">
        <f t="shared" si="7"/>
        <v>49463350.712954991</v>
      </c>
      <c r="R5">
        <f t="shared" si="8"/>
        <v>0</v>
      </c>
      <c r="S5">
        <f t="shared" si="9"/>
        <v>48306939.346299529</v>
      </c>
      <c r="T5">
        <f t="shared" si="10"/>
        <v>0</v>
      </c>
      <c r="X5" s="3">
        <f t="shared" si="11"/>
        <v>56963603.003741547</v>
      </c>
      <c r="Y5" s="3"/>
      <c r="Z5" s="3">
        <f t="shared" si="12"/>
        <v>24942456.680538379</v>
      </c>
      <c r="AA5" s="3">
        <f t="shared" si="13"/>
        <v>108271340.12594265</v>
      </c>
      <c r="AB5" s="3"/>
      <c r="AC5" s="3">
        <f t="shared" si="0"/>
        <v>391503444.83558315</v>
      </c>
      <c r="AD5" s="3">
        <f t="shared" si="14"/>
        <v>20036935.494627658</v>
      </c>
      <c r="AE5" s="3"/>
      <c r="AF5" s="3">
        <f t="shared" si="15"/>
        <v>88502292.787355542</v>
      </c>
      <c r="AG5" s="3"/>
      <c r="AH5" s="3">
        <f t="shared" si="16"/>
        <v>141155641.36783764</v>
      </c>
      <c r="AI5" s="3">
        <f t="shared" si="17"/>
        <v>5362436.8359375242</v>
      </c>
      <c r="AK5">
        <f t="shared" si="18"/>
        <v>-56.2133443720193</v>
      </c>
      <c r="AL5">
        <f t="shared" si="18"/>
        <v>90.071088233009149</v>
      </c>
    </row>
    <row r="6" spans="1:38" x14ac:dyDescent="0.25">
      <c r="A6">
        <v>4000</v>
      </c>
      <c r="B6">
        <v>17731.418689153099</v>
      </c>
      <c r="C6">
        <v>21062.9186400816</v>
      </c>
      <c r="D6">
        <v>170808.74446242</v>
      </c>
      <c r="E6">
        <v>19393.215064281401</v>
      </c>
      <c r="F6">
        <v>6212.0532043765697</v>
      </c>
      <c r="H6">
        <f t="shared" si="1"/>
        <v>765997.2873714139</v>
      </c>
      <c r="I6">
        <f t="shared" si="2"/>
        <v>819347.53509917425</v>
      </c>
      <c r="J6">
        <f t="shared" si="3"/>
        <v>3843196.7504044501</v>
      </c>
      <c r="K6">
        <f t="shared" si="4"/>
        <v>930874.32308550726</v>
      </c>
      <c r="L6">
        <f t="shared" si="5"/>
        <v>745446.38452518836</v>
      </c>
      <c r="P6">
        <f t="shared" si="6"/>
        <v>55841202.249376081</v>
      </c>
      <c r="Q6">
        <f t="shared" si="7"/>
        <v>57682066.470981874</v>
      </c>
      <c r="R6">
        <f t="shared" si="8"/>
        <v>0</v>
      </c>
      <c r="S6">
        <f t="shared" si="9"/>
        <v>53329789.969568707</v>
      </c>
      <c r="T6">
        <f t="shared" si="10"/>
        <v>0</v>
      </c>
      <c r="X6" s="3">
        <f t="shared" si="11"/>
        <v>65837466.849573024</v>
      </c>
      <c r="Y6" s="3"/>
      <c r="Z6" s="3">
        <f t="shared" si="12"/>
        <v>29086837.496020686</v>
      </c>
      <c r="AA6" s="3">
        <f t="shared" si="13"/>
        <v>126261455.15878275</v>
      </c>
      <c r="AB6" s="3"/>
      <c r="AC6" s="3">
        <f t="shared" si="0"/>
        <v>461068314.1460219</v>
      </c>
      <c r="AD6" s="3">
        <f t="shared" si="14"/>
        <v>23597228.047483321</v>
      </c>
      <c r="AE6" s="3"/>
      <c r="AF6" s="3">
        <f t="shared" si="15"/>
        <v>97704568.951054841</v>
      </c>
      <c r="AG6" s="3"/>
      <c r="AH6" s="3">
        <f t="shared" si="16"/>
        <v>165220736.66616273</v>
      </c>
      <c r="AI6" s="3">
        <f t="shared" si="17"/>
        <v>6276658.5577020859</v>
      </c>
      <c r="AK6">
        <f t="shared" si="18"/>
        <v>-55.820235972202624</v>
      </c>
      <c r="AL6">
        <f t="shared" si="18"/>
        <v>91.777510892495101</v>
      </c>
    </row>
    <row r="7" spans="1:38" x14ac:dyDescent="0.25">
      <c r="A7">
        <v>4500</v>
      </c>
      <c r="B7">
        <v>20447.495968437299</v>
      </c>
      <c r="C7">
        <v>23424.194485206001</v>
      </c>
      <c r="D7">
        <v>210901.290382359</v>
      </c>
      <c r="E7">
        <v>23414.429622118401</v>
      </c>
      <c r="F7">
        <v>6899.6612620593496</v>
      </c>
      <c r="H7">
        <f t="shared" si="1"/>
        <v>883331.82583649142</v>
      </c>
      <c r="I7">
        <f t="shared" si="2"/>
        <v>911201.16547451343</v>
      </c>
      <c r="J7">
        <f t="shared" si="3"/>
        <v>4745279.0336030778</v>
      </c>
      <c r="K7">
        <f t="shared" si="4"/>
        <v>1123892.6218616832</v>
      </c>
      <c r="L7">
        <f t="shared" si="5"/>
        <v>827959.35144712194</v>
      </c>
      <c r="P7">
        <f t="shared" si="6"/>
        <v>64394890.103480227</v>
      </c>
      <c r="Q7">
        <f t="shared" si="7"/>
        <v>64148562.049405754</v>
      </c>
      <c r="R7">
        <f t="shared" si="8"/>
        <v>0</v>
      </c>
      <c r="S7">
        <f t="shared" si="9"/>
        <v>64387808.306455828</v>
      </c>
      <c r="T7">
        <f t="shared" si="10"/>
        <v>0</v>
      </c>
      <c r="X7" s="3">
        <f t="shared" si="11"/>
        <v>75922370.430646434</v>
      </c>
      <c r="Y7" s="3"/>
      <c r="Z7" s="3">
        <f t="shared" si="12"/>
        <v>32347641.374345228</v>
      </c>
      <c r="AA7" s="3">
        <f t="shared" si="13"/>
        <v>140416099.59962252</v>
      </c>
      <c r="AB7" s="3"/>
      <c r="AC7" s="3">
        <f t="shared" si="0"/>
        <v>569291125.66136122</v>
      </c>
      <c r="AD7" s="3">
        <f t="shared" si="14"/>
        <v>29136013.266322896</v>
      </c>
      <c r="AE7" s="3"/>
      <c r="AF7" s="3">
        <f t="shared" si="15"/>
        <v>117963769.59060226</v>
      </c>
      <c r="AG7" s="3"/>
      <c r="AH7" s="3">
        <f t="shared" si="16"/>
        <v>183508910.6547401</v>
      </c>
      <c r="AI7" s="3">
        <f t="shared" si="17"/>
        <v>6971417.739184767</v>
      </c>
      <c r="AK7">
        <f t="shared" si="18"/>
        <v>-57.393794225782045</v>
      </c>
      <c r="AL7">
        <f t="shared" si="18"/>
        <v>84.946938304422176</v>
      </c>
    </row>
    <row r="8" spans="1:38" x14ac:dyDescent="0.25">
      <c r="A8">
        <v>5000</v>
      </c>
      <c r="B8">
        <v>22849.5196670525</v>
      </c>
      <c r="C8">
        <v>26965.766083793202</v>
      </c>
      <c r="D8">
        <v>258587.080312237</v>
      </c>
      <c r="E8">
        <v>25008.673478290799</v>
      </c>
      <c r="F8">
        <v>7860.3879106362301</v>
      </c>
      <c r="H8">
        <f t="shared" si="1"/>
        <v>987099.24961666809</v>
      </c>
      <c r="I8">
        <f t="shared" si="2"/>
        <v>1048968.3006595555</v>
      </c>
      <c r="J8">
        <f t="shared" si="3"/>
        <v>5818209.307025332</v>
      </c>
      <c r="K8">
        <f t="shared" si="4"/>
        <v>1200416.3269579583</v>
      </c>
      <c r="L8">
        <f t="shared" si="5"/>
        <v>943246.54927634762</v>
      </c>
      <c r="P8">
        <f t="shared" si="6"/>
        <v>71959535.29705511</v>
      </c>
      <c r="Q8">
        <f t="shared" si="7"/>
        <v>73847368.366432711</v>
      </c>
      <c r="R8">
        <f t="shared" si="8"/>
        <v>0</v>
      </c>
      <c r="S8">
        <f t="shared" si="9"/>
        <v>68771851.371421427</v>
      </c>
      <c r="T8">
        <f t="shared" si="10"/>
        <v>0</v>
      </c>
      <c r="X8" s="3">
        <f t="shared" si="11"/>
        <v>84841180.504552633</v>
      </c>
      <c r="Y8" s="3"/>
      <c r="Z8" s="3">
        <f t="shared" si="12"/>
        <v>37238374.673414223</v>
      </c>
      <c r="AA8" s="3">
        <f t="shared" si="13"/>
        <v>161646015.13163748</v>
      </c>
      <c r="AB8" s="3"/>
      <c r="AC8" s="3">
        <f t="shared" si="0"/>
        <v>698010570.56382906</v>
      </c>
      <c r="AD8" s="3">
        <f t="shared" si="14"/>
        <v>35723805.145135537</v>
      </c>
      <c r="AE8" s="3"/>
      <c r="AF8" s="3">
        <f t="shared" si="15"/>
        <v>125995697.6775073</v>
      </c>
      <c r="AG8" s="3"/>
      <c r="AH8" s="3">
        <f t="shared" si="16"/>
        <v>209061165.18160966</v>
      </c>
      <c r="AI8" s="3">
        <f t="shared" si="17"/>
        <v>7942135.9449068466</v>
      </c>
      <c r="AK8">
        <f t="shared" si="18"/>
        <v>-56.108137048592823</v>
      </c>
      <c r="AL8">
        <f t="shared" si="18"/>
        <v>90.527776924277305</v>
      </c>
    </row>
    <row r="9" spans="1:38" x14ac:dyDescent="0.25">
      <c r="A9">
        <v>5500</v>
      </c>
      <c r="B9">
        <v>25917.096157644799</v>
      </c>
      <c r="C9">
        <v>29593.493657089501</v>
      </c>
      <c r="E9">
        <v>29830.916617829302</v>
      </c>
      <c r="H9">
        <f t="shared" si="1"/>
        <v>1119618.5540102555</v>
      </c>
      <c r="I9">
        <f t="shared" si="2"/>
        <v>1151186.9032607814</v>
      </c>
      <c r="J9">
        <f t="shared" si="3"/>
        <v>0</v>
      </c>
      <c r="K9">
        <f t="shared" si="4"/>
        <v>1431883.9976558066</v>
      </c>
      <c r="L9">
        <f t="shared" si="5"/>
        <v>0</v>
      </c>
      <c r="P9">
        <f t="shared" si="6"/>
        <v>81620192.587347627</v>
      </c>
      <c r="Q9">
        <f t="shared" si="7"/>
        <v>81043557.989559025</v>
      </c>
      <c r="R9">
        <f t="shared" si="8"/>
        <v>0</v>
      </c>
      <c r="S9">
        <f t="shared" si="9"/>
        <v>82032634.225701153</v>
      </c>
      <c r="T9">
        <f t="shared" si="10"/>
        <v>0</v>
      </c>
      <c r="X9" s="3">
        <f t="shared" si="11"/>
        <v>96231214.717181459</v>
      </c>
      <c r="Y9" s="3"/>
      <c r="Z9" s="3">
        <f t="shared" si="12"/>
        <v>40867135.065757744</v>
      </c>
      <c r="AA9" s="3">
        <f t="shared" si="13"/>
        <v>177397901.7924864</v>
      </c>
      <c r="AB9" s="3"/>
      <c r="AC9" s="3"/>
      <c r="AD9" s="3"/>
      <c r="AE9" s="3"/>
      <c r="AF9" s="3">
        <f t="shared" si="15"/>
        <v>150290544.39395344</v>
      </c>
      <c r="AG9" s="3"/>
      <c r="AH9" s="3"/>
      <c r="AI9" s="3"/>
      <c r="AK9">
        <f t="shared" si="18"/>
        <v>-57.532350406399701</v>
      </c>
      <c r="AL9">
        <f t="shared" si="18"/>
        <v>84.345487390811414</v>
      </c>
    </row>
    <row r="10" spans="1:38" x14ac:dyDescent="0.25">
      <c r="A10">
        <v>6000</v>
      </c>
      <c r="B10">
        <v>28920.706486630901</v>
      </c>
      <c r="C10">
        <v>33529.042693706098</v>
      </c>
      <c r="E10">
        <v>31775.2163507121</v>
      </c>
      <c r="H10">
        <f t="shared" si="1"/>
        <v>1249374.520222455</v>
      </c>
      <c r="I10">
        <f t="shared" si="2"/>
        <v>1304279.7607851671</v>
      </c>
      <c r="J10">
        <f t="shared" si="3"/>
        <v>0</v>
      </c>
      <c r="K10">
        <f t="shared" si="4"/>
        <v>1525210.3848341808</v>
      </c>
      <c r="L10">
        <f t="shared" si="5"/>
        <v>0</v>
      </c>
      <c r="P10">
        <f t="shared" si="6"/>
        <v>91079402.52421698</v>
      </c>
      <c r="Q10">
        <f t="shared" si="7"/>
        <v>91821295.15927577</v>
      </c>
      <c r="R10">
        <f t="shared" si="8"/>
        <v>0</v>
      </c>
      <c r="S10">
        <f t="shared" si="9"/>
        <v>87379302.947150216</v>
      </c>
      <c r="T10">
        <f t="shared" si="10"/>
        <v>0</v>
      </c>
      <c r="X10" s="3">
        <f t="shared" si="11"/>
        <v>107383740.01312001</v>
      </c>
      <c r="Y10" s="3"/>
      <c r="Z10" s="3">
        <f t="shared" si="12"/>
        <v>46301931.507873431</v>
      </c>
      <c r="AA10" s="3">
        <f t="shared" si="13"/>
        <v>200989511.13699424</v>
      </c>
      <c r="AB10" s="3"/>
      <c r="AC10" s="3"/>
      <c r="AD10" s="3"/>
      <c r="AE10" s="3"/>
      <c r="AF10" s="3">
        <f t="shared" si="15"/>
        <v>160086081.99219561</v>
      </c>
      <c r="AG10" s="3"/>
      <c r="AH10" s="3"/>
      <c r="AI10" s="3"/>
      <c r="AK10">
        <f t="shared" si="18"/>
        <v>-56.881803984275159</v>
      </c>
      <c r="AL10">
        <f t="shared" si="18"/>
        <v>87.169408620371755</v>
      </c>
    </row>
    <row r="11" spans="1:38" x14ac:dyDescent="0.25">
      <c r="A11">
        <v>6500</v>
      </c>
      <c r="B11">
        <v>32045.621753386498</v>
      </c>
      <c r="C11">
        <v>39182.978473909803</v>
      </c>
      <c r="E11">
        <v>35727.961254893598</v>
      </c>
      <c r="H11">
        <f t="shared" si="1"/>
        <v>1384370.8597462969</v>
      </c>
      <c r="I11">
        <f t="shared" si="2"/>
        <v>1524217.8626350912</v>
      </c>
      <c r="J11">
        <f t="shared" si="3"/>
        <v>0</v>
      </c>
      <c r="K11">
        <f t="shared" si="4"/>
        <v>1714942.1402348927</v>
      </c>
      <c r="L11">
        <f t="shared" si="5"/>
        <v>0</v>
      </c>
      <c r="P11">
        <f t="shared" si="6"/>
        <v>100920635.67550506</v>
      </c>
      <c r="Q11">
        <f t="shared" si="7"/>
        <v>107304937.52951042</v>
      </c>
      <c r="R11">
        <f t="shared" si="8"/>
        <v>0</v>
      </c>
      <c r="S11">
        <f t="shared" si="9"/>
        <v>98249035.214056998</v>
      </c>
      <c r="T11">
        <f t="shared" si="10"/>
        <v>0</v>
      </c>
      <c r="X11" s="3">
        <f t="shared" si="11"/>
        <v>118986675.39519422</v>
      </c>
      <c r="Y11" s="3"/>
      <c r="Z11" s="3">
        <f t="shared" si="12"/>
        <v>54109734.123545736</v>
      </c>
      <c r="AA11" s="3">
        <f t="shared" si="13"/>
        <v>234881972.63206753</v>
      </c>
      <c r="AB11" s="3"/>
      <c r="AC11" s="3"/>
      <c r="AD11" s="3"/>
      <c r="AE11" s="3"/>
      <c r="AF11" s="3">
        <f t="shared" si="15"/>
        <v>180000327.03905433</v>
      </c>
      <c r="AG11" s="3"/>
      <c r="AH11" s="3"/>
      <c r="AI11" s="3"/>
      <c r="AK11">
        <f t="shared" si="18"/>
        <v>-54.524543236602454</v>
      </c>
      <c r="AL11">
        <f t="shared" si="18"/>
        <v>97.40191231660738</v>
      </c>
    </row>
    <row r="12" spans="1:38" x14ac:dyDescent="0.25">
      <c r="A12">
        <v>7000</v>
      </c>
      <c r="B12">
        <v>35030.991168254899</v>
      </c>
      <c r="C12">
        <v>43916.7818765954</v>
      </c>
      <c r="E12">
        <v>38242.308682680297</v>
      </c>
      <c r="H12">
        <f t="shared" si="1"/>
        <v>1513338.8184686117</v>
      </c>
      <c r="I12">
        <f t="shared" si="2"/>
        <v>1708362.8149995611</v>
      </c>
      <c r="J12">
        <f t="shared" si="3"/>
        <v>0</v>
      </c>
      <c r="K12">
        <f t="shared" si="4"/>
        <v>1835630.8167686542</v>
      </c>
      <c r="L12">
        <f t="shared" si="5"/>
        <v>0</v>
      </c>
      <c r="P12">
        <f t="shared" si="6"/>
        <v>110322399.8663618</v>
      </c>
      <c r="Q12">
        <f t="shared" si="7"/>
        <v>120268742.17596911</v>
      </c>
      <c r="R12">
        <f t="shared" si="8"/>
        <v>0</v>
      </c>
      <c r="S12">
        <f t="shared" si="9"/>
        <v>105163289.4926762</v>
      </c>
      <c r="T12">
        <f t="shared" si="10"/>
        <v>0</v>
      </c>
      <c r="X12" s="3">
        <f t="shared" si="11"/>
        <v>130071471.44737718</v>
      </c>
      <c r="Y12" s="3"/>
      <c r="Z12" s="3">
        <f t="shared" si="12"/>
        <v>60646879.932484418</v>
      </c>
      <c r="AA12" s="3">
        <f t="shared" si="13"/>
        <v>263258709.79143235</v>
      </c>
      <c r="AB12" s="3"/>
      <c r="AC12" s="3"/>
      <c r="AD12" s="3"/>
      <c r="AE12" s="3"/>
      <c r="AF12" s="3">
        <f t="shared" si="15"/>
        <v>192667810.52803794</v>
      </c>
      <c r="AG12" s="3"/>
      <c r="AH12" s="3"/>
      <c r="AI12" s="3"/>
      <c r="AK12">
        <f t="shared" si="18"/>
        <v>-53.374187854082791</v>
      </c>
      <c r="AL12">
        <f t="shared" si="18"/>
        <v>102.39542680805187</v>
      </c>
    </row>
    <row r="13" spans="1:38" x14ac:dyDescent="0.25">
      <c r="A13">
        <v>7500</v>
      </c>
      <c r="B13">
        <v>40263.443219004403</v>
      </c>
      <c r="C13">
        <v>48392.171881738097</v>
      </c>
      <c r="E13">
        <v>40929.547803032699</v>
      </c>
      <c r="H13">
        <f t="shared" si="1"/>
        <v>1739380.7470609902</v>
      </c>
      <c r="I13">
        <f t="shared" si="2"/>
        <v>1882455.4861996118</v>
      </c>
      <c r="J13">
        <f t="shared" si="3"/>
        <v>0</v>
      </c>
      <c r="K13">
        <f t="shared" si="4"/>
        <v>1964618.2945455695</v>
      </c>
      <c r="L13">
        <f t="shared" si="5"/>
        <v>0</v>
      </c>
      <c r="P13">
        <f t="shared" si="6"/>
        <v>126800856.4607462</v>
      </c>
      <c r="Q13">
        <f t="shared" si="7"/>
        <v>132524866.22845268</v>
      </c>
      <c r="R13">
        <f t="shared" si="8"/>
        <v>0</v>
      </c>
      <c r="S13">
        <f t="shared" si="9"/>
        <v>112552982.09451567</v>
      </c>
      <c r="T13">
        <f t="shared" si="10"/>
        <v>0</v>
      </c>
      <c r="X13" s="3">
        <f t="shared" si="11"/>
        <v>149499775.20989212</v>
      </c>
      <c r="Y13" s="3"/>
      <c r="Z13" s="3">
        <f t="shared" si="12"/>
        <v>66827169.760086216</v>
      </c>
      <c r="AA13" s="3">
        <f t="shared" si="13"/>
        <v>290086390.42336017</v>
      </c>
      <c r="AB13" s="3"/>
      <c r="AC13" s="3"/>
      <c r="AD13" s="3"/>
      <c r="AE13" s="3"/>
      <c r="AF13" s="3">
        <f t="shared" si="15"/>
        <v>206206336.19550297</v>
      </c>
      <c r="AG13" s="3"/>
      <c r="AH13" s="3"/>
      <c r="AI13" s="3"/>
      <c r="AK13">
        <f t="shared" si="18"/>
        <v>-55.299484787677208</v>
      </c>
      <c r="AL13">
        <f t="shared" si="18"/>
        <v>94.038011104758965</v>
      </c>
    </row>
    <row r="14" spans="1:38" x14ac:dyDescent="0.25">
      <c r="A14">
        <v>8000</v>
      </c>
      <c r="B14">
        <v>44560.323993449303</v>
      </c>
      <c r="C14">
        <v>52750.255291769899</v>
      </c>
      <c r="E14">
        <v>44533.554132733901</v>
      </c>
      <c r="H14">
        <f t="shared" si="1"/>
        <v>1925005.99651701</v>
      </c>
      <c r="I14">
        <f t="shared" si="2"/>
        <v>2051984.930849849</v>
      </c>
      <c r="J14">
        <f t="shared" si="3"/>
        <v>0</v>
      </c>
      <c r="K14">
        <f t="shared" si="4"/>
        <v>2137610.5983712273</v>
      </c>
      <c r="L14">
        <f t="shared" si="5"/>
        <v>0</v>
      </c>
      <c r="P14">
        <f t="shared" si="6"/>
        <v>140332937.14609003</v>
      </c>
      <c r="Q14">
        <f t="shared" si="7"/>
        <v>144459739.13182938</v>
      </c>
      <c r="R14">
        <f t="shared" si="8"/>
        <v>0</v>
      </c>
      <c r="S14">
        <f t="shared" si="9"/>
        <v>122463711.18068761</v>
      </c>
      <c r="T14">
        <f t="shared" si="10"/>
        <v>0</v>
      </c>
      <c r="X14" s="3">
        <f t="shared" si="11"/>
        <v>165454265.40063703</v>
      </c>
      <c r="Y14" s="3"/>
      <c r="Z14" s="3">
        <f t="shared" si="12"/>
        <v>72845465.045169637</v>
      </c>
      <c r="AA14" s="3">
        <f t="shared" si="13"/>
        <v>316210877.84396172</v>
      </c>
      <c r="AB14" s="3"/>
      <c r="AC14" s="3"/>
      <c r="AD14" s="3"/>
      <c r="AE14" s="3"/>
      <c r="AF14" s="3">
        <f t="shared" si="15"/>
        <v>224363608.40504399</v>
      </c>
      <c r="AG14" s="3"/>
      <c r="AH14" s="3"/>
      <c r="AI14" s="3"/>
      <c r="AK14">
        <f t="shared" si="18"/>
        <v>-55.972446604033479</v>
      </c>
      <c r="AL14">
        <f t="shared" si="18"/>
        <v>91.116788121646238</v>
      </c>
    </row>
    <row r="15" spans="1:38" x14ac:dyDescent="0.25">
      <c r="A15">
        <v>8500</v>
      </c>
      <c r="B15">
        <v>47726.0371797509</v>
      </c>
      <c r="C15">
        <v>58323.980458416299</v>
      </c>
      <c r="E15">
        <v>48217.156985594498</v>
      </c>
      <c r="H15">
        <f>$H$1*B15</f>
        <v>2061764.8061652391</v>
      </c>
      <c r="I15">
        <f t="shared" si="2"/>
        <v>2268802.8398323939</v>
      </c>
      <c r="J15">
        <f t="shared" si="3"/>
        <v>0</v>
      </c>
      <c r="K15">
        <f t="shared" si="4"/>
        <v>2314423.5353085361</v>
      </c>
      <c r="L15">
        <f t="shared" si="5"/>
        <v>0</v>
      </c>
      <c r="P15">
        <f t="shared" si="6"/>
        <v>150302654.36944595</v>
      </c>
      <c r="Q15">
        <f t="shared" si="7"/>
        <v>159723719.92420053</v>
      </c>
      <c r="R15">
        <f t="shared" si="8"/>
        <v>0</v>
      </c>
      <c r="S15">
        <f t="shared" si="9"/>
        <v>132593324.33782603</v>
      </c>
      <c r="T15">
        <f t="shared" si="10"/>
        <v>0</v>
      </c>
      <c r="X15" s="3">
        <f t="shared" si="11"/>
        <v>177208685.08990231</v>
      </c>
      <c r="Y15" s="3"/>
      <c r="Z15" s="3">
        <f t="shared" si="12"/>
        <v>80542500.814049989</v>
      </c>
      <c r="AA15" s="3">
        <f t="shared" si="13"/>
        <v>349622517.61817187</v>
      </c>
      <c r="AB15" s="3"/>
      <c r="AC15" s="3"/>
      <c r="AD15" s="3"/>
      <c r="AE15" s="3"/>
      <c r="AF15" s="3">
        <f t="shared" si="15"/>
        <v>242921894.26598394</v>
      </c>
      <c r="AG15" s="3"/>
      <c r="AH15" s="3"/>
      <c r="AI15" s="3"/>
      <c r="AK15">
        <f t="shared" si="18"/>
        <v>-54.549349106005273</v>
      </c>
      <c r="AL15">
        <f t="shared" si="18"/>
        <v>97.294233880692587</v>
      </c>
    </row>
    <row r="47" spans="1:6" x14ac:dyDescent="0.25">
      <c r="A47" t="s">
        <v>0</v>
      </c>
      <c r="B47" t="s">
        <v>1</v>
      </c>
      <c r="C47" t="s">
        <v>2</v>
      </c>
      <c r="D47" t="s">
        <v>4</v>
      </c>
      <c r="E47" t="s">
        <v>5</v>
      </c>
      <c r="F47" t="s">
        <v>6</v>
      </c>
    </row>
    <row r="48" spans="1:6" x14ac:dyDescent="0.25">
      <c r="A48">
        <v>2000</v>
      </c>
      <c r="B48">
        <v>55559.273999999998</v>
      </c>
      <c r="C48">
        <v>60200.160412553101</v>
      </c>
      <c r="D48">
        <v>82731.770933650099</v>
      </c>
      <c r="E48">
        <v>57416.363072221102</v>
      </c>
      <c r="F48">
        <v>52107.360866118201</v>
      </c>
    </row>
    <row r="49" spans="1:6" x14ac:dyDescent="0.25">
      <c r="A49">
        <v>2500</v>
      </c>
      <c r="B49">
        <v>58385.803999999996</v>
      </c>
      <c r="C49">
        <v>65288.752898662096</v>
      </c>
      <c r="D49">
        <v>88520.935463500005</v>
      </c>
      <c r="E49">
        <v>64735.868999999999</v>
      </c>
      <c r="F49">
        <v>53672.402219018797</v>
      </c>
    </row>
    <row r="50" spans="1:6" x14ac:dyDescent="0.25">
      <c r="A50">
        <v>3000</v>
      </c>
      <c r="B50">
        <v>61229.41</v>
      </c>
      <c r="C50">
        <v>67450.562820200706</v>
      </c>
      <c r="D50">
        <v>104389.114</v>
      </c>
      <c r="E50">
        <v>66280.293494440906</v>
      </c>
      <c r="F50">
        <v>52984.347396093101</v>
      </c>
    </row>
    <row r="51" spans="1:6" x14ac:dyDescent="0.25">
      <c r="A51">
        <v>3500</v>
      </c>
      <c r="B51">
        <v>66584.716804284704</v>
      </c>
      <c r="C51">
        <v>71121.780845881003</v>
      </c>
      <c r="D51">
        <v>126861.90759942601</v>
      </c>
      <c r="E51">
        <v>67922.709247448394</v>
      </c>
      <c r="F51">
        <v>52617.195589608498</v>
      </c>
    </row>
    <row r="52" spans="1:6" x14ac:dyDescent="0.25">
      <c r="A52">
        <v>4000</v>
      </c>
      <c r="B52">
        <v>70493.580181579004</v>
      </c>
      <c r="C52">
        <v>75218.001459897801</v>
      </c>
      <c r="D52">
        <v>151063.71686033899</v>
      </c>
      <c r="E52">
        <v>73624.563314106694</v>
      </c>
      <c r="F52">
        <v>58627.9442820845</v>
      </c>
    </row>
    <row r="53" spans="1:6" x14ac:dyDescent="0.25">
      <c r="A53">
        <v>4500</v>
      </c>
      <c r="B53">
        <v>73342.701691537004</v>
      </c>
      <c r="C53">
        <v>78124.822062000007</v>
      </c>
      <c r="E53">
        <v>73624.564205999995</v>
      </c>
      <c r="F53">
        <v>59733.016894309898</v>
      </c>
    </row>
    <row r="54" spans="1:6" x14ac:dyDescent="0.25">
      <c r="A54">
        <v>5000</v>
      </c>
      <c r="B54">
        <v>78046.110136975403</v>
      </c>
      <c r="C54">
        <v>82040.906501599195</v>
      </c>
      <c r="E54">
        <v>76662.560815299905</v>
      </c>
      <c r="F54">
        <v>60615.517528591699</v>
      </c>
    </row>
    <row r="55" spans="1:6" x14ac:dyDescent="0.25">
      <c r="A55">
        <v>5500</v>
      </c>
      <c r="B55">
        <v>81108.597215019501</v>
      </c>
      <c r="C55">
        <v>86597.541361239302</v>
      </c>
      <c r="E55">
        <v>81223.688775585295</v>
      </c>
    </row>
    <row r="56" spans="1:6" x14ac:dyDescent="0.25">
      <c r="A56">
        <v>6000</v>
      </c>
      <c r="B56">
        <v>86751.782539672102</v>
      </c>
      <c r="C56">
        <v>96246.027026944896</v>
      </c>
      <c r="E56">
        <v>85493.620983354194</v>
      </c>
    </row>
    <row r="57" spans="1:6" x14ac:dyDescent="0.25">
      <c r="A57">
        <v>6500</v>
      </c>
      <c r="B57">
        <v>90185.039936274407</v>
      </c>
      <c r="C57">
        <v>99557.331746548705</v>
      </c>
      <c r="E57">
        <v>95425.739272716804</v>
      </c>
    </row>
    <row r="58" spans="1:6" x14ac:dyDescent="0.25">
      <c r="A58">
        <v>7000</v>
      </c>
      <c r="B58">
        <v>95569.571279695403</v>
      </c>
      <c r="C58">
        <v>108192.124080931</v>
      </c>
      <c r="E58">
        <v>98614.099999901096</v>
      </c>
    </row>
    <row r="59" spans="1:6" x14ac:dyDescent="0.25">
      <c r="A59">
        <v>7500</v>
      </c>
      <c r="B59">
        <v>102247.843256261</v>
      </c>
      <c r="C59">
        <v>113917.673768238</v>
      </c>
      <c r="E59">
        <v>101570.207403211</v>
      </c>
    </row>
    <row r="60" spans="1:6" x14ac:dyDescent="0.25">
      <c r="A60">
        <v>8000</v>
      </c>
      <c r="B60">
        <v>107967.67929763001</v>
      </c>
      <c r="C60">
        <v>119643.40642493599</v>
      </c>
      <c r="E60">
        <v>106160.599431586</v>
      </c>
    </row>
    <row r="61" spans="1:6" x14ac:dyDescent="0.25">
      <c r="A61">
        <v>8500</v>
      </c>
      <c r="B61">
        <v>116209.312197124</v>
      </c>
      <c r="C61">
        <v>129198.17913572901</v>
      </c>
      <c r="E61">
        <v>109768.650869516</v>
      </c>
    </row>
    <row r="72" spans="1:6" x14ac:dyDescent="0.25">
      <c r="A72" t="s">
        <v>0</v>
      </c>
      <c r="B72" t="s">
        <v>1</v>
      </c>
      <c r="C72" t="s">
        <v>2</v>
      </c>
      <c r="D72" t="s">
        <v>4</v>
      </c>
      <c r="E72" t="s">
        <v>5</v>
      </c>
      <c r="F72" t="s">
        <v>6</v>
      </c>
    </row>
    <row r="73" spans="1:6" x14ac:dyDescent="0.25">
      <c r="A73">
        <v>2000</v>
      </c>
      <c r="B73">
        <v>0.16656000000000001</v>
      </c>
      <c r="C73">
        <v>0.17556017030000001</v>
      </c>
      <c r="D73">
        <v>0.31097320755172397</v>
      </c>
      <c r="E73">
        <v>0.168965701289123</v>
      </c>
      <c r="F73">
        <v>6.6000000000000003E-2</v>
      </c>
    </row>
    <row r="74" spans="1:6" x14ac:dyDescent="0.25">
      <c r="A74">
        <v>2500</v>
      </c>
      <c r="B74">
        <v>0.19600000000000001</v>
      </c>
      <c r="C74">
        <v>0.19744673628004999</v>
      </c>
      <c r="D74">
        <v>0.389741</v>
      </c>
      <c r="E74">
        <v>0.197818226979812</v>
      </c>
      <c r="F74">
        <v>7.8271818310870794E-2</v>
      </c>
    </row>
    <row r="75" spans="1:6" x14ac:dyDescent="0.25">
      <c r="A75">
        <v>3000</v>
      </c>
      <c r="B75">
        <v>0.224667020810526</v>
      </c>
      <c r="C75">
        <v>0.239804641466136</v>
      </c>
      <c r="D75">
        <v>0.40281252155074998</v>
      </c>
      <c r="E75">
        <v>0.238918929789048</v>
      </c>
      <c r="F75">
        <v>9.0220700000000001E-2</v>
      </c>
    </row>
    <row r="76" spans="1:6" x14ac:dyDescent="0.25">
      <c r="A76">
        <v>3500</v>
      </c>
      <c r="B76">
        <v>0.242532346608064</v>
      </c>
      <c r="C76">
        <v>0.26732221626529801</v>
      </c>
      <c r="D76">
        <v>0.31589395526891201</v>
      </c>
      <c r="E76">
        <v>0.258242316207839</v>
      </c>
      <c r="F76">
        <v>0.10339719157619599</v>
      </c>
    </row>
    <row r="77" spans="1:6" x14ac:dyDescent="0.25">
      <c r="A77">
        <v>4000</v>
      </c>
      <c r="B77">
        <v>0.26477094229077802</v>
      </c>
      <c r="C77">
        <v>0.29476313269505899</v>
      </c>
      <c r="D77">
        <v>0.59120769296226905</v>
      </c>
      <c r="E77">
        <v>0.27768377</v>
      </c>
      <c r="F77">
        <v>0.11153299999999999</v>
      </c>
    </row>
    <row r="78" spans="1:6" x14ac:dyDescent="0.25">
      <c r="A78">
        <v>4500</v>
      </c>
      <c r="B78">
        <v>0.29600647627715998</v>
      </c>
      <c r="C78">
        <v>0.31561092559999998</v>
      </c>
      <c r="E78">
        <v>0.30872769999999999</v>
      </c>
      <c r="F78">
        <v>0.121587722769713</v>
      </c>
    </row>
    <row r="79" spans="1:6" x14ac:dyDescent="0.25">
      <c r="A79">
        <v>5000</v>
      </c>
      <c r="B79">
        <v>0.30817841443694999</v>
      </c>
      <c r="C79">
        <v>0.34598615205</v>
      </c>
      <c r="E79">
        <v>0.343386912149096</v>
      </c>
      <c r="F79">
        <v>0.13650123049027599</v>
      </c>
    </row>
    <row r="80" spans="1:6" x14ac:dyDescent="0.25">
      <c r="A80">
        <v>5500</v>
      </c>
      <c r="B80">
        <v>0.33635342475205698</v>
      </c>
      <c r="C80">
        <v>0.35972199999999999</v>
      </c>
      <c r="E80">
        <v>0.36449999999999999</v>
      </c>
    </row>
    <row r="81" spans="1:5" x14ac:dyDescent="0.25">
      <c r="A81">
        <v>6000</v>
      </c>
      <c r="B81">
        <v>0.35091901047048801</v>
      </c>
      <c r="C81">
        <v>0.36676300000000001</v>
      </c>
      <c r="E81">
        <v>0.38520228000000001</v>
      </c>
    </row>
    <row r="82" spans="1:5" x14ac:dyDescent="0.25">
      <c r="A82">
        <v>6500</v>
      </c>
      <c r="B82">
        <v>0.37403358886696703</v>
      </c>
      <c r="C82">
        <v>0.41428632770000001</v>
      </c>
      <c r="E82">
        <v>0.39411099999999999</v>
      </c>
    </row>
    <row r="83" spans="1:5" x14ac:dyDescent="0.25">
      <c r="A83">
        <v>7000</v>
      </c>
      <c r="B83">
        <v>0.38584172583437398</v>
      </c>
      <c r="C83">
        <v>0.42727821040000002</v>
      </c>
      <c r="E83">
        <v>0.40760990000000002</v>
      </c>
    </row>
    <row r="84" spans="1:5" x14ac:dyDescent="0.25">
      <c r="A84">
        <v>7500</v>
      </c>
      <c r="B84">
        <v>0.41871254619970699</v>
      </c>
      <c r="C84">
        <v>0.44715738703765601</v>
      </c>
      <c r="E84">
        <v>0.42417689813957099</v>
      </c>
    </row>
    <row r="85" spans="1:5" x14ac:dyDescent="0.25">
      <c r="A85">
        <v>8000</v>
      </c>
      <c r="B85">
        <v>0.43443999999999999</v>
      </c>
      <c r="C85">
        <v>0.464100674695545</v>
      </c>
      <c r="E85">
        <v>0.44157088685305101</v>
      </c>
    </row>
    <row r="86" spans="1:5" x14ac:dyDescent="0.25">
      <c r="A86">
        <v>8500</v>
      </c>
      <c r="B86">
        <v>0.43230558696060301</v>
      </c>
      <c r="C86">
        <v>0.47518986172058097</v>
      </c>
      <c r="E86">
        <v>0.46238091604466303</v>
      </c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D9AB9-A8BC-409A-9685-E75984A1704D}">
  <sheetPr>
    <pageSetUpPr autoPageBreaks="0"/>
  </sheetPr>
  <dimension ref="A1:T86"/>
  <sheetViews>
    <sheetView topLeftCell="A30" zoomScale="85" zoomScaleNormal="85" workbookViewId="0">
      <selection activeCell="W25" sqref="W25"/>
    </sheetView>
  </sheetViews>
  <sheetFormatPr defaultColWidth="10.140625" defaultRowHeight="14.25" x14ac:dyDescent="0.2"/>
  <cols>
    <col min="1" max="1" width="23.140625" style="4" bestFit="1" customWidth="1"/>
    <col min="2" max="5" width="10.140625" style="4"/>
    <col min="6" max="6" width="12.85546875" style="4" bestFit="1" customWidth="1"/>
    <col min="7" max="11" width="10.140625" style="4"/>
    <col min="12" max="12" width="13" style="4" bestFit="1" customWidth="1"/>
    <col min="13" max="16384" width="10.140625" style="4"/>
  </cols>
  <sheetData>
    <row r="1" spans="1:20" ht="15" x14ac:dyDescent="0.25">
      <c r="A1" s="7" t="s">
        <v>84</v>
      </c>
      <c r="B1" s="7">
        <v>0.1</v>
      </c>
      <c r="C1" s="7">
        <v>0.2</v>
      </c>
      <c r="D1" s="7">
        <v>0.3</v>
      </c>
      <c r="E1" s="7">
        <v>0.4</v>
      </c>
      <c r="F1" s="7">
        <v>0.5</v>
      </c>
      <c r="G1" s="7">
        <v>0.6</v>
      </c>
      <c r="H1" s="7">
        <v>0.7</v>
      </c>
      <c r="I1" s="7">
        <v>0.8</v>
      </c>
      <c r="M1" s="4" t="s">
        <v>83</v>
      </c>
      <c r="N1" s="4" t="s">
        <v>82</v>
      </c>
    </row>
    <row r="2" spans="1:20" x14ac:dyDescent="0.2">
      <c r="A2" s="4" t="s">
        <v>74</v>
      </c>
      <c r="B2" s="4">
        <v>744.59195669009796</v>
      </c>
      <c r="C2" s="4">
        <v>744.59195669009796</v>
      </c>
      <c r="D2" s="4">
        <v>744.59195669009796</v>
      </c>
      <c r="E2" s="4">
        <v>800</v>
      </c>
      <c r="F2" s="4">
        <v>1000</v>
      </c>
      <c r="G2" s="4">
        <v>1200</v>
      </c>
      <c r="H2" s="4">
        <v>1400</v>
      </c>
      <c r="I2" s="4">
        <v>1600</v>
      </c>
      <c r="L2" s="4" t="s">
        <v>78</v>
      </c>
      <c r="M2" s="4">
        <v>0.36480000000000001</v>
      </c>
      <c r="N2" s="4">
        <v>265.4316</v>
      </c>
      <c r="P2" s="4">
        <f>0.5*M2*N2*N2</f>
        <v>12850.797612409344</v>
      </c>
    </row>
    <row r="3" spans="1:20" x14ac:dyDescent="0.2">
      <c r="A3" s="4" t="s">
        <v>73</v>
      </c>
      <c r="B3" s="4">
        <v>544.59195669009796</v>
      </c>
      <c r="C3" s="4">
        <v>344.59195669009802</v>
      </c>
      <c r="D3" s="4">
        <v>144.5925</v>
      </c>
      <c r="E3" s="4">
        <v>0</v>
      </c>
      <c r="F3" s="4">
        <v>0</v>
      </c>
      <c r="G3" s="4">
        <v>0</v>
      </c>
      <c r="H3" s="4">
        <v>0</v>
      </c>
      <c r="I3" s="4">
        <v>0</v>
      </c>
    </row>
    <row r="4" spans="1:20" x14ac:dyDescent="0.2">
      <c r="A4" s="4" t="s">
        <v>72</v>
      </c>
      <c r="B4" s="4">
        <f>1641.009+3125.412+2679.498</f>
        <v>7445.9189999999999</v>
      </c>
      <c r="C4" s="4">
        <f>1641.009+3125.412+2679.498</f>
        <v>7445.9189999999999</v>
      </c>
      <c r="D4" s="4">
        <f>1641.009+3125.412+2679.498</f>
        <v>7445.9189999999999</v>
      </c>
      <c r="E4" s="4">
        <f>1641.07+3431.138+2927.792</f>
        <v>8000</v>
      </c>
      <c r="F4" s="4">
        <f>1919.8+4367.018+3713.183</f>
        <v>10000.001</v>
      </c>
      <c r="G4" s="4">
        <f>2307.901+5237.972+4454.127</f>
        <v>12000</v>
      </c>
      <c r="H4" s="4">
        <f>2564.077+6186.733+5249.19</f>
        <v>14000</v>
      </c>
      <c r="I4" s="4">
        <f>2564.077+7284.582+6151.341</f>
        <v>16000</v>
      </c>
    </row>
    <row r="5" spans="1:20" x14ac:dyDescent="0.2">
      <c r="A5" s="4" t="s">
        <v>71</v>
      </c>
      <c r="B5" s="4">
        <v>200000</v>
      </c>
      <c r="C5" s="4">
        <v>400000</v>
      </c>
      <c r="D5" s="4">
        <v>600000</v>
      </c>
      <c r="E5" s="4">
        <v>800000</v>
      </c>
      <c r="F5" s="4">
        <v>1000000</v>
      </c>
      <c r="G5" s="4">
        <v>1200000</v>
      </c>
      <c r="H5" s="4">
        <v>1400000</v>
      </c>
      <c r="I5" s="4">
        <v>1600000</v>
      </c>
    </row>
    <row r="6" spans="1:20" x14ac:dyDescent="0.2">
      <c r="A6" s="4" t="s">
        <v>70</v>
      </c>
      <c r="B6" s="4">
        <v>190291.74</v>
      </c>
      <c r="C6" s="4">
        <v>220966.08799999999</v>
      </c>
      <c r="D6" s="4">
        <v>248071.54399999999</v>
      </c>
      <c r="E6" s="4">
        <v>285857.91999999998</v>
      </c>
      <c r="F6" s="4">
        <v>327936.34600000002</v>
      </c>
      <c r="G6" s="4">
        <v>356407.15399999998</v>
      </c>
      <c r="H6" s="4">
        <v>396186.62099999998</v>
      </c>
      <c r="I6" s="4">
        <v>463483.821</v>
      </c>
    </row>
    <row r="7" spans="1:20" x14ac:dyDescent="0.2">
      <c r="A7" s="4" t="s">
        <v>69</v>
      </c>
      <c r="B7" s="4">
        <v>7.1790039601713396</v>
      </c>
      <c r="C7" s="4">
        <v>7.1790039601713396</v>
      </c>
      <c r="D7" s="4">
        <v>7.1790039601713396</v>
      </c>
      <c r="E7" s="4">
        <v>7.8848490232361996</v>
      </c>
      <c r="F7" s="4">
        <v>7.9330954131034401</v>
      </c>
      <c r="G7" s="4">
        <v>7.2189530580992498</v>
      </c>
      <c r="H7" s="4">
        <v>7.2815644122899998</v>
      </c>
      <c r="I7" s="4">
        <v>8.5720909071444495</v>
      </c>
    </row>
    <row r="8" spans="1:20" x14ac:dyDescent="0.2">
      <c r="A8" s="6" t="s">
        <v>81</v>
      </c>
      <c r="B8" s="6">
        <v>68279.717722366506</v>
      </c>
      <c r="C8" s="6">
        <v>105546.643044204</v>
      </c>
      <c r="D8" s="6">
        <v>120642.37282064901</v>
      </c>
      <c r="E8" s="6">
        <v>123201.01315151399</v>
      </c>
      <c r="F8" s="6">
        <v>125293.181716917</v>
      </c>
      <c r="G8" s="6">
        <v>127581.82121793499</v>
      </c>
      <c r="H8" s="6">
        <v>128766.387685857</v>
      </c>
      <c r="I8" s="6">
        <v>129419.420827173</v>
      </c>
    </row>
    <row r="9" spans="1:20" x14ac:dyDescent="0.2">
      <c r="M9" s="4">
        <v>0.1</v>
      </c>
      <c r="N9" s="4">
        <v>0.2</v>
      </c>
      <c r="O9" s="4">
        <v>0.3</v>
      </c>
      <c r="P9" s="4">
        <v>0.4</v>
      </c>
      <c r="Q9" s="4">
        <v>0.5</v>
      </c>
      <c r="R9" s="4">
        <v>0.6</v>
      </c>
      <c r="S9" s="4">
        <v>0.7</v>
      </c>
      <c r="T9" s="4">
        <v>0.8</v>
      </c>
    </row>
    <row r="10" spans="1:20" x14ac:dyDescent="0.2">
      <c r="A10" s="4" t="s">
        <v>78</v>
      </c>
      <c r="B10" s="4">
        <v>0.1</v>
      </c>
      <c r="C10" s="4">
        <v>0.2</v>
      </c>
      <c r="D10" s="4">
        <v>0.3</v>
      </c>
      <c r="E10" s="4">
        <v>0.4</v>
      </c>
      <c r="F10" s="4">
        <v>0.5</v>
      </c>
      <c r="G10" s="4">
        <v>0.6</v>
      </c>
      <c r="H10" s="4">
        <v>0.7</v>
      </c>
      <c r="I10" s="4">
        <v>0.8</v>
      </c>
      <c r="L10" s="4" t="s">
        <v>78</v>
      </c>
      <c r="M10" s="4">
        <f>B12</f>
        <v>1.3049E-2</v>
      </c>
      <c r="N10" s="4">
        <f>C12</f>
        <v>1.3049E-2</v>
      </c>
      <c r="O10" s="4">
        <f>D12</f>
        <v>1.3049E-2</v>
      </c>
      <c r="P10" s="4">
        <f>E12</f>
        <v>1.2547000000000001E-2</v>
      </c>
      <c r="Q10" s="4">
        <f>F12</f>
        <v>1.1578E-2</v>
      </c>
      <c r="R10" s="4">
        <f>G12</f>
        <v>1.0995E-2</v>
      </c>
      <c r="S10" s="4">
        <f>H12</f>
        <v>1.0449999999999999E-2</v>
      </c>
      <c r="T10" s="4">
        <f>I12</f>
        <v>9.8930000000000008E-3</v>
      </c>
    </row>
    <row r="11" spans="1:20" x14ac:dyDescent="0.2">
      <c r="A11" s="4">
        <v>-2</v>
      </c>
      <c r="B11" s="4">
        <v>1.4559000000000001E-2</v>
      </c>
      <c r="C11" s="4">
        <v>1.4559000000000001E-2</v>
      </c>
      <c r="D11" s="4">
        <v>1.4559000000000001E-2</v>
      </c>
      <c r="E11" s="4">
        <v>1.3958999999999999E-2</v>
      </c>
      <c r="F11" s="4">
        <v>1.2900999999999999E-2</v>
      </c>
      <c r="G11" s="4">
        <v>1.2323000000000001E-2</v>
      </c>
      <c r="H11" s="4">
        <v>1.1726E-2</v>
      </c>
      <c r="I11" s="4">
        <v>1.1024000000000001E-2</v>
      </c>
      <c r="L11" s="4" t="s">
        <v>80</v>
      </c>
      <c r="M11" s="4">
        <v>3113.5296170458801</v>
      </c>
      <c r="N11" s="4">
        <v>3113.5296170458801</v>
      </c>
      <c r="O11" s="4">
        <v>3113.5296170458801</v>
      </c>
      <c r="P11" s="4">
        <v>3184.7906559114599</v>
      </c>
      <c r="Q11" s="4">
        <v>3335.8723544298</v>
      </c>
      <c r="R11" s="4">
        <v>3436.7759627885498</v>
      </c>
      <c r="S11" s="4">
        <v>3568.51391412161</v>
      </c>
      <c r="T11" s="4">
        <v>3772.9040210552298</v>
      </c>
    </row>
    <row r="12" spans="1:20" x14ac:dyDescent="0.2">
      <c r="A12" s="4">
        <v>0</v>
      </c>
      <c r="B12" s="4">
        <v>1.3049E-2</v>
      </c>
      <c r="C12" s="4">
        <v>1.3049E-2</v>
      </c>
      <c r="D12" s="4">
        <v>1.3049E-2</v>
      </c>
      <c r="E12" s="4">
        <v>1.2547000000000001E-2</v>
      </c>
      <c r="F12" s="4">
        <v>1.1578E-2</v>
      </c>
      <c r="G12" s="4">
        <v>1.0995E-2</v>
      </c>
      <c r="H12" s="4">
        <v>1.0449999999999999E-2</v>
      </c>
      <c r="I12" s="4">
        <v>9.8930000000000008E-3</v>
      </c>
    </row>
    <row r="13" spans="1:20" x14ac:dyDescent="0.2">
      <c r="A13" s="4">
        <v>2.8570000000000002</v>
      </c>
      <c r="B13" s="4">
        <v>1.6171999999999999E-2</v>
      </c>
      <c r="C13" s="4">
        <v>1.6171999999999999E-2</v>
      </c>
      <c r="D13" s="4">
        <v>1.6171999999999999E-2</v>
      </c>
      <c r="E13" s="4">
        <v>1.5465E-2</v>
      </c>
      <c r="F13" s="4">
        <v>1.4312E-2</v>
      </c>
      <c r="G13" s="4">
        <v>1.3741E-2</v>
      </c>
      <c r="H13" s="4">
        <v>1.3087E-2</v>
      </c>
      <c r="I13" s="4">
        <v>1.223E-2</v>
      </c>
      <c r="L13" s="4" t="s">
        <v>54</v>
      </c>
      <c r="M13" s="4">
        <f>B35</f>
        <v>1.3346999999999999E-2</v>
      </c>
      <c r="N13" s="4">
        <f>C35</f>
        <v>1.3613E-2</v>
      </c>
      <c r="O13" s="4">
        <f>D35</f>
        <v>1.3894E-2</v>
      </c>
      <c r="P13" s="4">
        <f>E35</f>
        <v>1.4186000000000001E-2</v>
      </c>
      <c r="Q13" s="4">
        <f>F35</f>
        <v>1.4487999999999999E-2</v>
      </c>
      <c r="R13" s="4">
        <f>G35</f>
        <v>1.4798E-2</v>
      </c>
      <c r="S13" s="4">
        <f>H35</f>
        <v>1.5115E-2</v>
      </c>
      <c r="T13" s="4">
        <f>I35</f>
        <v>1.5438E-2</v>
      </c>
    </row>
    <row r="14" spans="1:20" x14ac:dyDescent="0.2">
      <c r="A14" s="4">
        <v>5.7140000000000004</v>
      </c>
      <c r="B14" s="4">
        <v>2.5158E-2</v>
      </c>
      <c r="C14" s="4">
        <v>2.5158E-2</v>
      </c>
      <c r="D14" s="4">
        <v>2.5158E-2</v>
      </c>
      <c r="E14" s="4">
        <v>2.3911999999999999E-2</v>
      </c>
      <c r="F14" s="4">
        <v>2.2273000000000001E-2</v>
      </c>
      <c r="G14" s="4">
        <v>2.1743999999999999E-2</v>
      </c>
      <c r="H14" s="4">
        <v>2.0804E-2</v>
      </c>
      <c r="I14" s="4">
        <v>1.9116999999999999E-2</v>
      </c>
      <c r="L14" s="4" t="s">
        <v>80</v>
      </c>
      <c r="M14" s="4">
        <v>3365.09772032816</v>
      </c>
      <c r="N14" s="4">
        <v>3570.5816609335998</v>
      </c>
      <c r="O14" s="4">
        <v>3776.2947796522899</v>
      </c>
      <c r="P14" s="4">
        <v>3982.1877190579498</v>
      </c>
      <c r="Q14" s="4">
        <v>4188.2241534344703</v>
      </c>
      <c r="R14" s="4">
        <v>4394.3767968009597</v>
      </c>
      <c r="S14" s="4">
        <v>4600.6247835632003</v>
      </c>
      <c r="T14" s="4">
        <v>4806.9519033924098</v>
      </c>
    </row>
    <row r="15" spans="1:20" x14ac:dyDescent="0.2">
      <c r="A15" s="4">
        <v>8.5709999999999997</v>
      </c>
      <c r="B15" s="4">
        <v>4.0697999999999998E-2</v>
      </c>
      <c r="C15" s="4">
        <v>4.0697999999999998E-2</v>
      </c>
      <c r="D15" s="4">
        <v>4.0697999999999998E-2</v>
      </c>
      <c r="E15" s="4">
        <v>3.8316999999999997E-2</v>
      </c>
      <c r="F15" s="4">
        <v>3.5936000000000003E-2</v>
      </c>
      <c r="G15" s="4">
        <v>3.5659000000000003E-2</v>
      </c>
      <c r="H15" s="4">
        <v>3.4235000000000002E-2</v>
      </c>
      <c r="I15" s="4">
        <v>3.0960000000000001E-2</v>
      </c>
    </row>
    <row r="16" spans="1:20" x14ac:dyDescent="0.2">
      <c r="A16" s="4">
        <v>11.429</v>
      </c>
      <c r="B16" s="4">
        <v>5.9556999999999999E-2</v>
      </c>
      <c r="C16" s="4">
        <v>5.9556999999999999E-2</v>
      </c>
      <c r="D16" s="4">
        <v>5.9556999999999999E-2</v>
      </c>
      <c r="E16" s="4">
        <v>5.6066999999999999E-2</v>
      </c>
      <c r="F16" s="4">
        <v>5.2296000000000002E-2</v>
      </c>
      <c r="G16" s="4">
        <v>5.2296000000000002E-2</v>
      </c>
      <c r="H16" s="4">
        <v>5.0375999999999997E-2</v>
      </c>
      <c r="I16" s="4">
        <v>4.4911E-2</v>
      </c>
    </row>
    <row r="17" spans="1:20" x14ac:dyDescent="0.2">
      <c r="A17" s="4">
        <v>14.286</v>
      </c>
      <c r="B17" s="4">
        <v>8.0167000000000002E-2</v>
      </c>
      <c r="C17" s="4">
        <v>8.0167000000000002E-2</v>
      </c>
      <c r="D17" s="4">
        <v>8.0167000000000002E-2</v>
      </c>
      <c r="E17" s="4">
        <v>7.5013999999999997E-2</v>
      </c>
      <c r="F17" s="4">
        <v>6.9755999999999999E-2</v>
      </c>
      <c r="G17" s="4">
        <v>6.8933999999999995E-2</v>
      </c>
      <c r="H17" s="4">
        <v>6.5446000000000004E-2</v>
      </c>
      <c r="I17" s="4">
        <v>5.8782000000000001E-2</v>
      </c>
      <c r="L17" s="4" t="s">
        <v>75</v>
      </c>
      <c r="M17" s="4">
        <f>B75</f>
        <v>1.3049E-2</v>
      </c>
      <c r="N17" s="4">
        <f>C75</f>
        <v>1.3049E-2</v>
      </c>
      <c r="O17" s="4">
        <f>D75</f>
        <v>1.3049E-2</v>
      </c>
      <c r="P17" s="4">
        <f>E75</f>
        <v>1.3049E-2</v>
      </c>
      <c r="Q17" s="4">
        <f>F75</f>
        <v>1.3049E-2</v>
      </c>
      <c r="R17" s="4">
        <f>G75</f>
        <v>1.3049E-2</v>
      </c>
      <c r="S17" s="4">
        <f>H75</f>
        <v>1.3049E-2</v>
      </c>
      <c r="T17" s="4">
        <f>I75</f>
        <v>1.3049E-2</v>
      </c>
    </row>
    <row r="18" spans="1:20" x14ac:dyDescent="0.2">
      <c r="A18" s="4">
        <v>17.143000000000001</v>
      </c>
      <c r="B18" s="4">
        <v>0.100898</v>
      </c>
      <c r="C18" s="4">
        <v>0.100898</v>
      </c>
      <c r="D18" s="4">
        <v>0.100898</v>
      </c>
      <c r="E18" s="4">
        <v>9.4201999999999994E-2</v>
      </c>
      <c r="F18" s="4">
        <v>8.7298000000000001E-2</v>
      </c>
      <c r="G18" s="4">
        <v>8.6248000000000005E-2</v>
      </c>
      <c r="H18" s="4">
        <v>8.2117999999999997E-2</v>
      </c>
      <c r="I18" s="4">
        <v>7.3176000000000005E-2</v>
      </c>
      <c r="L18" s="4" t="s">
        <v>80</v>
      </c>
      <c r="M18" s="4">
        <v>3113.5296170458801</v>
      </c>
      <c r="N18" s="4">
        <v>3113.5296170458801</v>
      </c>
      <c r="O18" s="4">
        <v>3113.5296170458801</v>
      </c>
      <c r="P18" s="4">
        <v>3113.5296170458801</v>
      </c>
      <c r="Q18" s="4">
        <v>3113.5296170458801</v>
      </c>
      <c r="R18" s="4">
        <v>3113.5296170458801</v>
      </c>
      <c r="S18" s="4">
        <v>3113.5296170458801</v>
      </c>
      <c r="T18" s="4">
        <v>3113.5296170458801</v>
      </c>
    </row>
    <row r="19" spans="1:20" x14ac:dyDescent="0.2">
      <c r="A19" s="4">
        <v>20</v>
      </c>
      <c r="B19" s="4">
        <v>0.123406</v>
      </c>
      <c r="C19" s="4">
        <v>0.123406</v>
      </c>
      <c r="D19" s="4">
        <v>0.123406</v>
      </c>
      <c r="E19" s="4">
        <v>0.11522300000000001</v>
      </c>
      <c r="F19" s="4">
        <v>0.106583</v>
      </c>
      <c r="G19" s="4">
        <v>0.105267</v>
      </c>
      <c r="H19" s="4">
        <v>0.10016899999999999</v>
      </c>
      <c r="I19" s="4">
        <v>8.9145000000000002E-2</v>
      </c>
    </row>
    <row r="20" spans="1:20" x14ac:dyDescent="0.2">
      <c r="L20" s="4" t="s">
        <v>79</v>
      </c>
      <c r="M20" s="4">
        <f>B69</f>
        <v>2.9500000000000001E-4</v>
      </c>
      <c r="N20" s="4">
        <f>C69</f>
        <v>4.3100000000000001E-4</v>
      </c>
      <c r="O20" s="4">
        <f>D69</f>
        <v>5.6300000000000002E-4</v>
      </c>
      <c r="P20" s="4">
        <f>E69</f>
        <v>6.96E-4</v>
      </c>
      <c r="Q20" s="4">
        <f>F69</f>
        <v>8.34E-4</v>
      </c>
      <c r="R20" s="4">
        <f>G69</f>
        <v>8.7600000000000004E-4</v>
      </c>
      <c r="S20" s="4">
        <f>H69</f>
        <v>9.7900000000000005E-4</v>
      </c>
      <c r="T20" s="4">
        <f>I69</f>
        <v>1.0679999999999999E-3</v>
      </c>
    </row>
    <row r="21" spans="1:20" x14ac:dyDescent="0.2">
      <c r="M21" s="4">
        <v>105.408127068982</v>
      </c>
      <c r="N21" s="4">
        <v>194.48320629532299</v>
      </c>
      <c r="O21" s="4">
        <v>241.03862849995301</v>
      </c>
      <c r="P21" s="4">
        <v>282.713282756014</v>
      </c>
      <c r="Q21" s="4">
        <v>319.48165788992401</v>
      </c>
      <c r="R21" s="4">
        <v>387.15279914264499</v>
      </c>
      <c r="S21" s="4">
        <v>420.69001815974002</v>
      </c>
      <c r="T21" s="4">
        <v>459.75874773818902</v>
      </c>
    </row>
    <row r="23" spans="1:20" x14ac:dyDescent="0.2">
      <c r="M23" s="4">
        <f>$P$2*M17*M18+$P$2*M20*M21</f>
        <v>522507.56286492437</v>
      </c>
      <c r="N23" s="4">
        <f>$P$2*N17*N18+$P$2*N20*N21</f>
        <v>523185.14512842475</v>
      </c>
      <c r="O23" s="4">
        <f>$P$2*O17*O18+$P$2*O20*O21</f>
        <v>523851.87645476795</v>
      </c>
      <c r="P23" s="4">
        <f>$P$2*P17*P18+$P$2*P20*P21</f>
        <v>524636.59366577282</v>
      </c>
      <c r="Q23" s="4">
        <f>$P$2*Q17*Q18+$P$2*Q20*Q21</f>
        <v>525532.02770659735</v>
      </c>
      <c r="R23" s="4">
        <f>$P$2*R17*R18+$P$2*R20*R21</f>
        <v>526466.25691093202</v>
      </c>
      <c r="S23" s="4">
        <f>$P$2*S17*S18+$P$2*S20*S21</f>
        <v>527400.63423819479</v>
      </c>
      <c r="T23" s="4">
        <f>$P$2*T17*T18+$P$2*T20*T21</f>
        <v>528417.99095288583</v>
      </c>
    </row>
    <row r="24" spans="1:20" ht="15" x14ac:dyDescent="0.25">
      <c r="A24" s="7" t="s">
        <v>77</v>
      </c>
      <c r="B24" s="7">
        <v>0.1</v>
      </c>
      <c r="C24" s="7">
        <v>0.2</v>
      </c>
      <c r="D24" s="7">
        <v>0.3</v>
      </c>
      <c r="E24" s="7">
        <v>0.4</v>
      </c>
      <c r="F24" s="7">
        <v>0.5</v>
      </c>
      <c r="G24" s="7">
        <v>0.6</v>
      </c>
      <c r="H24" s="7">
        <v>0.7</v>
      </c>
      <c r="I24" s="7">
        <v>0.8</v>
      </c>
    </row>
    <row r="25" spans="1:20" x14ac:dyDescent="0.2">
      <c r="A25" s="4" t="s">
        <v>74</v>
      </c>
      <c r="B25" s="4">
        <v>200</v>
      </c>
      <c r="C25" s="4">
        <v>400</v>
      </c>
      <c r="D25" s="4">
        <v>600</v>
      </c>
      <c r="E25" s="4">
        <v>800</v>
      </c>
      <c r="F25" s="4">
        <v>1000</v>
      </c>
      <c r="G25" s="4">
        <v>1200</v>
      </c>
      <c r="H25" s="4">
        <v>1400</v>
      </c>
      <c r="I25" s="4">
        <v>1600</v>
      </c>
    </row>
    <row r="26" spans="1:20" x14ac:dyDescent="0.2">
      <c r="A26" s="4" t="s">
        <v>73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</row>
    <row r="27" spans="1:20" x14ac:dyDescent="0.2">
      <c r="A27" s="4" t="s">
        <v>72</v>
      </c>
      <c r="B27" s="4">
        <v>9775.7180000000008</v>
      </c>
      <c r="C27" s="4">
        <v>17952.815999999999</v>
      </c>
      <c r="D27" s="4">
        <v>26223.348000000002</v>
      </c>
      <c r="E27" s="4">
        <v>34480.639999999999</v>
      </c>
      <c r="F27" s="4">
        <v>42733.334000000003</v>
      </c>
      <c r="G27" s="4">
        <v>50983.896000000001</v>
      </c>
      <c r="H27" s="4">
        <v>59233.294999999998</v>
      </c>
      <c r="I27" s="4">
        <v>67481.990999999995</v>
      </c>
      <c r="M27" s="4">
        <f>(M13-$M$10)/$M$10*100</f>
        <v>2.2836999003755052</v>
      </c>
      <c r="N27" s="4">
        <f>(N13-$M$10)/$M$10*100</f>
        <v>4.3221702812476073</v>
      </c>
      <c r="O27" s="4">
        <f>(O13-$M$10)/$M$10*100</f>
        <v>6.4755919993869284</v>
      </c>
      <c r="P27" s="4">
        <f>(P13-$M$10)/$M$10*100</f>
        <v>8.7133113648555511</v>
      </c>
      <c r="Q27" s="4">
        <f>(Q13-$M$10)/$M$10*100</f>
        <v>11.027664955168973</v>
      </c>
      <c r="R27" s="4">
        <f>(R13-$M$10)/$M$10*100</f>
        <v>13.403325925358271</v>
      </c>
      <c r="S27" s="4">
        <f>(S13-$M$10)/$M$10*100</f>
        <v>15.832630852938923</v>
      </c>
      <c r="T27" s="4">
        <f>(T13-$M$10)/$M$10*100</f>
        <v>18.307916315426471</v>
      </c>
    </row>
    <row r="28" spans="1:20" x14ac:dyDescent="0.2">
      <c r="A28" s="4" t="s">
        <v>71</v>
      </c>
      <c r="B28" s="4">
        <v>200000</v>
      </c>
      <c r="C28" s="4">
        <v>400000</v>
      </c>
      <c r="D28" s="4">
        <v>600000</v>
      </c>
      <c r="E28" s="4">
        <v>800000</v>
      </c>
      <c r="F28" s="4">
        <v>1000000</v>
      </c>
      <c r="G28" s="4">
        <v>1200000</v>
      </c>
      <c r="H28" s="4">
        <v>1400000</v>
      </c>
      <c r="I28" s="4">
        <v>1600000</v>
      </c>
      <c r="M28" s="4">
        <f>(M17-$M$10)/$M$10*100</f>
        <v>0</v>
      </c>
      <c r="N28" s="4">
        <f>(N17-$M$10)/$M$10*100</f>
        <v>0</v>
      </c>
      <c r="O28" s="4">
        <f>(O17-$M$10)/$M$10*100</f>
        <v>0</v>
      </c>
      <c r="P28" s="4">
        <f>(P17-$M$10)/$M$10*100</f>
        <v>0</v>
      </c>
      <c r="Q28" s="4">
        <f>(Q17-$M$10)/$M$10*100</f>
        <v>0</v>
      </c>
      <c r="R28" s="4">
        <f>(R17-$M$10)/$M$10*100</f>
        <v>0</v>
      </c>
      <c r="S28" s="4">
        <f>(S17-$M$10)/$M$10*100</f>
        <v>0</v>
      </c>
      <c r="T28" s="4">
        <f>(T17-$M$10)/$M$10*100</f>
        <v>0</v>
      </c>
    </row>
    <row r="29" spans="1:20" x14ac:dyDescent="0.2">
      <c r="A29" s="4" t="s">
        <v>70</v>
      </c>
      <c r="B29" s="4">
        <v>199353.39199999999</v>
      </c>
      <c r="C29" s="4">
        <v>245256.89600000001</v>
      </c>
      <c r="D29" s="4">
        <v>288013.29599999997</v>
      </c>
      <c r="E29" s="4">
        <v>328769.74</v>
      </c>
      <c r="F29" s="4">
        <v>368174.24599999998</v>
      </c>
      <c r="G29" s="4">
        <v>406584.32000000001</v>
      </c>
      <c r="H29" s="4">
        <v>444253.97600000002</v>
      </c>
      <c r="I29" s="4">
        <v>481324.67800000001</v>
      </c>
      <c r="K29" s="5"/>
    </row>
    <row r="30" spans="1:20" x14ac:dyDescent="0.2">
      <c r="A30" s="4" t="s">
        <v>69</v>
      </c>
      <c r="B30" s="4">
        <v>7.1790039601713396</v>
      </c>
      <c r="C30" s="4">
        <v>7.1790039601713396</v>
      </c>
      <c r="D30" s="4">
        <v>7.1790039601713396</v>
      </c>
      <c r="E30" s="4">
        <v>7.1790039601713396</v>
      </c>
      <c r="F30" s="4">
        <v>7.1790039601713396</v>
      </c>
      <c r="G30" s="4">
        <v>7.1790039601713396</v>
      </c>
      <c r="H30" s="4">
        <v>7.1790039601713396</v>
      </c>
      <c r="I30" s="4">
        <v>7.1790039601713396</v>
      </c>
      <c r="J30" s="5"/>
      <c r="K30" s="5"/>
    </row>
    <row r="31" spans="1:20" x14ac:dyDescent="0.2">
      <c r="A31" s="6" t="s">
        <v>68</v>
      </c>
      <c r="B31" s="6">
        <v>70248.362211478001</v>
      </c>
      <c r="C31" s="6">
        <v>110543.348526854</v>
      </c>
      <c r="D31" s="6">
        <v>121517.443661795</v>
      </c>
      <c r="E31" s="6">
        <v>124869.40129979201</v>
      </c>
      <c r="F31" s="6">
        <v>127581.2450023</v>
      </c>
      <c r="G31" s="6">
        <v>128386.57547709301</v>
      </c>
      <c r="H31" s="6">
        <v>128878.249531876</v>
      </c>
      <c r="I31" s="6">
        <v>129421.56200803901</v>
      </c>
      <c r="J31" s="5"/>
      <c r="K31" s="5"/>
      <c r="L31" s="4" t="s">
        <v>78</v>
      </c>
      <c r="M31" s="4">
        <f>$P$2*M11*M10</f>
        <v>522107.96220516274</v>
      </c>
      <c r="N31" s="4">
        <f>$P$2*N11*N10</f>
        <v>522107.96220516274</v>
      </c>
      <c r="O31" s="4">
        <f>$P$2*O11*O10</f>
        <v>522107.96220516274</v>
      </c>
      <c r="P31" s="4">
        <f>$P$2*P11*P10</f>
        <v>513512.32567001175</v>
      </c>
      <c r="Q31" s="4">
        <f>$P$2*Q11*Q10</f>
        <v>496332.88800553483</v>
      </c>
      <c r="R31" s="4">
        <f>$P$2*R11*R10</f>
        <v>485597.60914519313</v>
      </c>
      <c r="S31" s="4">
        <f>$P$2*S11*S10</f>
        <v>479218.71341378463</v>
      </c>
      <c r="T31" s="4">
        <f>$P$2*T11*T10</f>
        <v>479660.38347579964</v>
      </c>
    </row>
    <row r="32" spans="1:20" x14ac:dyDescent="0.2">
      <c r="J32" s="5"/>
      <c r="K32" s="5"/>
      <c r="L32" s="4" t="s">
        <v>77</v>
      </c>
      <c r="M32" s="4">
        <f>$P$2*M14*M13</f>
        <v>577180.20059214544</v>
      </c>
      <c r="N32" s="4">
        <f>$P$2*N14*N13</f>
        <v>624630.08574172016</v>
      </c>
      <c r="O32" s="4">
        <f>$P$2*O14*O13</f>
        <v>674253.58874009363</v>
      </c>
      <c r="P32" s="4">
        <f>$P$2*P14*P13</f>
        <v>725958.45569969586</v>
      </c>
      <c r="Q32" s="4">
        <f>$P$2*Q14*Q13</f>
        <v>779773.43954085279</v>
      </c>
      <c r="R32" s="4">
        <f>$P$2*R14*R13</f>
        <v>835661.51086198376</v>
      </c>
      <c r="S32" s="4">
        <f>$P$2*S14*S13</f>
        <v>893624.46503126202</v>
      </c>
      <c r="T32" s="4">
        <f>$P$2*T14*T13</f>
        <v>953654.13737309573</v>
      </c>
    </row>
    <row r="33" spans="1:20" x14ac:dyDescent="0.2">
      <c r="A33" s="4" t="s">
        <v>76</v>
      </c>
      <c r="B33" s="4">
        <v>0.1</v>
      </c>
      <c r="C33" s="4">
        <v>0.2</v>
      </c>
      <c r="D33" s="4">
        <v>0.3</v>
      </c>
      <c r="E33" s="4">
        <v>0.4</v>
      </c>
      <c r="F33" s="4">
        <v>0.5</v>
      </c>
      <c r="G33" s="4">
        <v>0.6</v>
      </c>
      <c r="H33" s="4">
        <v>0.7</v>
      </c>
      <c r="I33" s="4">
        <v>0.8</v>
      </c>
      <c r="L33" s="4" t="s">
        <v>75</v>
      </c>
      <c r="M33" s="4">
        <f>$P$2*(M17+M20)*(M18+M21*2)</f>
        <v>570062.29841359449</v>
      </c>
      <c r="N33" s="4">
        <f>$P$2*(N17+N20)*(N18+N21*2)</f>
        <v>606733.01545190229</v>
      </c>
      <c r="O33" s="4">
        <f>$P$2*(O17+O20)*(O18+O21*2)</f>
        <v>628961.73775202851</v>
      </c>
      <c r="P33" s="4">
        <f>$P$2*(P17+P20)*(P18+P21*2)</f>
        <v>649829.53063925437</v>
      </c>
      <c r="Q33" s="4">
        <f>$P$2*(Q17+Q20)*(Q18+Q21*2)</f>
        <v>669473.34541941364</v>
      </c>
      <c r="R33" s="4">
        <f>$P$2*(R17+R20)*(R18+R21*2)</f>
        <v>695717.83527396631</v>
      </c>
      <c r="S33" s="4">
        <f>$P$2*(S17+S20)*(S18+S21*2)</f>
        <v>712955.47424953268</v>
      </c>
      <c r="T33" s="4">
        <f>$P$2*(T17+T20)*(T18+T21*2)</f>
        <v>731654.07190860319</v>
      </c>
    </row>
    <row r="34" spans="1:20" x14ac:dyDescent="0.2">
      <c r="A34" s="4">
        <v>-2</v>
      </c>
      <c r="B34" s="4">
        <v>1.4864E-2</v>
      </c>
      <c r="C34" s="4">
        <v>1.5133000000000001E-2</v>
      </c>
      <c r="D34" s="4">
        <v>1.5417E-2</v>
      </c>
      <c r="E34" s="4">
        <v>1.5710999999999999E-2</v>
      </c>
      <c r="F34" s="4">
        <v>1.6014E-2</v>
      </c>
      <c r="G34" s="4">
        <v>1.6326E-2</v>
      </c>
      <c r="H34" s="4">
        <v>1.6643999999999999E-2</v>
      </c>
      <c r="I34" s="4">
        <v>1.6968E-2</v>
      </c>
    </row>
    <row r="35" spans="1:20" x14ac:dyDescent="0.2">
      <c r="A35" s="4">
        <v>0</v>
      </c>
      <c r="B35" s="4">
        <v>1.3346999999999999E-2</v>
      </c>
      <c r="C35" s="4">
        <v>1.3613E-2</v>
      </c>
      <c r="D35" s="4">
        <v>1.3894E-2</v>
      </c>
      <c r="E35" s="4">
        <v>1.4186000000000001E-2</v>
      </c>
      <c r="F35" s="4">
        <v>1.4487999999999999E-2</v>
      </c>
      <c r="G35" s="4">
        <v>1.4798E-2</v>
      </c>
      <c r="H35" s="4">
        <v>1.5115E-2</v>
      </c>
      <c r="I35" s="4">
        <v>1.5438E-2</v>
      </c>
    </row>
    <row r="36" spans="1:20" x14ac:dyDescent="0.2">
      <c r="A36" s="4">
        <v>2.8570000000000002</v>
      </c>
      <c r="B36" s="4">
        <v>1.6485E-2</v>
      </c>
      <c r="C36" s="4">
        <v>1.6757999999999999E-2</v>
      </c>
      <c r="D36" s="4">
        <v>1.7044E-2</v>
      </c>
      <c r="E36" s="4">
        <v>1.7340999999999999E-2</v>
      </c>
      <c r="F36" s="4">
        <v>1.7645999999999998E-2</v>
      </c>
      <c r="G36" s="4">
        <v>1.7958999999999999E-2</v>
      </c>
      <c r="H36" s="4">
        <v>1.8277999999999999E-2</v>
      </c>
      <c r="I36" s="4">
        <v>1.8603999999999999E-2</v>
      </c>
    </row>
    <row r="37" spans="1:20" x14ac:dyDescent="0.2">
      <c r="A37" s="4">
        <v>5.7140000000000004</v>
      </c>
      <c r="B37" s="4">
        <v>2.5565999999999998E-2</v>
      </c>
      <c r="C37" s="4">
        <v>2.5895999999999999E-2</v>
      </c>
      <c r="D37" s="4">
        <v>2.6190999999999999E-2</v>
      </c>
      <c r="E37" s="4">
        <v>2.6428E-2</v>
      </c>
      <c r="F37" s="4">
        <v>2.6695E-2</v>
      </c>
      <c r="G37" s="4">
        <v>2.7022000000000001E-2</v>
      </c>
      <c r="H37" s="4">
        <v>2.7404000000000001E-2</v>
      </c>
      <c r="I37" s="4">
        <v>2.7812E-2</v>
      </c>
    </row>
    <row r="38" spans="1:20" x14ac:dyDescent="0.2">
      <c r="A38" s="4">
        <v>8.5709999999999997</v>
      </c>
      <c r="B38" s="4">
        <v>4.0708000000000001E-2</v>
      </c>
      <c r="C38" s="4">
        <v>4.0978000000000001E-2</v>
      </c>
      <c r="D38" s="4">
        <v>4.1596000000000001E-2</v>
      </c>
      <c r="E38" s="4">
        <v>4.2188999999999997E-2</v>
      </c>
      <c r="F38" s="4">
        <v>4.2644000000000001E-2</v>
      </c>
      <c r="G38" s="4">
        <v>4.3048000000000003E-2</v>
      </c>
      <c r="H38" s="4">
        <v>4.3450999999999997E-2</v>
      </c>
      <c r="I38" s="4">
        <v>4.385E-2</v>
      </c>
    </row>
    <row r="39" spans="1:20" x14ac:dyDescent="0.2">
      <c r="A39" s="4">
        <v>11.429</v>
      </c>
      <c r="B39" s="4">
        <v>6.1325999999999999E-2</v>
      </c>
      <c r="C39" s="4">
        <v>6.1920999999999997E-2</v>
      </c>
      <c r="D39" s="4">
        <v>6.2398000000000002E-2</v>
      </c>
      <c r="E39" s="4">
        <v>6.2848000000000001E-2</v>
      </c>
      <c r="F39" s="4">
        <v>6.3288999999999998E-2</v>
      </c>
      <c r="G39" s="4">
        <v>6.3715999999999995E-2</v>
      </c>
      <c r="H39" s="4">
        <v>6.4141000000000004E-2</v>
      </c>
      <c r="I39" s="4">
        <v>6.4559000000000005E-2</v>
      </c>
    </row>
    <row r="40" spans="1:20" x14ac:dyDescent="0.2">
      <c r="A40" s="4">
        <v>14.286</v>
      </c>
      <c r="B40" s="4">
        <v>8.1146999999999997E-2</v>
      </c>
      <c r="C40" s="4">
        <v>8.1816E-2</v>
      </c>
      <c r="D40" s="4">
        <v>8.2434999999999994E-2</v>
      </c>
      <c r="E40" s="4">
        <v>8.3001000000000005E-2</v>
      </c>
      <c r="F40" s="4">
        <v>8.3547999999999997E-2</v>
      </c>
      <c r="G40" s="4">
        <v>8.4066000000000002E-2</v>
      </c>
      <c r="H40" s="4">
        <v>8.4573999999999996E-2</v>
      </c>
      <c r="I40" s="4">
        <v>8.5065000000000002E-2</v>
      </c>
    </row>
    <row r="41" spans="1:20" x14ac:dyDescent="0.2">
      <c r="A41" s="4">
        <v>17.143000000000001</v>
      </c>
      <c r="B41" s="4">
        <v>0.101635</v>
      </c>
      <c r="C41" s="4">
        <v>0.10213999999999999</v>
      </c>
      <c r="D41" s="4">
        <v>0.102631</v>
      </c>
      <c r="E41" s="4">
        <v>0.10308100000000001</v>
      </c>
      <c r="F41" s="4">
        <v>0.103531</v>
      </c>
      <c r="G41" s="4">
        <v>0.103963</v>
      </c>
      <c r="H41" s="4">
        <v>0.104396</v>
      </c>
      <c r="I41" s="4">
        <v>0.10481600000000001</v>
      </c>
    </row>
    <row r="42" spans="1:20" x14ac:dyDescent="0.2">
      <c r="A42" s="4">
        <v>20</v>
      </c>
      <c r="B42" s="4">
        <v>0.123735</v>
      </c>
      <c r="C42" s="4">
        <v>0.123566</v>
      </c>
      <c r="D42" s="4">
        <v>0.123503</v>
      </c>
      <c r="E42" s="4">
        <v>0.123474</v>
      </c>
      <c r="F42" s="4">
        <v>0.12350999999999999</v>
      </c>
      <c r="G42" s="4">
        <v>0.123571</v>
      </c>
      <c r="H42" s="4">
        <v>0.123672</v>
      </c>
      <c r="I42" s="4">
        <v>0.123783</v>
      </c>
    </row>
    <row r="44" spans="1:20" x14ac:dyDescent="0.2">
      <c r="K44" s="5"/>
    </row>
    <row r="45" spans="1:20" x14ac:dyDescent="0.2">
      <c r="K45" s="5"/>
    </row>
    <row r="46" spans="1:20" x14ac:dyDescent="0.2">
      <c r="K46" s="5"/>
    </row>
    <row r="47" spans="1:20" ht="15" x14ac:dyDescent="0.25">
      <c r="A47" s="7" t="s">
        <v>49</v>
      </c>
      <c r="B47" s="7">
        <v>0.1</v>
      </c>
      <c r="C47" s="7">
        <v>0.2</v>
      </c>
      <c r="D47" s="7">
        <v>0.3</v>
      </c>
      <c r="E47" s="7">
        <v>0.4</v>
      </c>
      <c r="F47" s="7">
        <v>0.5</v>
      </c>
      <c r="G47" s="7">
        <v>0.6</v>
      </c>
      <c r="H47" s="7">
        <v>0.7</v>
      </c>
      <c r="I47" s="7">
        <v>0.8</v>
      </c>
      <c r="J47" s="5"/>
      <c r="K47" s="5"/>
    </row>
    <row r="48" spans="1:20" x14ac:dyDescent="0.2">
      <c r="A48" s="4" t="s">
        <v>74</v>
      </c>
      <c r="B48" s="4">
        <v>200</v>
      </c>
      <c r="C48" s="4">
        <v>400</v>
      </c>
      <c r="D48" s="4">
        <v>600</v>
      </c>
      <c r="E48" s="4">
        <v>800</v>
      </c>
      <c r="F48" s="4">
        <v>1000</v>
      </c>
      <c r="G48" s="4">
        <v>1200</v>
      </c>
      <c r="H48" s="4">
        <v>1400</v>
      </c>
      <c r="I48" s="4">
        <v>1600</v>
      </c>
      <c r="K48" s="5"/>
    </row>
    <row r="49" spans="1:11" x14ac:dyDescent="0.2">
      <c r="A49" s="4" t="s">
        <v>73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K49" s="5"/>
    </row>
    <row r="50" spans="1:11" x14ac:dyDescent="0.2">
      <c r="A50" s="4" t="s">
        <v>72</v>
      </c>
      <c r="B50" s="4">
        <v>9308.1740000000009</v>
      </c>
      <c r="C50" s="4">
        <v>18086.988000000001</v>
      </c>
      <c r="D50" s="4">
        <v>27180.25</v>
      </c>
      <c r="E50" s="4">
        <v>36375.281000000003</v>
      </c>
      <c r="F50" s="4">
        <v>45668.466999999997</v>
      </c>
      <c r="G50" s="4">
        <v>53977.805</v>
      </c>
      <c r="H50" s="4">
        <v>63121.023000000001</v>
      </c>
      <c r="I50" s="4">
        <v>72082.807000000001</v>
      </c>
      <c r="K50" s="5"/>
    </row>
    <row r="51" spans="1:11" x14ac:dyDescent="0.2">
      <c r="A51" s="4" t="s">
        <v>71</v>
      </c>
      <c r="B51" s="4">
        <v>200000</v>
      </c>
      <c r="C51" s="4">
        <v>400000</v>
      </c>
      <c r="D51" s="4">
        <v>600000</v>
      </c>
      <c r="E51" s="4">
        <v>800000</v>
      </c>
      <c r="F51" s="4">
        <v>1000000</v>
      </c>
      <c r="G51" s="4">
        <v>1200000</v>
      </c>
      <c r="H51" s="4">
        <v>1400000</v>
      </c>
      <c r="I51" s="4">
        <v>1600000</v>
      </c>
      <c r="K51" s="5"/>
    </row>
    <row r="52" spans="1:11" x14ac:dyDescent="0.2">
      <c r="A52" s="4" t="s">
        <v>70</v>
      </c>
      <c r="B52" s="4">
        <v>192453.427</v>
      </c>
      <c r="C52" s="4">
        <v>233095.45699999999</v>
      </c>
      <c r="D52" s="4">
        <v>270296.49099999998</v>
      </c>
      <c r="E52" s="4">
        <v>305196.38199999998</v>
      </c>
      <c r="F52" s="4">
        <v>338490.59899999999</v>
      </c>
      <c r="G52" s="4">
        <v>369397.27100000001</v>
      </c>
      <c r="H52" s="4">
        <v>400196.924</v>
      </c>
      <c r="I52" s="4">
        <v>429952.09</v>
      </c>
      <c r="K52" s="5"/>
    </row>
    <row r="53" spans="1:11" x14ac:dyDescent="0.2">
      <c r="A53" s="4" t="s">
        <v>69</v>
      </c>
      <c r="B53" s="4">
        <v>7.1790039601713396</v>
      </c>
      <c r="C53" s="4">
        <v>7.1790039601713396</v>
      </c>
      <c r="D53" s="4">
        <v>7.1790039601713396</v>
      </c>
      <c r="E53" s="4">
        <v>7.1790039601713396</v>
      </c>
      <c r="F53" s="4">
        <v>7.1790039601713396</v>
      </c>
      <c r="G53" s="4">
        <v>7.1790039601713396</v>
      </c>
      <c r="H53" s="4">
        <v>7.1790039601713396</v>
      </c>
      <c r="I53" s="4">
        <v>7.1790039601713396</v>
      </c>
    </row>
    <row r="54" spans="1:11" x14ac:dyDescent="0.2">
      <c r="A54" s="6" t="s">
        <v>68</v>
      </c>
      <c r="B54" s="6">
        <v>69080.820199650305</v>
      </c>
      <c r="C54" s="6">
        <v>108529.007868289</v>
      </c>
      <c r="D54" s="6">
        <v>121178.169362521</v>
      </c>
      <c r="E54" s="6">
        <v>124517.964562386</v>
      </c>
      <c r="F54" s="6">
        <v>127250.94147258801</v>
      </c>
      <c r="G54" s="6">
        <v>128271.659575229</v>
      </c>
      <c r="H54" s="6">
        <v>128771.939410046</v>
      </c>
      <c r="I54" s="6">
        <v>129278.375155209</v>
      </c>
    </row>
    <row r="56" spans="1:11" x14ac:dyDescent="0.2">
      <c r="A56" s="4" t="s">
        <v>67</v>
      </c>
    </row>
    <row r="57" spans="1:11" x14ac:dyDescent="0.2">
      <c r="A57" s="4" t="s">
        <v>66</v>
      </c>
      <c r="B57" s="4">
        <v>0.1</v>
      </c>
      <c r="C57" s="4">
        <v>0.2</v>
      </c>
      <c r="D57" s="4">
        <v>0.3</v>
      </c>
      <c r="E57" s="4">
        <v>0.4</v>
      </c>
      <c r="F57" s="4">
        <v>0.5</v>
      </c>
      <c r="G57" s="4">
        <v>0.6</v>
      </c>
      <c r="H57" s="4">
        <v>0.7</v>
      </c>
      <c r="I57" s="4">
        <v>0.8</v>
      </c>
    </row>
    <row r="58" spans="1:11" x14ac:dyDescent="0.2">
      <c r="A58" s="4">
        <v>0</v>
      </c>
      <c r="B58" s="4">
        <v>2.5300000000000002E-4</v>
      </c>
      <c r="C58" s="4">
        <v>3.7199999999999999E-4</v>
      </c>
      <c r="D58" s="4">
        <v>4.8500000000000003E-4</v>
      </c>
      <c r="E58" s="4">
        <v>5.9900000000000003E-4</v>
      </c>
      <c r="F58" s="4">
        <v>7.18E-4</v>
      </c>
      <c r="G58" s="4">
        <v>7.5600000000000005E-4</v>
      </c>
      <c r="H58" s="4">
        <v>8.4500000000000005E-4</v>
      </c>
      <c r="I58" s="4">
        <v>9.2199999999999997E-4</v>
      </c>
    </row>
    <row r="59" spans="1:11" x14ac:dyDescent="0.2">
      <c r="A59" s="4">
        <v>1000</v>
      </c>
      <c r="B59" s="4">
        <v>2.5599999999999999E-4</v>
      </c>
      <c r="C59" s="4">
        <v>3.7599999999999998E-4</v>
      </c>
      <c r="D59" s="4">
        <v>4.9100000000000001E-4</v>
      </c>
      <c r="E59" s="4">
        <v>6.0599999999999998E-4</v>
      </c>
      <c r="F59" s="4">
        <v>7.2599999999999997E-4</v>
      </c>
      <c r="G59" s="4">
        <v>7.6499999999999995E-4</v>
      </c>
      <c r="H59" s="4">
        <v>8.5499999999999997E-4</v>
      </c>
      <c r="I59" s="4">
        <v>9.3199999999999999E-4</v>
      </c>
    </row>
    <row r="60" spans="1:11" x14ac:dyDescent="0.2">
      <c r="A60" s="4">
        <v>2000</v>
      </c>
      <c r="B60" s="4">
        <v>2.5900000000000001E-4</v>
      </c>
      <c r="C60" s="4">
        <v>3.8099999999999999E-4</v>
      </c>
      <c r="D60" s="4">
        <v>4.9700000000000005E-4</v>
      </c>
      <c r="E60" s="4">
        <v>6.1399999999999996E-4</v>
      </c>
      <c r="F60" s="4">
        <v>7.3499999999999998E-4</v>
      </c>
      <c r="G60" s="4">
        <v>7.7399999999999995E-4</v>
      </c>
      <c r="H60" s="4">
        <v>8.6499999999999999E-4</v>
      </c>
      <c r="I60" s="4">
        <v>9.4300000000000004E-4</v>
      </c>
    </row>
    <row r="61" spans="1:11" x14ac:dyDescent="0.2">
      <c r="A61" s="4">
        <v>3000</v>
      </c>
      <c r="B61" s="4">
        <v>2.6200000000000003E-4</v>
      </c>
      <c r="C61" s="4">
        <v>3.8499999999999998E-4</v>
      </c>
      <c r="D61" s="4">
        <v>5.0299999999999997E-4</v>
      </c>
      <c r="E61" s="4">
        <v>6.2100000000000002E-4</v>
      </c>
      <c r="F61" s="4">
        <v>7.4399999999999998E-4</v>
      </c>
      <c r="G61" s="4">
        <v>7.8299999999999995E-4</v>
      </c>
      <c r="H61" s="4">
        <v>8.7600000000000004E-4</v>
      </c>
      <c r="I61" s="4">
        <v>9.5500000000000001E-4</v>
      </c>
    </row>
    <row r="62" spans="1:11" x14ac:dyDescent="0.2">
      <c r="A62" s="4">
        <v>4000</v>
      </c>
      <c r="B62" s="4">
        <v>2.6600000000000001E-4</v>
      </c>
      <c r="C62" s="4">
        <v>3.8999999999999999E-4</v>
      </c>
      <c r="D62" s="4">
        <v>5.1000000000000004E-4</v>
      </c>
      <c r="E62" s="4">
        <v>6.29E-4</v>
      </c>
      <c r="F62" s="4">
        <v>7.54E-4</v>
      </c>
      <c r="G62" s="4">
        <v>7.9299999999999998E-4</v>
      </c>
      <c r="H62" s="4">
        <v>8.8699999999999998E-4</v>
      </c>
      <c r="I62" s="4">
        <v>9.6699999999999998E-4</v>
      </c>
    </row>
    <row r="63" spans="1:11" x14ac:dyDescent="0.2">
      <c r="A63" s="4">
        <v>5000</v>
      </c>
      <c r="B63" s="4">
        <v>2.6899999999999998E-4</v>
      </c>
      <c r="C63" s="4">
        <v>3.9500000000000001E-4</v>
      </c>
      <c r="D63" s="4">
        <v>5.1599999999999997E-4</v>
      </c>
      <c r="E63" s="4">
        <v>6.38E-4</v>
      </c>
      <c r="F63" s="4">
        <v>7.6400000000000003E-4</v>
      </c>
      <c r="G63" s="4">
        <v>8.0400000000000003E-4</v>
      </c>
      <c r="H63" s="4">
        <v>8.9800000000000004E-4</v>
      </c>
      <c r="I63" s="4">
        <v>9.7999999999999997E-4</v>
      </c>
    </row>
    <row r="64" spans="1:11" x14ac:dyDescent="0.2">
      <c r="A64" s="4">
        <v>6000</v>
      </c>
      <c r="B64" s="4">
        <v>2.7300000000000002E-4</v>
      </c>
      <c r="C64" s="4">
        <v>4.0099999999999999E-4</v>
      </c>
      <c r="D64" s="4">
        <v>5.2300000000000003E-4</v>
      </c>
      <c r="E64" s="4">
        <v>6.4599999999999998E-4</v>
      </c>
      <c r="F64" s="4">
        <v>7.7399999999999995E-4</v>
      </c>
      <c r="G64" s="4">
        <v>8.1400000000000005E-4</v>
      </c>
      <c r="H64" s="4">
        <v>9.1E-4</v>
      </c>
      <c r="I64" s="4">
        <v>9.9299999999999996E-4</v>
      </c>
    </row>
    <row r="65" spans="1:11" x14ac:dyDescent="0.2">
      <c r="A65" s="4">
        <v>7000</v>
      </c>
      <c r="B65" s="4">
        <v>2.7700000000000001E-4</v>
      </c>
      <c r="C65" s="4">
        <v>4.06E-4</v>
      </c>
      <c r="D65" s="4">
        <v>5.31E-4</v>
      </c>
      <c r="E65" s="4">
        <v>6.5499999999999998E-4</v>
      </c>
      <c r="F65" s="4">
        <v>7.85E-4</v>
      </c>
      <c r="G65" s="4">
        <v>8.2600000000000002E-4</v>
      </c>
      <c r="H65" s="4">
        <v>9.2299999999999999E-4</v>
      </c>
      <c r="I65" s="4">
        <v>1.0059999999999999E-3</v>
      </c>
    </row>
    <row r="66" spans="1:11" x14ac:dyDescent="0.2">
      <c r="A66" s="4">
        <v>8000</v>
      </c>
      <c r="B66" s="4">
        <v>2.81E-4</v>
      </c>
      <c r="C66" s="4">
        <v>4.1199999999999999E-4</v>
      </c>
      <c r="D66" s="4">
        <v>5.3799999999999996E-4</v>
      </c>
      <c r="E66" s="4">
        <v>6.6500000000000001E-4</v>
      </c>
      <c r="F66" s="4">
        <v>7.9600000000000005E-4</v>
      </c>
      <c r="G66" s="4">
        <v>8.3699999999999996E-4</v>
      </c>
      <c r="H66" s="4">
        <v>9.3599999999999998E-4</v>
      </c>
      <c r="I66" s="4">
        <v>1.021E-3</v>
      </c>
    </row>
    <row r="67" spans="1:11" x14ac:dyDescent="0.2">
      <c r="A67" s="4">
        <v>9000</v>
      </c>
      <c r="B67" s="4">
        <v>2.8600000000000001E-4</v>
      </c>
      <c r="C67" s="4">
        <v>4.1800000000000002E-4</v>
      </c>
      <c r="D67" s="4">
        <v>5.4600000000000004E-4</v>
      </c>
      <c r="E67" s="4">
        <v>6.7400000000000001E-4</v>
      </c>
      <c r="F67" s="4">
        <v>8.0800000000000002E-4</v>
      </c>
      <c r="G67" s="4">
        <v>8.4999999999999995E-4</v>
      </c>
      <c r="H67" s="4">
        <v>9.5E-4</v>
      </c>
      <c r="I67" s="4">
        <v>1.0349999999999999E-3</v>
      </c>
    </row>
    <row r="68" spans="1:11" x14ac:dyDescent="0.2">
      <c r="A68" s="4">
        <v>10000</v>
      </c>
      <c r="B68" s="4">
        <v>2.9E-4</v>
      </c>
      <c r="C68" s="4">
        <v>4.2499999999999998E-4</v>
      </c>
      <c r="D68" s="4">
        <v>5.5500000000000005E-4</v>
      </c>
      <c r="E68" s="4">
        <v>6.8499999999999995E-4</v>
      </c>
      <c r="F68" s="4">
        <v>8.2100000000000001E-4</v>
      </c>
      <c r="G68" s="4">
        <v>8.6300000000000005E-4</v>
      </c>
      <c r="H68" s="4">
        <v>9.6400000000000001E-4</v>
      </c>
      <c r="I68" s="4">
        <v>1.0510000000000001E-3</v>
      </c>
    </row>
    <row r="69" spans="1:11" x14ac:dyDescent="0.2">
      <c r="A69" s="4">
        <v>11000</v>
      </c>
      <c r="B69" s="4">
        <v>2.9500000000000001E-4</v>
      </c>
      <c r="C69" s="4">
        <v>4.3100000000000001E-4</v>
      </c>
      <c r="D69" s="4">
        <v>5.6300000000000002E-4</v>
      </c>
      <c r="E69" s="4">
        <v>6.96E-4</v>
      </c>
      <c r="F69" s="4">
        <v>8.34E-4</v>
      </c>
      <c r="G69" s="4">
        <v>8.7600000000000004E-4</v>
      </c>
      <c r="H69" s="4">
        <v>9.7900000000000005E-4</v>
      </c>
      <c r="I69" s="4">
        <v>1.0679999999999999E-3</v>
      </c>
    </row>
    <row r="70" spans="1:11" x14ac:dyDescent="0.2">
      <c r="A70" s="4">
        <v>12000</v>
      </c>
      <c r="B70" s="4">
        <v>3.01E-4</v>
      </c>
      <c r="C70" s="4">
        <v>4.4099999999999999E-4</v>
      </c>
      <c r="D70" s="4">
        <v>5.7600000000000001E-4</v>
      </c>
      <c r="E70" s="4">
        <v>7.1100000000000004E-4</v>
      </c>
      <c r="F70" s="4">
        <v>8.52E-4</v>
      </c>
      <c r="G70" s="4">
        <v>8.9499999999999996E-4</v>
      </c>
      <c r="H70" s="4">
        <v>1E-3</v>
      </c>
      <c r="I70" s="4">
        <v>1.091E-3</v>
      </c>
      <c r="K70" s="5"/>
    </row>
    <row r="71" spans="1:11" x14ac:dyDescent="0.2">
      <c r="K71" s="5"/>
    </row>
    <row r="72" spans="1:11" x14ac:dyDescent="0.2">
      <c r="K72" s="5"/>
    </row>
    <row r="73" spans="1:11" x14ac:dyDescent="0.2">
      <c r="A73" s="4" t="s">
        <v>65</v>
      </c>
      <c r="B73" s="4">
        <v>0.1</v>
      </c>
      <c r="C73" s="4">
        <v>0.2</v>
      </c>
      <c r="D73" s="4">
        <v>0.3</v>
      </c>
      <c r="E73" s="4">
        <v>0.4</v>
      </c>
      <c r="F73" s="4">
        <v>0.5</v>
      </c>
      <c r="G73" s="4">
        <v>0.6</v>
      </c>
      <c r="H73" s="4">
        <v>0.7</v>
      </c>
      <c r="I73" s="4">
        <v>0.8</v>
      </c>
      <c r="K73" s="5"/>
    </row>
    <row r="74" spans="1:11" x14ac:dyDescent="0.2">
      <c r="A74" s="4">
        <v>-2</v>
      </c>
      <c r="B74" s="4">
        <v>1.4559000000000001E-2</v>
      </c>
      <c r="C74" s="4">
        <v>1.4559000000000001E-2</v>
      </c>
      <c r="D74" s="4">
        <v>1.4559000000000001E-2</v>
      </c>
      <c r="E74" s="4">
        <v>1.4559000000000001E-2</v>
      </c>
      <c r="F74" s="4">
        <v>1.4559000000000001E-2</v>
      </c>
      <c r="G74" s="4">
        <v>1.4559000000000001E-2</v>
      </c>
      <c r="H74" s="4">
        <v>1.4559000000000001E-2</v>
      </c>
      <c r="I74" s="4">
        <v>1.4559000000000001E-2</v>
      </c>
      <c r="K74" s="5"/>
    </row>
    <row r="75" spans="1:11" x14ac:dyDescent="0.2">
      <c r="A75" s="4">
        <v>0</v>
      </c>
      <c r="B75" s="4">
        <v>1.3049E-2</v>
      </c>
      <c r="C75" s="4">
        <v>1.3049E-2</v>
      </c>
      <c r="D75" s="4">
        <v>1.3049E-2</v>
      </c>
      <c r="E75" s="4">
        <v>1.3049E-2</v>
      </c>
      <c r="F75" s="4">
        <v>1.3049E-2</v>
      </c>
      <c r="G75" s="4">
        <v>1.3049E-2</v>
      </c>
      <c r="H75" s="4">
        <v>1.3049E-2</v>
      </c>
      <c r="I75" s="4">
        <v>1.3049E-2</v>
      </c>
      <c r="K75" s="5"/>
    </row>
    <row r="76" spans="1:11" x14ac:dyDescent="0.2">
      <c r="A76" s="4">
        <v>2.8570000000000002</v>
      </c>
      <c r="B76" s="4">
        <v>1.6171999999999999E-2</v>
      </c>
      <c r="C76" s="4">
        <v>1.6171999999999999E-2</v>
      </c>
      <c r="D76" s="4">
        <v>1.6171999999999999E-2</v>
      </c>
      <c r="E76" s="4">
        <v>1.6171999999999999E-2</v>
      </c>
      <c r="F76" s="4">
        <v>1.6171999999999999E-2</v>
      </c>
      <c r="G76" s="4">
        <v>1.6171999999999999E-2</v>
      </c>
      <c r="H76" s="4">
        <v>1.6171999999999999E-2</v>
      </c>
      <c r="I76" s="4">
        <v>1.6171999999999999E-2</v>
      </c>
      <c r="K76" s="5"/>
    </row>
    <row r="77" spans="1:11" x14ac:dyDescent="0.2">
      <c r="A77" s="4">
        <v>5.7140000000000004</v>
      </c>
      <c r="B77" s="4">
        <v>2.5158E-2</v>
      </c>
      <c r="C77" s="4">
        <v>2.5158E-2</v>
      </c>
      <c r="D77" s="4">
        <v>2.5158E-2</v>
      </c>
      <c r="E77" s="4">
        <v>2.5158E-2</v>
      </c>
      <c r="F77" s="4">
        <v>2.5158E-2</v>
      </c>
      <c r="G77" s="4">
        <v>2.5158E-2</v>
      </c>
      <c r="H77" s="4">
        <v>2.5158E-2</v>
      </c>
      <c r="I77" s="4">
        <v>2.5158E-2</v>
      </c>
    </row>
    <row r="78" spans="1:11" x14ac:dyDescent="0.2">
      <c r="A78" s="4">
        <v>8.5709999999999997</v>
      </c>
      <c r="B78" s="4">
        <v>4.0697999999999998E-2</v>
      </c>
      <c r="C78" s="4">
        <v>4.0697999999999998E-2</v>
      </c>
      <c r="D78" s="4">
        <v>4.0697999999999998E-2</v>
      </c>
      <c r="E78" s="4">
        <v>4.0697999999999998E-2</v>
      </c>
      <c r="F78" s="4">
        <v>4.0697999999999998E-2</v>
      </c>
      <c r="G78" s="4">
        <v>4.0697999999999998E-2</v>
      </c>
      <c r="H78" s="4">
        <v>4.0697999999999998E-2</v>
      </c>
      <c r="I78" s="4">
        <v>4.0697999999999998E-2</v>
      </c>
    </row>
    <row r="79" spans="1:11" x14ac:dyDescent="0.2">
      <c r="A79" s="4">
        <v>11.429</v>
      </c>
      <c r="B79" s="4">
        <v>5.9556999999999999E-2</v>
      </c>
      <c r="C79" s="4">
        <v>5.9556999999999999E-2</v>
      </c>
      <c r="D79" s="4">
        <v>5.9556999999999999E-2</v>
      </c>
      <c r="E79" s="4">
        <v>5.9556999999999999E-2</v>
      </c>
      <c r="F79" s="4">
        <v>5.9556999999999999E-2</v>
      </c>
      <c r="G79" s="4">
        <v>5.9556999999999999E-2</v>
      </c>
      <c r="H79" s="4">
        <v>5.9556999999999999E-2</v>
      </c>
      <c r="I79" s="4">
        <v>5.9556999999999999E-2</v>
      </c>
    </row>
    <row r="80" spans="1:11" x14ac:dyDescent="0.2">
      <c r="A80" s="4">
        <v>14.286</v>
      </c>
      <c r="B80" s="4">
        <v>8.0167000000000002E-2</v>
      </c>
      <c r="C80" s="4">
        <v>8.0167000000000002E-2</v>
      </c>
      <c r="D80" s="4">
        <v>8.0167000000000002E-2</v>
      </c>
      <c r="E80" s="4">
        <v>8.0167000000000002E-2</v>
      </c>
      <c r="F80" s="4">
        <v>8.0167000000000002E-2</v>
      </c>
      <c r="G80" s="4">
        <v>8.0167000000000002E-2</v>
      </c>
      <c r="H80" s="4">
        <v>8.0167000000000002E-2</v>
      </c>
      <c r="I80" s="4">
        <v>8.0167000000000002E-2</v>
      </c>
    </row>
    <row r="81" spans="1:9" x14ac:dyDescent="0.2">
      <c r="A81" s="4">
        <v>17.143000000000001</v>
      </c>
      <c r="B81" s="4">
        <v>0.100898</v>
      </c>
      <c r="C81" s="4">
        <v>0.100898</v>
      </c>
      <c r="D81" s="4">
        <v>0.100898</v>
      </c>
      <c r="E81" s="4">
        <v>0.100898</v>
      </c>
      <c r="F81" s="4">
        <v>0.100898</v>
      </c>
      <c r="G81" s="4">
        <v>0.100898</v>
      </c>
      <c r="H81" s="4">
        <v>0.100898</v>
      </c>
      <c r="I81" s="4">
        <v>0.100898</v>
      </c>
    </row>
    <row r="82" spans="1:9" x14ac:dyDescent="0.2">
      <c r="A82" s="4">
        <v>20</v>
      </c>
      <c r="B82" s="4">
        <v>0.123406</v>
      </c>
      <c r="C82" s="4">
        <v>0.123406</v>
      </c>
      <c r="D82" s="4">
        <v>0.123406</v>
      </c>
      <c r="E82" s="4">
        <v>0.123406</v>
      </c>
      <c r="F82" s="4">
        <v>0.123406</v>
      </c>
      <c r="G82" s="4">
        <v>0.123406</v>
      </c>
      <c r="H82" s="4">
        <v>0.123406</v>
      </c>
      <c r="I82" s="4">
        <v>0.123406</v>
      </c>
    </row>
    <row r="85" spans="1:9" x14ac:dyDescent="0.2">
      <c r="A85" s="4" t="s">
        <v>64</v>
      </c>
      <c r="B85" s="4">
        <f>B12</f>
        <v>1.3049E-2</v>
      </c>
    </row>
    <row r="86" spans="1:9" x14ac:dyDescent="0.2">
      <c r="B86" s="4">
        <f>B69+$B$85</f>
        <v>1.3344E-2</v>
      </c>
      <c r="C86" s="4">
        <f>C69+$B$85</f>
        <v>1.3480000000000001E-2</v>
      </c>
      <c r="D86" s="4">
        <f>D69+$B$85</f>
        <v>1.3611999999999999E-2</v>
      </c>
      <c r="E86" s="4">
        <f>E69+$B$85</f>
        <v>1.3745E-2</v>
      </c>
      <c r="F86" s="4">
        <f>F69+$B$85</f>
        <v>1.3883E-2</v>
      </c>
      <c r="G86" s="4">
        <f>G69+$B$85</f>
        <v>1.3925E-2</v>
      </c>
      <c r="H86" s="4">
        <f>H69+$B$85</f>
        <v>1.4028000000000001E-2</v>
      </c>
      <c r="I86" s="4">
        <f>I69+$B$85</f>
        <v>1.4116999999999999E-2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A15B8-540C-40BE-83DC-313A0D692E9A}">
  <sheetPr>
    <pageSetUpPr autoPageBreaks="0"/>
  </sheetPr>
  <dimension ref="A1:U206"/>
  <sheetViews>
    <sheetView zoomScale="85" zoomScaleNormal="85" workbookViewId="0">
      <selection activeCell="W25" sqref="W25"/>
    </sheetView>
  </sheetViews>
  <sheetFormatPr defaultColWidth="10.140625" defaultRowHeight="14.25" x14ac:dyDescent="0.2"/>
  <cols>
    <col min="1" max="1" width="19.5703125" style="4" bestFit="1" customWidth="1"/>
    <col min="2" max="2" width="12.140625" style="4" bestFit="1" customWidth="1"/>
    <col min="3" max="3" width="10.140625" style="4"/>
    <col min="4" max="4" width="11" style="4" bestFit="1" customWidth="1"/>
    <col min="5" max="5" width="10.140625" style="4"/>
    <col min="6" max="7" width="16.140625" style="4" bestFit="1" customWidth="1"/>
    <col min="8" max="18" width="10.140625" style="4"/>
    <col min="19" max="19" width="10.42578125" style="4" customWidth="1"/>
    <col min="20" max="16384" width="10.140625" style="4"/>
  </cols>
  <sheetData>
    <row r="1" spans="1:21" ht="15" x14ac:dyDescent="0.25">
      <c r="A1" s="4">
        <v>100</v>
      </c>
      <c r="H1" s="4">
        <v>100</v>
      </c>
      <c r="I1" s="4">
        <v>110</v>
      </c>
      <c r="J1" s="4">
        <v>120</v>
      </c>
      <c r="K1" s="4">
        <v>130</v>
      </c>
      <c r="L1" s="4">
        <v>140</v>
      </c>
      <c r="M1" s="4">
        <v>150</v>
      </c>
      <c r="N1" s="4">
        <v>160</v>
      </c>
      <c r="O1" s="4">
        <v>170</v>
      </c>
      <c r="P1" s="4">
        <v>180</v>
      </c>
      <c r="Q1" s="4">
        <v>190</v>
      </c>
      <c r="R1" s="7"/>
      <c r="S1" s="7" t="s">
        <v>114</v>
      </c>
      <c r="T1" s="4">
        <v>16.856999999999999</v>
      </c>
      <c r="U1" s="4">
        <v>100000</v>
      </c>
    </row>
    <row r="2" spans="1:21" x14ac:dyDescent="0.2">
      <c r="A2" s="4" t="s">
        <v>103</v>
      </c>
      <c r="B2" s="4" t="s">
        <v>102</v>
      </c>
      <c r="C2" s="4" t="s">
        <v>101</v>
      </c>
      <c r="G2" s="4" t="s">
        <v>113</v>
      </c>
      <c r="H2" s="4">
        <f>$B$12</f>
        <v>690</v>
      </c>
      <c r="I2" s="4">
        <f>$B$12</f>
        <v>690</v>
      </c>
      <c r="J2" s="4">
        <f>$B$12</f>
        <v>690</v>
      </c>
      <c r="K2" s="4">
        <f>$B$12</f>
        <v>690</v>
      </c>
      <c r="L2" s="4">
        <f>$B$12</f>
        <v>690</v>
      </c>
      <c r="M2" s="4">
        <f>$B$12</f>
        <v>690</v>
      </c>
      <c r="N2" s="4">
        <f>$B$12</f>
        <v>690</v>
      </c>
      <c r="O2" s="4">
        <f>$B$12</f>
        <v>690</v>
      </c>
      <c r="P2" s="4">
        <f>$B$12</f>
        <v>690</v>
      </c>
      <c r="Q2" s="4">
        <f>$B$12</f>
        <v>690</v>
      </c>
    </row>
    <row r="3" spans="1:21" x14ac:dyDescent="0.2">
      <c r="A3" s="4" t="s">
        <v>100</v>
      </c>
      <c r="B3" s="4">
        <v>2270.4189999999999</v>
      </c>
      <c r="C3" s="4">
        <v>12.94</v>
      </c>
      <c r="D3" s="4">
        <f>B3*C3</f>
        <v>29379.221859999998</v>
      </c>
      <c r="G3" s="4" t="s">
        <v>112</v>
      </c>
      <c r="H3" s="4">
        <f>B14</f>
        <v>3200</v>
      </c>
      <c r="I3" s="4">
        <f>B34</f>
        <v>3520</v>
      </c>
      <c r="J3" s="4">
        <f>B54</f>
        <v>3840</v>
      </c>
      <c r="K3" s="4">
        <f>B75</f>
        <v>4160</v>
      </c>
      <c r="L3" s="4">
        <f>B97</f>
        <v>4480</v>
      </c>
      <c r="M3" s="4">
        <f>B119</f>
        <v>4800</v>
      </c>
      <c r="N3" s="4">
        <f>B140</f>
        <v>5120</v>
      </c>
      <c r="O3" s="4">
        <f>B162</f>
        <v>5440</v>
      </c>
      <c r="P3" s="4">
        <f>B182</f>
        <v>5760</v>
      </c>
      <c r="Q3" s="4">
        <f>B202</f>
        <v>6080</v>
      </c>
    </row>
    <row r="4" spans="1:21" ht="15" x14ac:dyDescent="0.25">
      <c r="A4" s="4" t="s">
        <v>99</v>
      </c>
      <c r="B4" s="4">
        <v>4022.6170000000002</v>
      </c>
      <c r="C4" s="4">
        <v>16.341999999999999</v>
      </c>
      <c r="D4" s="4">
        <f>B4*C4</f>
        <v>65737.607013999994</v>
      </c>
      <c r="G4" s="4" t="s">
        <v>111</v>
      </c>
      <c r="H4" s="7">
        <f>B13</f>
        <v>8300</v>
      </c>
      <c r="I4" s="7">
        <f>B33</f>
        <v>9130</v>
      </c>
      <c r="J4" s="7">
        <f>B53</f>
        <v>9960</v>
      </c>
      <c r="K4" s="7">
        <f>B74</f>
        <v>10790</v>
      </c>
      <c r="L4" s="7">
        <f>B96</f>
        <v>11620</v>
      </c>
      <c r="M4" s="7">
        <f>B118</f>
        <v>12450</v>
      </c>
      <c r="N4" s="7">
        <f>B139</f>
        <v>13280</v>
      </c>
      <c r="O4" s="7">
        <f>B161</f>
        <v>14110</v>
      </c>
      <c r="P4" s="7">
        <f>B181</f>
        <v>14940</v>
      </c>
      <c r="Q4" s="7">
        <f>B201</f>
        <v>15770</v>
      </c>
    </row>
    <row r="5" spans="1:21" x14ac:dyDescent="0.2">
      <c r="A5" s="4" t="s">
        <v>98</v>
      </c>
      <c r="B5" s="4">
        <v>734.70299999999997</v>
      </c>
      <c r="C5" s="4">
        <v>33.067</v>
      </c>
      <c r="D5" s="4">
        <f>B5*C5</f>
        <v>24294.424101000001</v>
      </c>
      <c r="H5" s="8">
        <f>C13</f>
        <v>11.798</v>
      </c>
      <c r="I5" s="8">
        <f>C33</f>
        <v>11.798</v>
      </c>
      <c r="J5" s="8">
        <f>C53</f>
        <v>12.534000000000001</v>
      </c>
      <c r="K5" s="8">
        <f>C74</f>
        <v>12.901999999999999</v>
      </c>
      <c r="L5" s="8">
        <f>C96</f>
        <v>13.271000000000001</v>
      </c>
      <c r="M5" s="8">
        <f>C118</f>
        <v>14.007</v>
      </c>
      <c r="N5" s="8">
        <f>C139</f>
        <v>14.375</v>
      </c>
      <c r="O5" s="8">
        <f>C161</f>
        <v>15.48</v>
      </c>
      <c r="P5" s="8">
        <f>C181</f>
        <v>15.848000000000001</v>
      </c>
      <c r="Q5" s="8">
        <f>C201</f>
        <v>16.585000000000001</v>
      </c>
    </row>
    <row r="6" spans="1:21" x14ac:dyDescent="0.2">
      <c r="A6" s="4" t="s">
        <v>97</v>
      </c>
      <c r="B6" s="4">
        <v>364.86700000000002</v>
      </c>
      <c r="C6" s="4">
        <v>35.591000000000001</v>
      </c>
      <c r="D6" s="4">
        <f>B6*C6</f>
        <v>12985.981397000001</v>
      </c>
    </row>
    <row r="7" spans="1:21" x14ac:dyDescent="0.2">
      <c r="A7" s="4" t="s">
        <v>96</v>
      </c>
      <c r="B7" s="4">
        <v>5051.1899999999996</v>
      </c>
      <c r="C7" s="4">
        <v>17.029</v>
      </c>
      <c r="D7" s="4">
        <f>B7*C7</f>
        <v>86016.714509999991</v>
      </c>
    </row>
    <row r="8" spans="1:21" x14ac:dyDescent="0.2">
      <c r="A8" s="4" t="s">
        <v>95</v>
      </c>
      <c r="B8" s="4">
        <v>715.69299999999998</v>
      </c>
      <c r="C8" s="4">
        <v>12.936999999999999</v>
      </c>
      <c r="D8" s="4">
        <f>B8*C8</f>
        <v>9258.9203409999991</v>
      </c>
      <c r="G8" s="4" t="s">
        <v>110</v>
      </c>
      <c r="H8" s="4">
        <f>B15</f>
        <v>6602.6260000000002</v>
      </c>
      <c r="I8" s="4">
        <f>B35</f>
        <v>5845.25</v>
      </c>
      <c r="J8" s="4">
        <f>B55</f>
        <v>5466.5609999999997</v>
      </c>
      <c r="K8" s="4">
        <f>B76</f>
        <v>4709.1840000000002</v>
      </c>
      <c r="L8" s="4">
        <f>B98</f>
        <v>3951.808</v>
      </c>
      <c r="M8" s="4">
        <f>B120</f>
        <v>3573.1190000000001</v>
      </c>
      <c r="N8" s="4">
        <f>B141</f>
        <v>2815.7429999999999</v>
      </c>
      <c r="O8" s="4">
        <f>B163</f>
        <v>2757.491</v>
      </c>
      <c r="P8" s="4">
        <f>B183</f>
        <v>1679.6780000000001</v>
      </c>
      <c r="Q8" s="4">
        <f>B203</f>
        <v>660.76099999999997</v>
      </c>
    </row>
    <row r="9" spans="1:21" x14ac:dyDescent="0.2">
      <c r="A9" s="4" t="s">
        <v>94</v>
      </c>
      <c r="B9" s="4">
        <v>273.14499999999998</v>
      </c>
      <c r="C9" s="4">
        <v>6.274</v>
      </c>
      <c r="D9" s="4">
        <f>B9*C9</f>
        <v>1713.71173</v>
      </c>
      <c r="G9" s="4" t="s">
        <v>109</v>
      </c>
      <c r="H9" s="4">
        <f>B16</f>
        <v>4189.9830000000002</v>
      </c>
      <c r="I9" s="4">
        <f>B36</f>
        <v>3675.951</v>
      </c>
      <c r="J9" s="4">
        <f>B56</f>
        <v>3418.931</v>
      </c>
      <c r="K9" s="4">
        <f>B77</f>
        <v>2904.893</v>
      </c>
      <c r="L9" s="4">
        <f>B99</f>
        <v>2390.855</v>
      </c>
      <c r="M9" s="4">
        <f>B121</f>
        <v>2133.8409999999999</v>
      </c>
      <c r="N9" s="4">
        <f>B142</f>
        <v>1619.8050000000001</v>
      </c>
      <c r="O9" s="4">
        <f>B164</f>
        <v>1105.7750000000001</v>
      </c>
      <c r="P9" s="4">
        <f>B184</f>
        <v>848.75699999999995</v>
      </c>
      <c r="Q9" s="4">
        <f>B204</f>
        <v>456.03500000000003</v>
      </c>
    </row>
    <row r="10" spans="1:21" ht="15" x14ac:dyDescent="0.25">
      <c r="A10" s="4" t="s">
        <v>93</v>
      </c>
      <c r="B10" s="4">
        <v>1465.5509999999999</v>
      </c>
      <c r="C10" s="4">
        <v>18.094999999999999</v>
      </c>
      <c r="D10" s="4">
        <f>B10*C10</f>
        <v>26519.145344999997</v>
      </c>
      <c r="G10" s="4" t="s">
        <v>108</v>
      </c>
      <c r="H10" s="7">
        <f>H8+H9</f>
        <v>10792.609</v>
      </c>
      <c r="I10" s="7">
        <f>I8+I9</f>
        <v>9521.2010000000009</v>
      </c>
      <c r="J10" s="7">
        <f>J8+J9</f>
        <v>8885.4920000000002</v>
      </c>
      <c r="K10" s="7">
        <f>K8+K9</f>
        <v>7614.0770000000002</v>
      </c>
      <c r="L10" s="7">
        <f>L8+L9</f>
        <v>6342.6630000000005</v>
      </c>
      <c r="M10" s="7">
        <f>M8+M9</f>
        <v>5706.96</v>
      </c>
      <c r="N10" s="7">
        <f>N8+N9</f>
        <v>4435.5479999999998</v>
      </c>
      <c r="O10" s="7">
        <f>O8+O9</f>
        <v>3863.2660000000001</v>
      </c>
      <c r="P10" s="7">
        <f>P8+P9</f>
        <v>2528.4349999999999</v>
      </c>
      <c r="Q10" s="7">
        <f>Q8+Q9</f>
        <v>1116.796</v>
      </c>
    </row>
    <row r="11" spans="1:21" x14ac:dyDescent="0.2">
      <c r="A11" s="4" t="s">
        <v>92</v>
      </c>
      <c r="B11" s="4">
        <v>6773.1629999999996</v>
      </c>
      <c r="C11" s="4">
        <v>17.029</v>
      </c>
      <c r="D11" s="4">
        <f>B11*C11</f>
        <v>115340.19272699999</v>
      </c>
      <c r="H11" s="8">
        <f>C15</f>
        <v>24.686</v>
      </c>
      <c r="I11" s="8">
        <f>C35</f>
        <v>24.686</v>
      </c>
      <c r="J11" s="8">
        <f>C55</f>
        <v>25.055</v>
      </c>
      <c r="K11" s="8">
        <f>C76</f>
        <v>25.422999999999998</v>
      </c>
      <c r="L11" s="8">
        <f>C98</f>
        <v>25.791</v>
      </c>
      <c r="M11" s="8">
        <f>C120</f>
        <v>26.158999999999999</v>
      </c>
      <c r="N11" s="8">
        <f>C141</f>
        <v>26.896000000000001</v>
      </c>
      <c r="O11" s="8">
        <f>C163</f>
        <v>28.001000000000001</v>
      </c>
      <c r="P11" s="8">
        <f>C183</f>
        <v>28.369</v>
      </c>
      <c r="Q11" s="8">
        <f>C203</f>
        <v>30.21</v>
      </c>
    </row>
    <row r="12" spans="1:21" x14ac:dyDescent="0.2">
      <c r="A12" s="4" t="s">
        <v>91</v>
      </c>
      <c r="B12" s="4">
        <v>690</v>
      </c>
      <c r="C12" s="4">
        <v>3.6960000000000002</v>
      </c>
      <c r="D12" s="4">
        <f>B12*C12</f>
        <v>2550.2400000000002</v>
      </c>
    </row>
    <row r="13" spans="1:21" x14ac:dyDescent="0.2">
      <c r="A13" s="4" t="s">
        <v>90</v>
      </c>
      <c r="B13" s="4">
        <v>8300</v>
      </c>
      <c r="C13" s="4">
        <v>11.798</v>
      </c>
      <c r="D13" s="4">
        <f>B13*C13</f>
        <v>97923.4</v>
      </c>
      <c r="G13" s="4" t="s">
        <v>107</v>
      </c>
      <c r="H13" s="4">
        <f>H10/H4</f>
        <v>1.3003143373493977</v>
      </c>
      <c r="I13" s="4">
        <f>I10/I4</f>
        <v>1.0428478641840089</v>
      </c>
      <c r="J13" s="4">
        <f>J10/J4</f>
        <v>0.89211767068273096</v>
      </c>
      <c r="K13" s="4">
        <f>K10/K4</f>
        <v>0.70566051899907323</v>
      </c>
      <c r="L13" s="4">
        <f>L10/L4</f>
        <v>0.54584018932874356</v>
      </c>
      <c r="M13" s="4">
        <f>M10/M4</f>
        <v>0.45839036144578316</v>
      </c>
      <c r="N13" s="4">
        <f>N10/N4</f>
        <v>0.3340021084337349</v>
      </c>
      <c r="O13" s="4">
        <f>O10/O4</f>
        <v>0.27379631467044652</v>
      </c>
      <c r="P13" s="4">
        <f>P10/P4</f>
        <v>0.16923929049531458</v>
      </c>
      <c r="Q13" s="4">
        <f>Q10/Q4</f>
        <v>7.0817755231452131E-2</v>
      </c>
    </row>
    <row r="14" spans="1:21" x14ac:dyDescent="0.2">
      <c r="A14" s="4" t="s">
        <v>89</v>
      </c>
      <c r="B14" s="4">
        <v>3200</v>
      </c>
      <c r="C14" s="4">
        <v>15.48</v>
      </c>
      <c r="D14" s="4">
        <f>B14*C14</f>
        <v>49536</v>
      </c>
    </row>
    <row r="15" spans="1:21" x14ac:dyDescent="0.2">
      <c r="A15" s="4" t="s">
        <v>88</v>
      </c>
      <c r="B15" s="4">
        <v>6602.6260000000002</v>
      </c>
      <c r="C15" s="4">
        <v>24.686</v>
      </c>
      <c r="D15" s="4">
        <f>B15*C15</f>
        <v>162992.42543599999</v>
      </c>
    </row>
    <row r="16" spans="1:21" ht="15" x14ac:dyDescent="0.25">
      <c r="A16" s="4" t="s">
        <v>87</v>
      </c>
      <c r="B16" s="4">
        <v>4189.9830000000002</v>
      </c>
      <c r="C16" s="4">
        <v>24.686</v>
      </c>
      <c r="D16" s="4">
        <f>B16*C16</f>
        <v>103433.92033800001</v>
      </c>
      <c r="G16" s="4" t="s">
        <v>106</v>
      </c>
      <c r="H16" s="7">
        <f>B17</f>
        <v>44653.957000000002</v>
      </c>
      <c r="I16" s="7">
        <f>B37</f>
        <v>44533.487000000001</v>
      </c>
      <c r="J16" s="7">
        <f>B57</f>
        <v>45176.883000000002</v>
      </c>
      <c r="K16" s="7">
        <f>B78</f>
        <v>45050.788</v>
      </c>
      <c r="L16" s="7">
        <f>B100</f>
        <v>44921.661</v>
      </c>
      <c r="M16" s="7">
        <f>B122</f>
        <v>45557.603999999999</v>
      </c>
      <c r="N16" s="7">
        <f>B143</f>
        <v>45422.94</v>
      </c>
      <c r="O16" s="7">
        <f>B165</f>
        <v>46117.043000000005</v>
      </c>
      <c r="P16" s="7">
        <f>B185</f>
        <v>45912.092999999993</v>
      </c>
      <c r="Q16" s="7">
        <f>B205</f>
        <v>45603.483</v>
      </c>
    </row>
    <row r="17" spans="1:17" ht="15" x14ac:dyDescent="0.25">
      <c r="A17" s="4" t="s">
        <v>106</v>
      </c>
      <c r="B17" s="4">
        <f>SUM(B3:B16)</f>
        <v>44653.957000000002</v>
      </c>
      <c r="C17" s="4">
        <v>17.007000000000001</v>
      </c>
      <c r="D17" s="7">
        <f>SUM(D3:D16)/SUM(B3:B16)</f>
        <v>17.63968879172343</v>
      </c>
      <c r="H17" s="8">
        <f>C17</f>
        <v>17.007000000000001</v>
      </c>
      <c r="I17" s="8">
        <f>C37</f>
        <v>16.681000000000001</v>
      </c>
      <c r="J17" s="8">
        <f>C57</f>
        <v>16.701000000000001</v>
      </c>
      <c r="K17" s="8">
        <f>C78</f>
        <v>16.530999999999999</v>
      </c>
      <c r="L17" s="8">
        <f>C100</f>
        <v>16.353000000000002</v>
      </c>
      <c r="M17" s="8">
        <f>C122</f>
        <v>16.404</v>
      </c>
      <c r="N17" s="8">
        <f>C143</f>
        <v>16.260999999999999</v>
      </c>
      <c r="O17" s="8">
        <f>C165</f>
        <v>16.516999999999999</v>
      </c>
      <c r="P17" s="8">
        <f>C185</f>
        <v>16.297999999999998</v>
      </c>
      <c r="Q17" s="8">
        <f>C205</f>
        <v>16.212</v>
      </c>
    </row>
    <row r="18" spans="1:17" x14ac:dyDescent="0.2">
      <c r="A18" s="4" t="s">
        <v>104</v>
      </c>
      <c r="B18" s="4">
        <f>B17-B16</f>
        <v>40463.974000000002</v>
      </c>
      <c r="C18" s="4">
        <v>16.212</v>
      </c>
    </row>
    <row r="19" spans="1:17" ht="15" x14ac:dyDescent="0.25">
      <c r="G19" s="4" t="s">
        <v>104</v>
      </c>
      <c r="H19" s="7">
        <f>B18</f>
        <v>40463.974000000002</v>
      </c>
      <c r="I19" s="7">
        <f>B38</f>
        <v>40857.536</v>
      </c>
      <c r="J19" s="7">
        <f>B58</f>
        <v>41757.952000000005</v>
      </c>
      <c r="K19" s="7">
        <f>B79</f>
        <v>42145.895000000004</v>
      </c>
      <c r="L19" s="7">
        <f>B101</f>
        <v>42530.805999999997</v>
      </c>
      <c r="M19" s="7">
        <f>B123</f>
        <v>43423.762999999999</v>
      </c>
      <c r="N19" s="7">
        <f>B144</f>
        <v>43803.135000000002</v>
      </c>
      <c r="O19" s="7">
        <f>B166</f>
        <v>45011.268000000004</v>
      </c>
      <c r="P19" s="7">
        <f>B186</f>
        <v>45063.335999999996</v>
      </c>
      <c r="Q19" s="7">
        <f>B206</f>
        <v>45147.447999999997</v>
      </c>
    </row>
    <row r="20" spans="1:17" x14ac:dyDescent="0.2">
      <c r="H20" s="8">
        <f>C18</f>
        <v>16.212</v>
      </c>
      <c r="I20" s="8">
        <f>C38</f>
        <v>15.961</v>
      </c>
      <c r="J20" s="8">
        <f>C58</f>
        <v>16.016999999999999</v>
      </c>
      <c r="K20" s="8">
        <f>C79</f>
        <v>15.917999999999999</v>
      </c>
      <c r="L20" s="8">
        <f>C101</f>
        <v>15.823</v>
      </c>
      <c r="M20" s="8">
        <f>C123</f>
        <v>15.923999999999999</v>
      </c>
      <c r="N20" s="8">
        <f>C144</f>
        <v>15.867000000000001</v>
      </c>
      <c r="O20" s="8">
        <f>C166</f>
        <v>16.234000000000002</v>
      </c>
      <c r="P20" s="8">
        <f>C186</f>
        <v>16.071000000000002</v>
      </c>
      <c r="Q20" s="8">
        <f>C206</f>
        <v>16.071000000000002</v>
      </c>
    </row>
    <row r="21" spans="1:17" x14ac:dyDescent="0.2">
      <c r="A21" s="4">
        <v>110</v>
      </c>
    </row>
    <row r="22" spans="1:17" x14ac:dyDescent="0.2">
      <c r="A22" s="4" t="s">
        <v>103</v>
      </c>
      <c r="B22" s="4" t="s">
        <v>102</v>
      </c>
      <c r="C22" s="4" t="s">
        <v>101</v>
      </c>
    </row>
    <row r="23" spans="1:17" x14ac:dyDescent="0.2">
      <c r="A23" s="4" t="s">
        <v>100</v>
      </c>
      <c r="B23" s="4">
        <v>2270.4189999999999</v>
      </c>
      <c r="C23" s="4">
        <v>12.94</v>
      </c>
      <c r="D23" s="4">
        <f>B23*C23</f>
        <v>29379.221859999998</v>
      </c>
    </row>
    <row r="24" spans="1:17" x14ac:dyDescent="0.2">
      <c r="A24" s="4" t="s">
        <v>99</v>
      </c>
      <c r="B24" s="4">
        <v>4016.5680000000002</v>
      </c>
      <c r="C24" s="4">
        <v>16.341999999999999</v>
      </c>
      <c r="D24" s="4">
        <f>B24*C24</f>
        <v>65638.754256</v>
      </c>
    </row>
    <row r="25" spans="1:17" x14ac:dyDescent="0.2">
      <c r="A25" s="4" t="s">
        <v>98</v>
      </c>
      <c r="B25" s="4">
        <v>733.43499999999995</v>
      </c>
      <c r="C25" s="4">
        <v>33.067</v>
      </c>
      <c r="D25" s="4">
        <f>B25*C25</f>
        <v>24252.495144999997</v>
      </c>
      <c r="G25" s="4" t="s">
        <v>118</v>
      </c>
      <c r="H25" s="4">
        <v>100</v>
      </c>
      <c r="I25" s="4">
        <v>110</v>
      </c>
      <c r="J25" s="4">
        <v>120</v>
      </c>
      <c r="K25" s="4">
        <v>130</v>
      </c>
      <c r="L25" s="4">
        <v>140</v>
      </c>
      <c r="M25" s="4">
        <v>150</v>
      </c>
      <c r="N25" s="4">
        <v>160</v>
      </c>
      <c r="O25" s="4">
        <v>170</v>
      </c>
      <c r="P25" s="4">
        <v>180</v>
      </c>
      <c r="Q25" s="4">
        <v>190</v>
      </c>
    </row>
    <row r="26" spans="1:17" x14ac:dyDescent="0.2">
      <c r="A26" s="4" t="s">
        <v>97</v>
      </c>
      <c r="B26" s="4">
        <v>364.32</v>
      </c>
      <c r="C26" s="4">
        <v>35.591000000000001</v>
      </c>
      <c r="D26" s="4">
        <f>B26*C26</f>
        <v>12966.51312</v>
      </c>
      <c r="G26" s="4" t="s">
        <v>117</v>
      </c>
      <c r="H26" s="4">
        <v>8300</v>
      </c>
      <c r="I26" s="4">
        <v>9130</v>
      </c>
      <c r="J26" s="4">
        <v>9960</v>
      </c>
      <c r="K26" s="4">
        <v>10790</v>
      </c>
      <c r="L26" s="4">
        <v>11620</v>
      </c>
      <c r="M26" s="4">
        <v>12450</v>
      </c>
      <c r="N26" s="4">
        <v>13280</v>
      </c>
      <c r="O26" s="4">
        <v>14110</v>
      </c>
      <c r="P26" s="4">
        <v>14940</v>
      </c>
      <c r="Q26" s="4">
        <v>15770</v>
      </c>
    </row>
    <row r="27" spans="1:17" x14ac:dyDescent="0.2">
      <c r="A27" s="4" t="s">
        <v>96</v>
      </c>
      <c r="B27" s="4">
        <v>5044.3710000000001</v>
      </c>
      <c r="C27" s="4">
        <v>17.029</v>
      </c>
      <c r="D27" s="4">
        <f>B27*C27</f>
        <v>85900.593758999996</v>
      </c>
    </row>
    <row r="28" spans="1:17" x14ac:dyDescent="0.2">
      <c r="A28" s="4" t="s">
        <v>95</v>
      </c>
      <c r="B28" s="4">
        <v>715.69299999999998</v>
      </c>
      <c r="C28" s="4">
        <v>12.936999999999999</v>
      </c>
      <c r="D28" s="4">
        <f>B28*C28</f>
        <v>9258.9203409999991</v>
      </c>
      <c r="G28" s="4" t="s">
        <v>116</v>
      </c>
      <c r="H28" s="4">
        <v>50103.265999999996</v>
      </c>
      <c r="I28" s="4">
        <v>43958.462</v>
      </c>
      <c r="J28" s="4">
        <v>40885.548000000003</v>
      </c>
      <c r="K28" s="4">
        <v>34738.356999999996</v>
      </c>
      <c r="L28" s="4">
        <v>28604.021000000001</v>
      </c>
      <c r="M28" s="4">
        <v>25543.859</v>
      </c>
      <c r="N28" s="4">
        <v>19423.695</v>
      </c>
      <c r="O28" s="4">
        <v>13303.439</v>
      </c>
      <c r="P28" s="4">
        <v>10409.455</v>
      </c>
      <c r="Q28" s="4">
        <v>2726.4839999999999</v>
      </c>
    </row>
    <row r="29" spans="1:17" x14ac:dyDescent="0.2">
      <c r="A29" s="4" t="s">
        <v>94</v>
      </c>
      <c r="B29" s="4">
        <v>272.66899999999998</v>
      </c>
      <c r="C29" s="4">
        <v>6.274</v>
      </c>
      <c r="D29" s="4">
        <f>B29*C29</f>
        <v>1710.7253059999998</v>
      </c>
      <c r="G29" s="4" t="s">
        <v>115</v>
      </c>
      <c r="H29" s="4">
        <v>10792.609</v>
      </c>
      <c r="I29" s="4">
        <v>9521.2010000000009</v>
      </c>
      <c r="J29" s="4">
        <v>8885.4920000000002</v>
      </c>
      <c r="K29" s="4">
        <v>7614.0770000000002</v>
      </c>
      <c r="L29" s="4">
        <v>6342.6630000000005</v>
      </c>
      <c r="M29" s="4">
        <v>5706.96</v>
      </c>
      <c r="N29" s="4">
        <v>4435.5479999999998</v>
      </c>
      <c r="O29" s="4">
        <v>3863.2660000000001</v>
      </c>
      <c r="P29" s="4">
        <v>2528.4349999999999</v>
      </c>
      <c r="Q29" s="4">
        <v>1116.796</v>
      </c>
    </row>
    <row r="30" spans="1:17" x14ac:dyDescent="0.2">
      <c r="A30" s="4" t="s">
        <v>93</v>
      </c>
      <c r="B30" s="4">
        <v>1462.039</v>
      </c>
      <c r="C30" s="4">
        <v>18.094999999999999</v>
      </c>
      <c r="D30" s="4">
        <f>B30*C30</f>
        <v>26455.595705</v>
      </c>
    </row>
    <row r="31" spans="1:17" x14ac:dyDescent="0.2">
      <c r="A31" s="4" t="s">
        <v>92</v>
      </c>
      <c r="B31" s="4">
        <v>6792.7719999999999</v>
      </c>
      <c r="C31" s="4">
        <v>17.029</v>
      </c>
      <c r="D31" s="4">
        <f>B31*C31</f>
        <v>115674.114388</v>
      </c>
    </row>
    <row r="32" spans="1:17" x14ac:dyDescent="0.2">
      <c r="A32" s="4" t="s">
        <v>91</v>
      </c>
      <c r="B32" s="4">
        <v>690</v>
      </c>
      <c r="C32" s="4">
        <v>3.6960000000000002</v>
      </c>
      <c r="D32" s="4">
        <f>B32*C32</f>
        <v>2550.2400000000002</v>
      </c>
    </row>
    <row r="33" spans="1:4" x14ac:dyDescent="0.2">
      <c r="A33" s="4" t="s">
        <v>90</v>
      </c>
      <c r="B33" s="4">
        <v>9130</v>
      </c>
      <c r="C33" s="4">
        <v>11.798</v>
      </c>
      <c r="D33" s="4">
        <f>B33*C33</f>
        <v>107715.74</v>
      </c>
    </row>
    <row r="34" spans="1:4" x14ac:dyDescent="0.2">
      <c r="A34" s="4" t="s">
        <v>89</v>
      </c>
      <c r="B34" s="4">
        <v>3520</v>
      </c>
      <c r="C34" s="4">
        <v>15.48</v>
      </c>
      <c r="D34" s="4">
        <f>B34*C34</f>
        <v>54489.599999999999</v>
      </c>
    </row>
    <row r="35" spans="1:4" x14ac:dyDescent="0.2">
      <c r="A35" s="4" t="s">
        <v>88</v>
      </c>
      <c r="B35" s="4">
        <v>5845.25</v>
      </c>
      <c r="C35" s="4">
        <v>24.686</v>
      </c>
      <c r="D35" s="4">
        <f>B35*C35</f>
        <v>144295.84150000001</v>
      </c>
    </row>
    <row r="36" spans="1:4" x14ac:dyDescent="0.2">
      <c r="A36" s="4" t="s">
        <v>87</v>
      </c>
      <c r="B36" s="4">
        <v>3675.951</v>
      </c>
      <c r="C36" s="4">
        <v>24.686</v>
      </c>
      <c r="D36" s="4">
        <f>B36*C36</f>
        <v>90744.526385999998</v>
      </c>
    </row>
    <row r="37" spans="1:4" ht="15" x14ac:dyDescent="0.25">
      <c r="A37" s="4" t="s">
        <v>106</v>
      </c>
      <c r="B37" s="4">
        <f>SUM(B23:B36)</f>
        <v>44533.487000000001</v>
      </c>
      <c r="C37" s="4">
        <v>16.681000000000001</v>
      </c>
      <c r="D37" s="7">
        <f>SUM(D23:D36)/SUM(B23:B36)</f>
        <v>17.31355287238118</v>
      </c>
    </row>
    <row r="38" spans="1:4" x14ac:dyDescent="0.2">
      <c r="A38" s="4" t="s">
        <v>104</v>
      </c>
      <c r="B38" s="4">
        <f>B37-B36</f>
        <v>40857.536</v>
      </c>
      <c r="C38" s="4">
        <v>15.961</v>
      </c>
    </row>
    <row r="41" spans="1:4" x14ac:dyDescent="0.2">
      <c r="A41" s="4">
        <v>120</v>
      </c>
    </row>
    <row r="42" spans="1:4" x14ac:dyDescent="0.2">
      <c r="A42" s="4" t="s">
        <v>103</v>
      </c>
      <c r="B42" s="4" t="s">
        <v>102</v>
      </c>
      <c r="C42" s="4" t="s">
        <v>101</v>
      </c>
    </row>
    <row r="43" spans="1:4" x14ac:dyDescent="0.2">
      <c r="A43" s="4" t="s">
        <v>100</v>
      </c>
      <c r="B43" s="4">
        <v>2270.4189999999999</v>
      </c>
      <c r="C43" s="4">
        <v>12.94</v>
      </c>
      <c r="D43" s="4">
        <f>B43*C43</f>
        <v>29379.221859999998</v>
      </c>
    </row>
    <row r="44" spans="1:4" x14ac:dyDescent="0.2">
      <c r="A44" s="4" t="s">
        <v>99</v>
      </c>
      <c r="B44" s="4">
        <v>4048.8159999999998</v>
      </c>
      <c r="C44" s="4">
        <v>16.341999999999999</v>
      </c>
      <c r="D44" s="4">
        <f>B44*C44</f>
        <v>66165.751071999985</v>
      </c>
    </row>
    <row r="45" spans="1:4" x14ac:dyDescent="0.2">
      <c r="A45" s="4" t="s">
        <v>98</v>
      </c>
      <c r="B45" s="4">
        <v>740.19500000000005</v>
      </c>
      <c r="C45" s="4">
        <v>33.067</v>
      </c>
      <c r="D45" s="4">
        <f>B45*C45</f>
        <v>24476.028065000002</v>
      </c>
    </row>
    <row r="46" spans="1:4" x14ac:dyDescent="0.2">
      <c r="A46" s="4" t="s">
        <v>97</v>
      </c>
      <c r="B46" s="4">
        <v>367.23899999999998</v>
      </c>
      <c r="C46" s="4">
        <v>35.591000000000001</v>
      </c>
      <c r="D46" s="4">
        <f>B46*C46</f>
        <v>13070.403248999999</v>
      </c>
    </row>
    <row r="47" spans="1:4" x14ac:dyDescent="0.2">
      <c r="A47" s="4" t="s">
        <v>96</v>
      </c>
      <c r="B47" s="4">
        <v>5080.7120000000004</v>
      </c>
      <c r="C47" s="4">
        <v>17.029</v>
      </c>
      <c r="D47" s="4">
        <f>B47*C47</f>
        <v>86519.444648000004</v>
      </c>
    </row>
    <row r="48" spans="1:4" x14ac:dyDescent="0.2">
      <c r="A48" s="4" t="s">
        <v>95</v>
      </c>
      <c r="B48" s="4">
        <v>715.69299999999998</v>
      </c>
      <c r="C48" s="4">
        <v>12.936999999999999</v>
      </c>
      <c r="D48" s="4">
        <f>B48*C48</f>
        <v>9258.9203409999991</v>
      </c>
    </row>
    <row r="49" spans="1:4" x14ac:dyDescent="0.2">
      <c r="A49" s="4" t="s">
        <v>94</v>
      </c>
      <c r="B49" s="4">
        <v>275.209</v>
      </c>
      <c r="C49" s="4">
        <v>6.274</v>
      </c>
      <c r="D49" s="4">
        <f>B49*C49</f>
        <v>1726.6612660000001</v>
      </c>
    </row>
    <row r="50" spans="1:4" x14ac:dyDescent="0.2">
      <c r="A50" s="4" t="s">
        <v>93</v>
      </c>
      <c r="B50" s="4">
        <v>1480.798</v>
      </c>
      <c r="C50" s="4">
        <v>18.094999999999999</v>
      </c>
      <c r="D50" s="4">
        <f>B50*C50</f>
        <v>26795.039809999998</v>
      </c>
    </row>
    <row r="51" spans="1:4" x14ac:dyDescent="0.2">
      <c r="A51" s="4" t="s">
        <v>92</v>
      </c>
      <c r="B51" s="4">
        <v>6822.31</v>
      </c>
      <c r="C51" s="4">
        <v>17.029</v>
      </c>
      <c r="D51" s="4">
        <f>B51*C51</f>
        <v>116177.11699000001</v>
      </c>
    </row>
    <row r="52" spans="1:4" x14ac:dyDescent="0.2">
      <c r="A52" s="4" t="s">
        <v>91</v>
      </c>
      <c r="B52" s="4">
        <v>690</v>
      </c>
      <c r="C52" s="4">
        <v>3.6960000000000002</v>
      </c>
      <c r="D52" s="4">
        <f>B52*C52</f>
        <v>2550.2400000000002</v>
      </c>
    </row>
    <row r="53" spans="1:4" x14ac:dyDescent="0.2">
      <c r="A53" s="4" t="s">
        <v>90</v>
      </c>
      <c r="B53" s="4">
        <v>9960</v>
      </c>
      <c r="C53" s="4">
        <v>12.534000000000001</v>
      </c>
      <c r="D53" s="4">
        <f>B53*C53</f>
        <v>124838.64000000001</v>
      </c>
    </row>
    <row r="54" spans="1:4" x14ac:dyDescent="0.2">
      <c r="A54" s="4" t="s">
        <v>89</v>
      </c>
      <c r="B54" s="4">
        <v>3840</v>
      </c>
      <c r="C54" s="4">
        <v>15.48</v>
      </c>
      <c r="D54" s="4">
        <f>B54*C54</f>
        <v>59443.200000000004</v>
      </c>
    </row>
    <row r="55" spans="1:4" x14ac:dyDescent="0.2">
      <c r="A55" s="4" t="s">
        <v>88</v>
      </c>
      <c r="B55" s="4">
        <v>5466.5609999999997</v>
      </c>
      <c r="C55" s="4">
        <v>25.055</v>
      </c>
      <c r="D55" s="4">
        <f>B55*C55</f>
        <v>136964.68585499999</v>
      </c>
    </row>
    <row r="56" spans="1:4" x14ac:dyDescent="0.2">
      <c r="A56" s="4" t="s">
        <v>87</v>
      </c>
      <c r="B56" s="4">
        <v>3418.931</v>
      </c>
      <c r="C56" s="4">
        <v>25.055</v>
      </c>
      <c r="D56" s="4">
        <f>B56*C56</f>
        <v>85661.316204999996</v>
      </c>
    </row>
    <row r="57" spans="1:4" ht="15" x14ac:dyDescent="0.25">
      <c r="A57" s="4" t="s">
        <v>106</v>
      </c>
      <c r="B57" s="4">
        <f>SUM(B43:B56)</f>
        <v>45176.883000000002</v>
      </c>
      <c r="C57" s="4">
        <v>16.701000000000001</v>
      </c>
      <c r="D57" s="7">
        <f>SUM(D43:D56)/SUM(B43:B56)</f>
        <v>17.332463360984864</v>
      </c>
    </row>
    <row r="58" spans="1:4" x14ac:dyDescent="0.2">
      <c r="A58" s="4" t="s">
        <v>104</v>
      </c>
      <c r="B58" s="4">
        <f>B57-B56</f>
        <v>41757.952000000005</v>
      </c>
      <c r="C58" s="4">
        <v>16.016999999999999</v>
      </c>
    </row>
    <row r="62" spans="1:4" x14ac:dyDescent="0.2">
      <c r="A62" s="4">
        <v>130</v>
      </c>
    </row>
    <row r="63" spans="1:4" x14ac:dyDescent="0.2">
      <c r="A63" s="4" t="s">
        <v>103</v>
      </c>
      <c r="B63" s="4" t="s">
        <v>102</v>
      </c>
      <c r="C63" s="4" t="s">
        <v>101</v>
      </c>
    </row>
    <row r="64" spans="1:4" x14ac:dyDescent="0.2">
      <c r="A64" s="4" t="s">
        <v>100</v>
      </c>
      <c r="B64" s="4">
        <v>2270.4189999999999</v>
      </c>
      <c r="C64" s="4">
        <v>12.94</v>
      </c>
      <c r="D64" s="4">
        <f>B64*C64</f>
        <v>29379.221859999998</v>
      </c>
    </row>
    <row r="65" spans="1:4" x14ac:dyDescent="0.2">
      <c r="A65" s="4" t="s">
        <v>99</v>
      </c>
      <c r="B65" s="4">
        <v>4042.5189999999998</v>
      </c>
      <c r="C65" s="4">
        <v>16.341999999999999</v>
      </c>
      <c r="D65" s="4">
        <f>B65*C65</f>
        <v>66062.845497999995</v>
      </c>
    </row>
    <row r="66" spans="1:4" x14ac:dyDescent="0.2">
      <c r="A66" s="4" t="s">
        <v>98</v>
      </c>
      <c r="B66" s="4">
        <v>738.87400000000002</v>
      </c>
      <c r="C66" s="4">
        <v>33.067</v>
      </c>
      <c r="D66" s="4">
        <f>B66*C66</f>
        <v>24432.346558000001</v>
      </c>
    </row>
    <row r="67" spans="1:4" x14ac:dyDescent="0.2">
      <c r="A67" s="4" t="s">
        <v>97</v>
      </c>
      <c r="B67" s="4">
        <v>366.66899999999998</v>
      </c>
      <c r="C67" s="4">
        <v>35.591000000000001</v>
      </c>
      <c r="D67" s="4">
        <f>B67*C67</f>
        <v>13050.116378999999</v>
      </c>
    </row>
    <row r="68" spans="1:4" x14ac:dyDescent="0.2">
      <c r="A68" s="4" t="s">
        <v>96</v>
      </c>
      <c r="B68" s="4">
        <v>5073.6180000000004</v>
      </c>
      <c r="C68" s="4">
        <v>17.029</v>
      </c>
      <c r="D68" s="4">
        <f>B68*C68</f>
        <v>86398.640922000006</v>
      </c>
    </row>
    <row r="69" spans="1:4" x14ac:dyDescent="0.2">
      <c r="A69" s="4" t="s">
        <v>95</v>
      </c>
      <c r="B69" s="4">
        <v>715.69299999999998</v>
      </c>
      <c r="C69" s="4">
        <v>12.936999999999999</v>
      </c>
      <c r="D69" s="4">
        <f>B69*C69</f>
        <v>9258.9203409999991</v>
      </c>
    </row>
    <row r="70" spans="1:4" x14ac:dyDescent="0.2">
      <c r="A70" s="4" t="s">
        <v>94</v>
      </c>
      <c r="B70" s="4">
        <v>274.71300000000002</v>
      </c>
      <c r="C70" s="4">
        <v>6.274</v>
      </c>
      <c r="D70" s="4">
        <f>B70*C70</f>
        <v>1723.5493620000002</v>
      </c>
    </row>
    <row r="71" spans="1:4" x14ac:dyDescent="0.2">
      <c r="A71" s="4" t="s">
        <v>93</v>
      </c>
      <c r="B71" s="4">
        <v>1477.1279999999999</v>
      </c>
      <c r="C71" s="4">
        <v>18.094999999999999</v>
      </c>
      <c r="D71" s="4">
        <f>B71*C71</f>
        <v>26728.631159999997</v>
      </c>
    </row>
    <row r="72" spans="1:4" x14ac:dyDescent="0.2">
      <c r="A72" s="4" t="s">
        <v>92</v>
      </c>
      <c r="B72" s="4">
        <v>6837.0780000000004</v>
      </c>
      <c r="C72" s="4">
        <v>17.029</v>
      </c>
      <c r="D72" s="4">
        <f>B72*C72</f>
        <v>116428.60126200001</v>
      </c>
    </row>
    <row r="73" spans="1:4" x14ac:dyDescent="0.2">
      <c r="A73" s="4" t="s">
        <v>91</v>
      </c>
      <c r="B73" s="4">
        <v>690</v>
      </c>
      <c r="C73" s="4">
        <v>3.6960000000000002</v>
      </c>
      <c r="D73" s="4">
        <f>B73*C73</f>
        <v>2550.2400000000002</v>
      </c>
    </row>
    <row r="74" spans="1:4" x14ac:dyDescent="0.2">
      <c r="A74" s="4" t="s">
        <v>90</v>
      </c>
      <c r="B74" s="4">
        <v>10790</v>
      </c>
      <c r="C74" s="4">
        <v>12.901999999999999</v>
      </c>
      <c r="D74" s="4">
        <f>B74*C74</f>
        <v>139212.57999999999</v>
      </c>
    </row>
    <row r="75" spans="1:4" x14ac:dyDescent="0.2">
      <c r="A75" s="4" t="s">
        <v>89</v>
      </c>
      <c r="B75" s="4">
        <v>4160</v>
      </c>
      <c r="C75" s="4">
        <v>15.48</v>
      </c>
      <c r="D75" s="4">
        <f>B75*C75</f>
        <v>64396.800000000003</v>
      </c>
    </row>
    <row r="76" spans="1:4" x14ac:dyDescent="0.2">
      <c r="A76" s="4" t="s">
        <v>88</v>
      </c>
      <c r="B76" s="4">
        <v>4709.1840000000002</v>
      </c>
      <c r="C76" s="4">
        <v>25.422999999999998</v>
      </c>
      <c r="D76" s="4">
        <f>B76*C76</f>
        <v>119721.58483199999</v>
      </c>
    </row>
    <row r="77" spans="1:4" x14ac:dyDescent="0.2">
      <c r="A77" s="4" t="s">
        <v>87</v>
      </c>
      <c r="B77" s="4">
        <v>2904.893</v>
      </c>
      <c r="C77" s="4">
        <v>25.422999999999998</v>
      </c>
      <c r="D77" s="4">
        <f>B77*C77</f>
        <v>73851.094738999993</v>
      </c>
    </row>
    <row r="78" spans="1:4" ht="15" x14ac:dyDescent="0.25">
      <c r="A78" s="4" t="s">
        <v>106</v>
      </c>
      <c r="B78" s="4">
        <f>SUM(B64:B77)</f>
        <v>45050.788</v>
      </c>
      <c r="C78" s="4">
        <v>16.530999999999999</v>
      </c>
      <c r="D78" s="7">
        <f>SUM(D64:D77)/SUM(B64:B77)</f>
        <v>17.162744698561095</v>
      </c>
    </row>
    <row r="79" spans="1:4" x14ac:dyDescent="0.2">
      <c r="A79" s="4" t="s">
        <v>104</v>
      </c>
      <c r="B79" s="4">
        <f>B78-B77</f>
        <v>42145.895000000004</v>
      </c>
      <c r="C79" s="4">
        <v>15.917999999999999</v>
      </c>
    </row>
    <row r="84" spans="1:4" x14ac:dyDescent="0.2">
      <c r="A84" s="4">
        <v>140</v>
      </c>
    </row>
    <row r="85" spans="1:4" x14ac:dyDescent="0.2">
      <c r="A85" s="4" t="s">
        <v>103</v>
      </c>
      <c r="B85" s="4" t="s">
        <v>102</v>
      </c>
      <c r="C85" s="4" t="s">
        <v>101</v>
      </c>
    </row>
    <row r="86" spans="1:4" x14ac:dyDescent="0.2">
      <c r="A86" s="4" t="s">
        <v>100</v>
      </c>
      <c r="B86" s="4">
        <v>2270.4189999999999</v>
      </c>
      <c r="C86" s="4">
        <v>12.94</v>
      </c>
      <c r="D86" s="4">
        <f>B86*C86</f>
        <v>29379.221859999998</v>
      </c>
    </row>
    <row r="87" spans="1:4" x14ac:dyDescent="0.2">
      <c r="A87" s="4" t="s">
        <v>99</v>
      </c>
      <c r="B87" s="4">
        <v>4036.0619999999999</v>
      </c>
      <c r="C87" s="4">
        <v>16.341999999999999</v>
      </c>
      <c r="D87" s="4">
        <f>B87*C87</f>
        <v>65957.325203999993</v>
      </c>
    </row>
    <row r="88" spans="1:4" x14ac:dyDescent="0.2">
      <c r="A88" s="4" t="s">
        <v>98</v>
      </c>
      <c r="B88" s="4">
        <v>737.52099999999996</v>
      </c>
      <c r="C88" s="4">
        <v>33.067</v>
      </c>
      <c r="D88" s="4">
        <f>B88*C88</f>
        <v>24387.606906999998</v>
      </c>
    </row>
    <row r="89" spans="1:4" x14ac:dyDescent="0.2">
      <c r="A89" s="4" t="s">
        <v>97</v>
      </c>
      <c r="B89" s="4">
        <v>366.08499999999998</v>
      </c>
      <c r="C89" s="4">
        <v>35.591000000000001</v>
      </c>
      <c r="D89" s="4">
        <f>B89*C89</f>
        <v>13029.331235</v>
      </c>
    </row>
    <row r="90" spans="1:4" x14ac:dyDescent="0.2">
      <c r="A90" s="4" t="s">
        <v>96</v>
      </c>
      <c r="B90" s="4">
        <v>5066.3429999999998</v>
      </c>
      <c r="C90" s="4">
        <v>17.029</v>
      </c>
      <c r="D90" s="4">
        <f>B90*C90</f>
        <v>86274.754946999994</v>
      </c>
    </row>
    <row r="91" spans="1:4" x14ac:dyDescent="0.2">
      <c r="A91" s="4" t="s">
        <v>95</v>
      </c>
      <c r="B91" s="4">
        <v>715.69299999999998</v>
      </c>
      <c r="C91" s="4">
        <v>12.936999999999999</v>
      </c>
      <c r="D91" s="4">
        <f>B91*C91</f>
        <v>9258.9203409999991</v>
      </c>
    </row>
    <row r="92" spans="1:4" x14ac:dyDescent="0.2">
      <c r="A92" s="4" t="s">
        <v>94</v>
      </c>
      <c r="B92" s="4">
        <v>274.20400000000001</v>
      </c>
      <c r="C92" s="4">
        <v>6.274</v>
      </c>
      <c r="D92" s="4">
        <f>B92*C92</f>
        <v>1720.355896</v>
      </c>
    </row>
    <row r="93" spans="1:4" x14ac:dyDescent="0.2">
      <c r="A93" s="4" t="s">
        <v>93</v>
      </c>
      <c r="B93" s="4">
        <v>1473.3679999999999</v>
      </c>
      <c r="C93" s="4">
        <v>18.094999999999999</v>
      </c>
      <c r="D93" s="4">
        <f>B93*C93</f>
        <v>26660.593959999998</v>
      </c>
    </row>
    <row r="94" spans="1:4" x14ac:dyDescent="0.2">
      <c r="A94" s="4" t="s">
        <v>92</v>
      </c>
      <c r="B94" s="4">
        <v>6849.3029999999999</v>
      </c>
      <c r="C94" s="4">
        <v>17.029</v>
      </c>
      <c r="D94" s="4">
        <f>B94*C94</f>
        <v>116636.780787</v>
      </c>
    </row>
    <row r="95" spans="1:4" x14ac:dyDescent="0.2">
      <c r="A95" s="4" t="s">
        <v>91</v>
      </c>
      <c r="B95" s="4">
        <v>690</v>
      </c>
      <c r="C95" s="4">
        <v>3.6960000000000002</v>
      </c>
      <c r="D95" s="4">
        <f>B95*C95</f>
        <v>2550.2400000000002</v>
      </c>
    </row>
    <row r="96" spans="1:4" x14ac:dyDescent="0.2">
      <c r="A96" s="4" t="s">
        <v>90</v>
      </c>
      <c r="B96" s="4">
        <v>11620</v>
      </c>
      <c r="C96" s="4">
        <v>13.271000000000001</v>
      </c>
      <c r="D96" s="4">
        <f>B96*C96</f>
        <v>154209.02000000002</v>
      </c>
    </row>
    <row r="97" spans="1:4" x14ac:dyDescent="0.2">
      <c r="A97" s="4" t="s">
        <v>89</v>
      </c>
      <c r="B97" s="4">
        <v>4480</v>
      </c>
      <c r="C97" s="4">
        <v>15.48</v>
      </c>
      <c r="D97" s="4">
        <f>B97*C97</f>
        <v>69350.400000000009</v>
      </c>
    </row>
    <row r="98" spans="1:4" x14ac:dyDescent="0.2">
      <c r="A98" s="4" t="s">
        <v>88</v>
      </c>
      <c r="B98" s="4">
        <v>3951.808</v>
      </c>
      <c r="C98" s="4">
        <v>25.791</v>
      </c>
      <c r="D98" s="4">
        <f>B98*C98</f>
        <v>101921.080128</v>
      </c>
    </row>
    <row r="99" spans="1:4" x14ac:dyDescent="0.2">
      <c r="A99" s="4" t="s">
        <v>87</v>
      </c>
      <c r="B99" s="4">
        <v>2390.855</v>
      </c>
      <c r="C99" s="4">
        <v>25.791</v>
      </c>
      <c r="D99" s="4">
        <f>B99*C99</f>
        <v>61662.541304999999</v>
      </c>
    </row>
    <row r="100" spans="1:4" ht="15" x14ac:dyDescent="0.25">
      <c r="A100" s="4" t="s">
        <v>106</v>
      </c>
      <c r="B100" s="4">
        <f>SUM(B86:B99)</f>
        <v>44921.661</v>
      </c>
      <c r="C100" s="4">
        <v>16.353000000000002</v>
      </c>
      <c r="D100" s="7">
        <f>SUM(D86:D99)/SUM(B86:B99)</f>
        <v>16.985083712064874</v>
      </c>
    </row>
    <row r="101" spans="1:4" x14ac:dyDescent="0.2">
      <c r="A101" s="4" t="s">
        <v>104</v>
      </c>
      <c r="B101" s="4">
        <f>B100-B99</f>
        <v>42530.805999999997</v>
      </c>
      <c r="C101" s="4">
        <v>15.823</v>
      </c>
    </row>
    <row r="106" spans="1:4" x14ac:dyDescent="0.2">
      <c r="A106" s="4">
        <v>150</v>
      </c>
    </row>
    <row r="107" spans="1:4" x14ac:dyDescent="0.2">
      <c r="A107" s="4" t="s">
        <v>103</v>
      </c>
      <c r="B107" s="4" t="s">
        <v>102</v>
      </c>
      <c r="C107" s="4" t="s">
        <v>101</v>
      </c>
    </row>
    <row r="108" spans="1:4" x14ac:dyDescent="0.2">
      <c r="A108" s="4" t="s">
        <v>100</v>
      </c>
      <c r="B108" s="4">
        <v>2270.4189999999999</v>
      </c>
      <c r="C108" s="4">
        <v>12.94</v>
      </c>
      <c r="D108" s="4">
        <f>B108*C108</f>
        <v>29379.221859999998</v>
      </c>
    </row>
    <row r="109" spans="1:4" x14ac:dyDescent="0.2">
      <c r="A109" s="4" t="s">
        <v>99</v>
      </c>
      <c r="B109" s="4">
        <v>4067.7750000000001</v>
      </c>
      <c r="C109" s="4">
        <v>16.341999999999999</v>
      </c>
      <c r="D109" s="4">
        <f>B109*C109</f>
        <v>66475.57905</v>
      </c>
    </row>
    <row r="110" spans="1:4" x14ac:dyDescent="0.2">
      <c r="A110" s="4" t="s">
        <v>98</v>
      </c>
      <c r="B110" s="4">
        <v>744.173</v>
      </c>
      <c r="C110" s="4">
        <v>33.067</v>
      </c>
      <c r="D110" s="4">
        <f>B110*C110</f>
        <v>24607.568590999999</v>
      </c>
    </row>
    <row r="111" spans="1:4" x14ac:dyDescent="0.2">
      <c r="A111" s="4" t="s">
        <v>97</v>
      </c>
      <c r="B111" s="4">
        <v>368.95600000000002</v>
      </c>
      <c r="C111" s="4">
        <v>35.591000000000001</v>
      </c>
      <c r="D111" s="4">
        <f>B111*C111</f>
        <v>13131.512996000001</v>
      </c>
    </row>
    <row r="112" spans="1:4" x14ac:dyDescent="0.2">
      <c r="A112" s="4" t="s">
        <v>96</v>
      </c>
      <c r="B112" s="4">
        <v>5102.0630000000001</v>
      </c>
      <c r="C112" s="4">
        <v>17.029</v>
      </c>
      <c r="D112" s="4">
        <f>B112*C112</f>
        <v>86883.030826999995</v>
      </c>
    </row>
    <row r="113" spans="1:4" x14ac:dyDescent="0.2">
      <c r="A113" s="4" t="s">
        <v>95</v>
      </c>
      <c r="B113" s="4">
        <v>715.69299999999998</v>
      </c>
      <c r="C113" s="4">
        <v>12.936999999999999</v>
      </c>
      <c r="D113" s="4">
        <f>B113*C113</f>
        <v>9258.9203409999991</v>
      </c>
    </row>
    <row r="114" spans="1:4" x14ac:dyDescent="0.2">
      <c r="A114" s="4" t="s">
        <v>94</v>
      </c>
      <c r="B114" s="4">
        <v>276.70499999999998</v>
      </c>
      <c r="C114" s="4">
        <v>6.274</v>
      </c>
      <c r="D114" s="4">
        <f>B114*C114</f>
        <v>1736.0471699999998</v>
      </c>
    </row>
    <row r="115" spans="1:4" x14ac:dyDescent="0.2">
      <c r="A115" s="4" t="s">
        <v>93</v>
      </c>
      <c r="B115" s="4">
        <v>1491.8679999999999</v>
      </c>
      <c r="C115" s="4">
        <v>18.094999999999999</v>
      </c>
      <c r="D115" s="4">
        <f>B115*C115</f>
        <v>26995.351459999998</v>
      </c>
    </row>
    <row r="116" spans="1:4" x14ac:dyDescent="0.2">
      <c r="A116" s="4" t="s">
        <v>92</v>
      </c>
      <c r="B116" s="4">
        <v>6872.9920000000002</v>
      </c>
      <c r="C116" s="4">
        <v>17.029</v>
      </c>
      <c r="D116" s="4">
        <f>B116*C116</f>
        <v>117040.18076800001</v>
      </c>
    </row>
    <row r="117" spans="1:4" x14ac:dyDescent="0.2">
      <c r="A117" s="4" t="s">
        <v>91</v>
      </c>
      <c r="B117" s="4">
        <v>690</v>
      </c>
      <c r="C117" s="4">
        <v>3.6960000000000002</v>
      </c>
      <c r="D117" s="4">
        <f>B117*C117</f>
        <v>2550.2400000000002</v>
      </c>
    </row>
    <row r="118" spans="1:4" x14ac:dyDescent="0.2">
      <c r="A118" s="4" t="s">
        <v>90</v>
      </c>
      <c r="B118" s="4">
        <v>12450</v>
      </c>
      <c r="C118" s="4">
        <v>14.007</v>
      </c>
      <c r="D118" s="4">
        <f>B118*C118</f>
        <v>174387.15</v>
      </c>
    </row>
    <row r="119" spans="1:4" x14ac:dyDescent="0.2">
      <c r="A119" s="4" t="s">
        <v>89</v>
      </c>
      <c r="B119" s="4">
        <v>4800</v>
      </c>
      <c r="C119" s="4">
        <v>15.48</v>
      </c>
      <c r="D119" s="4">
        <f>B119*C119</f>
        <v>74304</v>
      </c>
    </row>
    <row r="120" spans="1:4" x14ac:dyDescent="0.2">
      <c r="A120" s="4" t="s">
        <v>88</v>
      </c>
      <c r="B120" s="4">
        <v>3573.1190000000001</v>
      </c>
      <c r="C120" s="4">
        <v>26.158999999999999</v>
      </c>
      <c r="D120" s="4">
        <f>B120*C120</f>
        <v>93469.219920999996</v>
      </c>
    </row>
    <row r="121" spans="1:4" x14ac:dyDescent="0.2">
      <c r="A121" s="4" t="s">
        <v>87</v>
      </c>
      <c r="B121" s="4">
        <v>2133.8409999999999</v>
      </c>
      <c r="C121" s="4">
        <v>26.158999999999999</v>
      </c>
      <c r="D121" s="4">
        <f>B121*C121</f>
        <v>55819.146718999997</v>
      </c>
    </row>
    <row r="122" spans="1:4" ht="15" x14ac:dyDescent="0.25">
      <c r="A122" s="4" t="s">
        <v>106</v>
      </c>
      <c r="B122" s="4">
        <f>SUM(B108:B121)</f>
        <v>45557.603999999999</v>
      </c>
      <c r="C122" s="4">
        <v>16.404</v>
      </c>
      <c r="D122" s="7">
        <f>SUM(D108:D121)/SUM(B108:B121)</f>
        <v>17.034196304594946</v>
      </c>
    </row>
    <row r="123" spans="1:4" x14ac:dyDescent="0.2">
      <c r="A123" s="4" t="s">
        <v>104</v>
      </c>
      <c r="B123" s="4">
        <f>B122-B121</f>
        <v>43423.762999999999</v>
      </c>
      <c r="C123" s="4">
        <v>15.923999999999999</v>
      </c>
    </row>
    <row r="125" spans="1:4" ht="13.5" customHeight="1" x14ac:dyDescent="0.2"/>
    <row r="127" spans="1:4" x14ac:dyDescent="0.2">
      <c r="A127" s="4">
        <v>160</v>
      </c>
    </row>
    <row r="128" spans="1:4" x14ac:dyDescent="0.2">
      <c r="A128" s="4" t="s">
        <v>103</v>
      </c>
      <c r="B128" s="4" t="s">
        <v>102</v>
      </c>
      <c r="C128" s="4" t="s">
        <v>101</v>
      </c>
    </row>
    <row r="129" spans="1:4" x14ac:dyDescent="0.2">
      <c r="A129" s="4" t="s">
        <v>100</v>
      </c>
      <c r="B129" s="4">
        <v>2270.4189999999999</v>
      </c>
      <c r="C129" s="4">
        <v>12.94</v>
      </c>
      <c r="D129" s="4">
        <f>B129*C129</f>
        <v>29379.221859999998</v>
      </c>
    </row>
    <row r="130" spans="1:4" x14ac:dyDescent="0.2">
      <c r="A130" s="4" t="s">
        <v>99</v>
      </c>
      <c r="B130" s="4">
        <v>4061.0740000000001</v>
      </c>
      <c r="C130" s="4">
        <v>16.341999999999999</v>
      </c>
      <c r="D130" s="4">
        <f>B130*C130</f>
        <v>66366.071307999999</v>
      </c>
    </row>
    <row r="131" spans="1:4" x14ac:dyDescent="0.2">
      <c r="A131" s="4" t="s">
        <v>98</v>
      </c>
      <c r="B131" s="4">
        <v>742.76599999999996</v>
      </c>
      <c r="C131" s="4">
        <v>33.067</v>
      </c>
      <c r="D131" s="4">
        <f>B131*C131</f>
        <v>24561.043321999998</v>
      </c>
    </row>
    <row r="132" spans="1:4" x14ac:dyDescent="0.2">
      <c r="A132" s="4" t="s">
        <v>97</v>
      </c>
      <c r="B132" s="4">
        <v>368.34899999999999</v>
      </c>
      <c r="C132" s="4">
        <v>35.591000000000001</v>
      </c>
      <c r="D132" s="4">
        <f>B132*C132</f>
        <v>13109.909259</v>
      </c>
    </row>
    <row r="133" spans="1:4" x14ac:dyDescent="0.2">
      <c r="A133" s="4" t="s">
        <v>96</v>
      </c>
      <c r="B133" s="4">
        <v>5094.518</v>
      </c>
      <c r="C133" s="4">
        <v>17.029</v>
      </c>
      <c r="D133" s="4">
        <f>B133*C133</f>
        <v>86754.547021999999</v>
      </c>
    </row>
    <row r="134" spans="1:4" x14ac:dyDescent="0.2">
      <c r="A134" s="4" t="s">
        <v>95</v>
      </c>
      <c r="B134" s="4">
        <v>715.69299999999998</v>
      </c>
      <c r="C134" s="4">
        <v>12.936999999999999</v>
      </c>
      <c r="D134" s="4">
        <f>B134*C134</f>
        <v>9258.9203409999991</v>
      </c>
    </row>
    <row r="135" spans="1:4" x14ac:dyDescent="0.2">
      <c r="A135" s="4" t="s">
        <v>94</v>
      </c>
      <c r="B135" s="4">
        <v>276.17599999999999</v>
      </c>
      <c r="C135" s="4">
        <v>6.274</v>
      </c>
      <c r="D135" s="4">
        <f>B135*C135</f>
        <v>1732.728224</v>
      </c>
    </row>
    <row r="136" spans="1:4" x14ac:dyDescent="0.2">
      <c r="A136" s="4" t="s">
        <v>93</v>
      </c>
      <c r="B136" s="4">
        <v>1487.952</v>
      </c>
      <c r="C136" s="4">
        <v>18.094999999999999</v>
      </c>
      <c r="D136" s="4">
        <f>B136*C136</f>
        <v>26924.491439999998</v>
      </c>
    </row>
    <row r="137" spans="1:4" x14ac:dyDescent="0.2">
      <c r="A137" s="4" t="s">
        <v>92</v>
      </c>
      <c r="B137" s="4">
        <v>6880.4449999999997</v>
      </c>
      <c r="C137" s="4">
        <v>17.029</v>
      </c>
      <c r="D137" s="4">
        <f>B137*C137</f>
        <v>117167.09790499999</v>
      </c>
    </row>
    <row r="138" spans="1:4" x14ac:dyDescent="0.2">
      <c r="A138" s="4" t="s">
        <v>91</v>
      </c>
      <c r="B138" s="4">
        <v>690</v>
      </c>
      <c r="C138" s="4">
        <v>3.6960000000000002</v>
      </c>
      <c r="D138" s="4">
        <f>B138*C138</f>
        <v>2550.2400000000002</v>
      </c>
    </row>
    <row r="139" spans="1:4" x14ac:dyDescent="0.2">
      <c r="A139" s="4" t="s">
        <v>90</v>
      </c>
      <c r="B139" s="4">
        <v>13280</v>
      </c>
      <c r="C139" s="4">
        <v>14.375</v>
      </c>
      <c r="D139" s="4">
        <f>B139*C139</f>
        <v>190900</v>
      </c>
    </row>
    <row r="140" spans="1:4" x14ac:dyDescent="0.2">
      <c r="A140" s="4" t="s">
        <v>89</v>
      </c>
      <c r="B140" s="4">
        <v>5120</v>
      </c>
      <c r="C140" s="4">
        <v>15.48</v>
      </c>
      <c r="D140" s="4">
        <f>B140*C140</f>
        <v>79257.600000000006</v>
      </c>
    </row>
    <row r="141" spans="1:4" x14ac:dyDescent="0.2">
      <c r="A141" s="4" t="s">
        <v>88</v>
      </c>
      <c r="B141" s="4">
        <v>2815.7429999999999</v>
      </c>
      <c r="C141" s="4">
        <v>26.896000000000001</v>
      </c>
      <c r="D141" s="4">
        <f>B141*C141</f>
        <v>75732.223727999997</v>
      </c>
    </row>
    <row r="142" spans="1:4" x14ac:dyDescent="0.2">
      <c r="A142" s="4" t="s">
        <v>87</v>
      </c>
      <c r="B142" s="4">
        <v>1619.8050000000001</v>
      </c>
      <c r="C142" s="4">
        <v>26.896000000000001</v>
      </c>
      <c r="D142" s="4">
        <f>B142*C142</f>
        <v>43566.275280000002</v>
      </c>
    </row>
    <row r="143" spans="1:4" ht="15" x14ac:dyDescent="0.25">
      <c r="A143" s="4" t="s">
        <v>106</v>
      </c>
      <c r="B143" s="4">
        <f>SUM(B129:B142)</f>
        <v>45422.94</v>
      </c>
      <c r="C143" s="4">
        <v>16.260999999999999</v>
      </c>
      <c r="D143" s="7">
        <f>SUM(D129:D142)/SUM(B129:B142)</f>
        <v>16.891473112242402</v>
      </c>
    </row>
    <row r="144" spans="1:4" x14ac:dyDescent="0.2">
      <c r="A144" s="4" t="s">
        <v>104</v>
      </c>
      <c r="B144" s="4">
        <f>B143-B142</f>
        <v>43803.135000000002</v>
      </c>
      <c r="C144" s="4">
        <v>15.867000000000001</v>
      </c>
    </row>
    <row r="149" spans="1:4" x14ac:dyDescent="0.2">
      <c r="A149" s="4">
        <v>170</v>
      </c>
    </row>
    <row r="150" spans="1:4" x14ac:dyDescent="0.2">
      <c r="A150" s="4" t="s">
        <v>103</v>
      </c>
      <c r="B150" s="4" t="s">
        <v>102</v>
      </c>
      <c r="C150" s="4" t="s">
        <v>101</v>
      </c>
    </row>
    <row r="151" spans="1:4" x14ac:dyDescent="0.2">
      <c r="A151" s="4" t="s">
        <v>100</v>
      </c>
      <c r="B151" s="4">
        <v>2270.4189999999999</v>
      </c>
      <c r="C151" s="4">
        <v>12.94</v>
      </c>
      <c r="D151" s="4">
        <f>B151*C151</f>
        <v>29379.221859999998</v>
      </c>
    </row>
    <row r="152" spans="1:4" x14ac:dyDescent="0.2">
      <c r="A152" s="4" t="s">
        <v>99</v>
      </c>
      <c r="B152" s="4">
        <v>4095.5169999999998</v>
      </c>
      <c r="C152" s="4">
        <v>16.341999999999999</v>
      </c>
      <c r="D152" s="4">
        <f>B152*C152</f>
        <v>66928.938813999994</v>
      </c>
    </row>
    <row r="153" spans="1:4" x14ac:dyDescent="0.2">
      <c r="A153" s="4" t="s">
        <v>98</v>
      </c>
      <c r="B153" s="4">
        <v>749.99800000000005</v>
      </c>
      <c r="C153" s="4">
        <v>33.067</v>
      </c>
      <c r="D153" s="4">
        <f>B153*C153</f>
        <v>24800.183866000003</v>
      </c>
    </row>
    <row r="154" spans="1:4" x14ac:dyDescent="0.2">
      <c r="A154" s="4" t="s">
        <v>97</v>
      </c>
      <c r="B154" s="4">
        <v>371.46800000000002</v>
      </c>
      <c r="C154" s="4">
        <v>35.591000000000001</v>
      </c>
      <c r="D154" s="4">
        <f>B154*C154</f>
        <v>13220.917588</v>
      </c>
    </row>
    <row r="155" spans="1:4" x14ac:dyDescent="0.2">
      <c r="A155" s="4" t="s">
        <v>96</v>
      </c>
      <c r="B155" s="4">
        <v>5133.2870000000003</v>
      </c>
      <c r="C155" s="4">
        <v>17.029</v>
      </c>
      <c r="D155" s="4">
        <f>B155*C155</f>
        <v>87414.744323000006</v>
      </c>
    </row>
    <row r="156" spans="1:4" x14ac:dyDescent="0.2">
      <c r="A156" s="4" t="s">
        <v>95</v>
      </c>
      <c r="B156" s="4">
        <v>715.69299999999998</v>
      </c>
      <c r="C156" s="4">
        <v>12.936999999999999</v>
      </c>
      <c r="D156" s="4">
        <f>B156*C156</f>
        <v>9258.9203409999991</v>
      </c>
    </row>
    <row r="157" spans="1:4" x14ac:dyDescent="0.2">
      <c r="A157" s="4" t="s">
        <v>94</v>
      </c>
      <c r="B157" s="4">
        <v>278.89400000000001</v>
      </c>
      <c r="C157" s="4">
        <v>6.274</v>
      </c>
      <c r="D157" s="4">
        <f>B157*C157</f>
        <v>1749.7809560000001</v>
      </c>
    </row>
    <row r="158" spans="1:4" x14ac:dyDescent="0.2">
      <c r="A158" s="4" t="s">
        <v>93</v>
      </c>
      <c r="B158" s="4">
        <v>1508.1210000000001</v>
      </c>
      <c r="C158" s="4">
        <v>18.094999999999999</v>
      </c>
      <c r="D158" s="4">
        <f>B158*C158</f>
        <v>27289.449495000001</v>
      </c>
    </row>
    <row r="159" spans="1:4" x14ac:dyDescent="0.2">
      <c r="A159" s="4" t="s">
        <v>92</v>
      </c>
      <c r="B159" s="4">
        <v>6890.38</v>
      </c>
      <c r="C159" s="4">
        <v>17.029</v>
      </c>
      <c r="D159" s="4">
        <f>B159*C159</f>
        <v>117336.28101999999</v>
      </c>
    </row>
    <row r="160" spans="1:4" x14ac:dyDescent="0.2">
      <c r="A160" s="4" t="s">
        <v>91</v>
      </c>
      <c r="B160" s="4">
        <v>690</v>
      </c>
      <c r="C160" s="4">
        <v>3.6960000000000002</v>
      </c>
      <c r="D160" s="4">
        <f>B160*C160</f>
        <v>2550.2400000000002</v>
      </c>
    </row>
    <row r="161" spans="1:4" x14ac:dyDescent="0.2">
      <c r="A161" s="4" t="s">
        <v>90</v>
      </c>
      <c r="B161" s="4">
        <v>14110</v>
      </c>
      <c r="C161" s="4">
        <v>15.48</v>
      </c>
      <c r="D161" s="4">
        <f>B161*C161</f>
        <v>218422.80000000002</v>
      </c>
    </row>
    <row r="162" spans="1:4" x14ac:dyDescent="0.2">
      <c r="A162" s="4" t="s">
        <v>89</v>
      </c>
      <c r="B162" s="4">
        <v>5440</v>
      </c>
      <c r="C162" s="4">
        <v>15.48</v>
      </c>
      <c r="D162" s="4">
        <f>B162*C162</f>
        <v>84211.199999999997</v>
      </c>
    </row>
    <row r="163" spans="1:4" x14ac:dyDescent="0.2">
      <c r="A163" s="4" t="s">
        <v>88</v>
      </c>
      <c r="B163" s="4">
        <v>2757.491</v>
      </c>
      <c r="C163" s="4">
        <v>28.001000000000001</v>
      </c>
      <c r="D163" s="4">
        <f>B163*C163</f>
        <v>77212.505491000004</v>
      </c>
    </row>
    <row r="164" spans="1:4" x14ac:dyDescent="0.2">
      <c r="A164" s="4" t="s">
        <v>87</v>
      </c>
      <c r="B164" s="4">
        <v>1105.7750000000001</v>
      </c>
      <c r="C164" s="4">
        <v>28.001000000000001</v>
      </c>
      <c r="D164" s="4">
        <f>B164*C164</f>
        <v>30962.805775000004</v>
      </c>
    </row>
    <row r="165" spans="1:4" ht="15" x14ac:dyDescent="0.25">
      <c r="A165" s="4" t="s">
        <v>106</v>
      </c>
      <c r="B165" s="4">
        <f>SUM(B151:B164)</f>
        <v>46117.043000000005</v>
      </c>
      <c r="C165" s="4">
        <v>16.516999999999999</v>
      </c>
      <c r="D165" s="7">
        <f>SUM(D151:D164)/SUM(B151:B164)</f>
        <v>17.146328951077802</v>
      </c>
    </row>
    <row r="166" spans="1:4" x14ac:dyDescent="0.2">
      <c r="A166" s="4" t="s">
        <v>104</v>
      </c>
      <c r="B166" s="4">
        <f>B165-B164</f>
        <v>45011.268000000004</v>
      </c>
      <c r="C166" s="4">
        <v>16.234000000000002</v>
      </c>
    </row>
    <row r="169" spans="1:4" x14ac:dyDescent="0.2">
      <c r="A169" s="4">
        <v>180</v>
      </c>
    </row>
    <row r="170" spans="1:4" x14ac:dyDescent="0.2">
      <c r="A170" s="4" t="s">
        <v>103</v>
      </c>
      <c r="B170" s="4" t="s">
        <v>102</v>
      </c>
      <c r="C170" s="4" t="s">
        <v>101</v>
      </c>
    </row>
    <row r="171" spans="1:4" x14ac:dyDescent="0.2">
      <c r="A171" s="4" t="s">
        <v>100</v>
      </c>
      <c r="B171" s="4">
        <v>2270.4189999999999</v>
      </c>
      <c r="C171" s="4">
        <v>12.94</v>
      </c>
      <c r="D171" s="4">
        <f>B171*C171</f>
        <v>29379.221859999998</v>
      </c>
    </row>
    <row r="172" spans="1:4" x14ac:dyDescent="0.2">
      <c r="A172" s="4" t="s">
        <v>99</v>
      </c>
      <c r="B172" s="4">
        <v>4085.37</v>
      </c>
      <c r="C172" s="4">
        <v>16.341999999999999</v>
      </c>
      <c r="D172" s="4">
        <f>B172*C172</f>
        <v>66763.116539999988</v>
      </c>
    </row>
    <row r="173" spans="1:4" x14ac:dyDescent="0.2">
      <c r="A173" s="4" t="s">
        <v>98</v>
      </c>
      <c r="B173" s="4">
        <v>747.86699999999996</v>
      </c>
      <c r="C173" s="4">
        <v>33.067</v>
      </c>
      <c r="D173" s="4">
        <f>B173*C173</f>
        <v>24729.718088999998</v>
      </c>
    </row>
    <row r="174" spans="1:4" x14ac:dyDescent="0.2">
      <c r="A174" s="4" t="s">
        <v>97</v>
      </c>
      <c r="B174" s="4">
        <v>370.54899999999998</v>
      </c>
      <c r="C174" s="4">
        <v>35.591000000000001</v>
      </c>
      <c r="D174" s="4">
        <f>B174*C174</f>
        <v>13188.209459</v>
      </c>
    </row>
    <row r="175" spans="1:4" x14ac:dyDescent="0.2">
      <c r="A175" s="4" t="s">
        <v>96</v>
      </c>
      <c r="B175" s="4">
        <v>5121.8689999999997</v>
      </c>
      <c r="C175" s="4">
        <v>17.029</v>
      </c>
      <c r="D175" s="4">
        <f>B175*C175</f>
        <v>87220.307200999989</v>
      </c>
    </row>
    <row r="176" spans="1:4" x14ac:dyDescent="0.2">
      <c r="A176" s="4" t="s">
        <v>95</v>
      </c>
      <c r="B176" s="4">
        <v>715.69299999999998</v>
      </c>
      <c r="C176" s="4">
        <v>12.936999999999999</v>
      </c>
      <c r="D176" s="4">
        <f>B176*C176</f>
        <v>9258.9203409999991</v>
      </c>
    </row>
    <row r="177" spans="1:4" x14ac:dyDescent="0.2">
      <c r="A177" s="4" t="s">
        <v>94</v>
      </c>
      <c r="B177" s="4">
        <v>278.09300000000002</v>
      </c>
      <c r="C177" s="4">
        <v>6.274</v>
      </c>
      <c r="D177" s="4">
        <f>B177*C177</f>
        <v>1744.755482</v>
      </c>
    </row>
    <row r="178" spans="1:4" x14ac:dyDescent="0.2">
      <c r="A178" s="4" t="s">
        <v>93</v>
      </c>
      <c r="B178" s="4">
        <v>1502.1690000000001</v>
      </c>
      <c r="C178" s="4">
        <v>18.094999999999999</v>
      </c>
      <c r="D178" s="4">
        <f>B178*C178</f>
        <v>27181.748055</v>
      </c>
    </row>
    <row r="179" spans="1:4" x14ac:dyDescent="0.2">
      <c r="A179" s="4" t="s">
        <v>92</v>
      </c>
      <c r="B179" s="4">
        <v>6901.6289999999999</v>
      </c>
      <c r="C179" s="4">
        <v>17.029</v>
      </c>
      <c r="D179" s="4">
        <f>B179*C179</f>
        <v>117527.840241</v>
      </c>
    </row>
    <row r="180" spans="1:4" x14ac:dyDescent="0.2">
      <c r="A180" s="4" t="s">
        <v>91</v>
      </c>
      <c r="B180" s="4">
        <v>690</v>
      </c>
      <c r="C180" s="4">
        <v>3.6960000000000002</v>
      </c>
      <c r="D180" s="4">
        <f>B180*C180</f>
        <v>2550.2400000000002</v>
      </c>
    </row>
    <row r="181" spans="1:4" x14ac:dyDescent="0.2">
      <c r="A181" s="4" t="s">
        <v>90</v>
      </c>
      <c r="B181" s="4">
        <v>14940</v>
      </c>
      <c r="C181" s="4">
        <v>15.848000000000001</v>
      </c>
      <c r="D181" s="4">
        <f>B181*C181</f>
        <v>236769.12000000002</v>
      </c>
    </row>
    <row r="182" spans="1:4" x14ac:dyDescent="0.2">
      <c r="A182" s="4" t="s">
        <v>89</v>
      </c>
      <c r="B182" s="4">
        <v>5760</v>
      </c>
      <c r="C182" s="4">
        <v>15.48</v>
      </c>
      <c r="D182" s="4">
        <f>B182*C182</f>
        <v>89164.800000000003</v>
      </c>
    </row>
    <row r="183" spans="1:4" x14ac:dyDescent="0.2">
      <c r="A183" s="4" t="s">
        <v>88</v>
      </c>
      <c r="B183" s="4">
        <v>1679.6780000000001</v>
      </c>
      <c r="C183" s="4">
        <v>28.369</v>
      </c>
      <c r="D183" s="4">
        <f>B183*C183</f>
        <v>47650.785182</v>
      </c>
    </row>
    <row r="184" spans="1:4" x14ac:dyDescent="0.2">
      <c r="A184" s="4" t="s">
        <v>87</v>
      </c>
      <c r="B184" s="4">
        <v>848.75699999999995</v>
      </c>
      <c r="C184" s="4">
        <v>28.369</v>
      </c>
      <c r="D184" s="4">
        <f>B184*C184</f>
        <v>24078.387332999999</v>
      </c>
    </row>
    <row r="185" spans="1:4" ht="15" x14ac:dyDescent="0.25">
      <c r="A185" s="4" t="s">
        <v>106</v>
      </c>
      <c r="B185" s="4">
        <f>SUM(B171:B184)</f>
        <v>45912.092999999993</v>
      </c>
      <c r="C185" s="4">
        <v>16.297999999999998</v>
      </c>
      <c r="D185" s="7">
        <f>SUM(D171:D184)/SUM(B171:B184)</f>
        <v>16.928158116925754</v>
      </c>
    </row>
    <row r="186" spans="1:4" x14ac:dyDescent="0.2">
      <c r="A186" s="4" t="s">
        <v>104</v>
      </c>
      <c r="B186" s="4">
        <f>B185-B184</f>
        <v>45063.335999999996</v>
      </c>
      <c r="C186" s="4">
        <v>16.071000000000002</v>
      </c>
    </row>
    <row r="189" spans="1:4" x14ac:dyDescent="0.2">
      <c r="A189" s="4">
        <v>190</v>
      </c>
    </row>
    <row r="190" spans="1:4" x14ac:dyDescent="0.2">
      <c r="A190" s="4" t="s">
        <v>103</v>
      </c>
      <c r="B190" s="4" t="s">
        <v>102</v>
      </c>
      <c r="C190" s="4" t="s">
        <v>101</v>
      </c>
    </row>
    <row r="191" spans="1:4" x14ac:dyDescent="0.2">
      <c r="A191" s="4" t="s">
        <v>100</v>
      </c>
      <c r="B191" s="4">
        <v>2270.4189999999999</v>
      </c>
      <c r="C191" s="4">
        <v>12.94</v>
      </c>
      <c r="D191" s="4">
        <f>B191*C191</f>
        <v>29379.221859999998</v>
      </c>
    </row>
    <row r="192" spans="1:4" x14ac:dyDescent="0.2">
      <c r="A192" s="4" t="s">
        <v>99</v>
      </c>
      <c r="B192" s="4">
        <v>4070.0459999999998</v>
      </c>
      <c r="C192" s="4">
        <v>16.341999999999999</v>
      </c>
      <c r="D192" s="4">
        <f>B192*C192</f>
        <v>66512.691731999992</v>
      </c>
    </row>
    <row r="193" spans="1:4" x14ac:dyDescent="0.2">
      <c r="A193" s="4" t="s">
        <v>98</v>
      </c>
      <c r="B193" s="4">
        <v>744.649</v>
      </c>
      <c r="C193" s="4">
        <v>33.067</v>
      </c>
      <c r="D193" s="4">
        <f>B193*C193</f>
        <v>24623.308483000001</v>
      </c>
    </row>
    <row r="194" spans="1:4" x14ac:dyDescent="0.2">
      <c r="A194" s="4" t="s">
        <v>97</v>
      </c>
      <c r="B194" s="4">
        <v>369.161</v>
      </c>
      <c r="C194" s="4">
        <v>35.591000000000001</v>
      </c>
      <c r="D194" s="4">
        <f>B194*C194</f>
        <v>13138.809151000001</v>
      </c>
    </row>
    <row r="195" spans="1:4" x14ac:dyDescent="0.2">
      <c r="A195" s="4" t="s">
        <v>96</v>
      </c>
      <c r="B195" s="4">
        <v>5104.62</v>
      </c>
      <c r="C195" s="4">
        <v>17.029</v>
      </c>
      <c r="D195" s="4">
        <f>B195*C195</f>
        <v>86926.573980000001</v>
      </c>
    </row>
    <row r="196" spans="1:4" x14ac:dyDescent="0.2">
      <c r="A196" s="4" t="s">
        <v>95</v>
      </c>
      <c r="B196" s="4">
        <v>715.69299999999998</v>
      </c>
      <c r="C196" s="4">
        <v>12.936999999999999</v>
      </c>
      <c r="D196" s="4">
        <f>B196*C196</f>
        <v>9258.9203409999991</v>
      </c>
    </row>
    <row r="197" spans="1:4" x14ac:dyDescent="0.2">
      <c r="A197" s="4" t="s">
        <v>94</v>
      </c>
      <c r="B197" s="4">
        <v>276.88400000000001</v>
      </c>
      <c r="C197" s="4">
        <v>6.274</v>
      </c>
      <c r="D197" s="4">
        <f>B197*C197</f>
        <v>1737.1702160000002</v>
      </c>
    </row>
    <row r="198" spans="1:4" x14ac:dyDescent="0.2">
      <c r="A198" s="4" t="s">
        <v>93</v>
      </c>
      <c r="B198" s="4">
        <v>1493.1959999999999</v>
      </c>
      <c r="C198" s="4">
        <v>18.094999999999999</v>
      </c>
      <c r="D198" s="4">
        <f>B198*C198</f>
        <v>27019.381619999996</v>
      </c>
    </row>
    <row r="199" spans="1:4" x14ac:dyDescent="0.2">
      <c r="A199" s="4" t="s">
        <v>92</v>
      </c>
      <c r="B199" s="4">
        <v>6902.0190000000002</v>
      </c>
      <c r="C199" s="4">
        <v>17.029</v>
      </c>
      <c r="D199" s="4">
        <f>B199*C199</f>
        <v>117534.481551</v>
      </c>
    </row>
    <row r="200" spans="1:4" x14ac:dyDescent="0.2">
      <c r="A200" s="4" t="s">
        <v>91</v>
      </c>
      <c r="B200" s="4">
        <v>690</v>
      </c>
      <c r="C200" s="4">
        <v>3.6960000000000002</v>
      </c>
      <c r="D200" s="4">
        <f>B200*C200</f>
        <v>2550.2400000000002</v>
      </c>
    </row>
    <row r="201" spans="1:4" x14ac:dyDescent="0.2">
      <c r="A201" s="4" t="s">
        <v>90</v>
      </c>
      <c r="B201" s="4">
        <v>15770</v>
      </c>
      <c r="C201" s="4">
        <v>16.585000000000001</v>
      </c>
      <c r="D201" s="4">
        <f>B201*C201</f>
        <v>261545.45</v>
      </c>
    </row>
    <row r="202" spans="1:4" x14ac:dyDescent="0.2">
      <c r="A202" s="4" t="s">
        <v>89</v>
      </c>
      <c r="B202" s="4">
        <v>6080</v>
      </c>
      <c r="C202" s="4">
        <v>15.48</v>
      </c>
      <c r="D202" s="4">
        <f>B202*C202</f>
        <v>94118.400000000009</v>
      </c>
    </row>
    <row r="203" spans="1:4" x14ac:dyDescent="0.2">
      <c r="A203" s="4" t="s">
        <v>88</v>
      </c>
      <c r="B203" s="4">
        <v>660.76099999999997</v>
      </c>
      <c r="C203" s="4">
        <v>30.21</v>
      </c>
      <c r="D203" s="4">
        <f>B203*C203</f>
        <v>19961.589810000001</v>
      </c>
    </row>
    <row r="204" spans="1:4" x14ac:dyDescent="0.2">
      <c r="A204" s="4" t="s">
        <v>87</v>
      </c>
      <c r="B204" s="4">
        <v>456.03500000000003</v>
      </c>
      <c r="C204" s="4">
        <v>30.21</v>
      </c>
      <c r="D204" s="4">
        <f>B204*C204</f>
        <v>13776.817350000001</v>
      </c>
    </row>
    <row r="205" spans="1:4" ht="15" x14ac:dyDescent="0.25">
      <c r="A205" s="4" t="s">
        <v>106</v>
      </c>
      <c r="B205" s="4">
        <f>SUM(B191:B204)</f>
        <v>45603.483</v>
      </c>
      <c r="C205" s="4">
        <v>16.212</v>
      </c>
      <c r="D205" s="7">
        <f>SUM(D191:D204)/SUM(B191:B204)</f>
        <v>16.842640201275856</v>
      </c>
    </row>
    <row r="206" spans="1:4" x14ac:dyDescent="0.2">
      <c r="A206" s="4" t="s">
        <v>104</v>
      </c>
      <c r="B206" s="4">
        <f>B205-B204</f>
        <v>45147.447999999997</v>
      </c>
      <c r="C206" s="4">
        <v>16.071000000000002</v>
      </c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BEF1D-1FD1-42E6-AA43-BBF5C860156E}">
  <sheetPr>
    <pageSetUpPr autoPageBreaks="0"/>
  </sheetPr>
  <dimension ref="A1:T210"/>
  <sheetViews>
    <sheetView zoomScale="85" zoomScaleNormal="85" workbookViewId="0">
      <selection activeCell="W25" sqref="W25"/>
    </sheetView>
  </sheetViews>
  <sheetFormatPr defaultColWidth="10.140625" defaultRowHeight="14.25" x14ac:dyDescent="0.2"/>
  <cols>
    <col min="1" max="1" width="19.5703125" style="4" bestFit="1" customWidth="1"/>
    <col min="2" max="2" width="12.140625" style="4" bestFit="1" customWidth="1"/>
    <col min="3" max="3" width="10.140625" style="4"/>
    <col min="4" max="4" width="11" style="4" bestFit="1" customWidth="1"/>
    <col min="5" max="5" width="10.140625" style="4"/>
    <col min="6" max="6" width="16.140625" style="4" bestFit="1" customWidth="1"/>
    <col min="7" max="7" width="12.140625" style="4" bestFit="1" customWidth="1"/>
    <col min="8" max="16384" width="10.140625" style="4"/>
  </cols>
  <sheetData>
    <row r="1" spans="1:20" ht="15" x14ac:dyDescent="0.25">
      <c r="A1" s="4">
        <v>100</v>
      </c>
      <c r="G1" s="4">
        <v>100</v>
      </c>
      <c r="H1" s="4">
        <v>110</v>
      </c>
      <c r="I1" s="4">
        <v>120</v>
      </c>
      <c r="J1" s="4">
        <v>130</v>
      </c>
      <c r="K1" s="4">
        <v>140</v>
      </c>
      <c r="L1" s="4">
        <v>150</v>
      </c>
      <c r="M1" s="4">
        <v>160</v>
      </c>
      <c r="N1" s="4">
        <v>170</v>
      </c>
      <c r="O1" s="4">
        <v>180</v>
      </c>
      <c r="P1" s="4">
        <v>190</v>
      </c>
      <c r="R1" s="7" t="s">
        <v>114</v>
      </c>
      <c r="S1" s="4">
        <v>16.856999999999999</v>
      </c>
      <c r="T1" s="4">
        <v>100000</v>
      </c>
    </row>
    <row r="2" spans="1:20" x14ac:dyDescent="0.2">
      <c r="A2" s="4" t="s">
        <v>103</v>
      </c>
      <c r="B2" s="4" t="s">
        <v>102</v>
      </c>
      <c r="C2" s="4" t="s">
        <v>101</v>
      </c>
      <c r="F2" s="4" t="s">
        <v>113</v>
      </c>
      <c r="G2" s="4">
        <v>690</v>
      </c>
      <c r="H2" s="4">
        <v>690</v>
      </c>
      <c r="I2" s="4">
        <v>690</v>
      </c>
      <c r="J2" s="4">
        <v>690</v>
      </c>
      <c r="K2" s="4">
        <v>690</v>
      </c>
      <c r="L2" s="4">
        <v>690</v>
      </c>
      <c r="M2" s="4">
        <v>690</v>
      </c>
      <c r="N2" s="4">
        <v>690</v>
      </c>
      <c r="O2" s="4">
        <v>690</v>
      </c>
      <c r="P2" s="4">
        <v>690</v>
      </c>
    </row>
    <row r="3" spans="1:20" x14ac:dyDescent="0.2">
      <c r="A3" s="4" t="s">
        <v>100</v>
      </c>
      <c r="B3" s="4">
        <v>2270.4189999999999</v>
      </c>
      <c r="C3" s="4">
        <v>12.94</v>
      </c>
      <c r="D3" s="4">
        <f>B3*C3</f>
        <v>29379.221859999998</v>
      </c>
      <c r="F3" s="4" t="s">
        <v>112</v>
      </c>
      <c r="G3" s="4">
        <v>3200</v>
      </c>
      <c r="H3" s="4">
        <v>3520</v>
      </c>
      <c r="I3" s="4">
        <v>3840</v>
      </c>
      <c r="J3" s="4">
        <v>4160</v>
      </c>
      <c r="K3" s="4">
        <v>4480</v>
      </c>
      <c r="L3" s="4">
        <v>4800</v>
      </c>
      <c r="M3" s="4">
        <v>5120</v>
      </c>
      <c r="N3" s="4">
        <v>5440</v>
      </c>
      <c r="O3" s="4">
        <v>5760</v>
      </c>
      <c r="P3" s="4">
        <v>6080</v>
      </c>
    </row>
    <row r="4" spans="1:20" ht="15" x14ac:dyDescent="0.25">
      <c r="A4" s="4" t="s">
        <v>99</v>
      </c>
      <c r="B4" s="4">
        <v>5964.5919999999996</v>
      </c>
      <c r="C4" s="4">
        <v>16.341999999999999</v>
      </c>
      <c r="D4" s="4">
        <f>B4*C4</f>
        <v>97473.362463999991</v>
      </c>
      <c r="F4" s="4" t="s">
        <v>111</v>
      </c>
      <c r="G4" s="7">
        <v>8300</v>
      </c>
      <c r="H4" s="7">
        <v>9130</v>
      </c>
      <c r="I4" s="7">
        <v>9960</v>
      </c>
      <c r="J4" s="7">
        <v>10790</v>
      </c>
      <c r="K4" s="7">
        <v>11620</v>
      </c>
      <c r="L4" s="7">
        <v>12450</v>
      </c>
      <c r="M4" s="7">
        <v>13280</v>
      </c>
      <c r="N4" s="7">
        <v>14110</v>
      </c>
      <c r="O4" s="7">
        <v>14940</v>
      </c>
      <c r="P4" s="7">
        <v>15770</v>
      </c>
    </row>
    <row r="5" spans="1:20" x14ac:dyDescent="0.2">
      <c r="A5" s="4" t="s">
        <v>98</v>
      </c>
      <c r="B5" s="4">
        <v>740.49800000000005</v>
      </c>
      <c r="C5" s="4">
        <v>34.308999999999997</v>
      </c>
      <c r="D5" s="4">
        <f>B5*C5</f>
        <v>25405.745881999999</v>
      </c>
      <c r="G5" s="8">
        <v>11.798</v>
      </c>
      <c r="H5" s="8">
        <v>12.534000000000001</v>
      </c>
      <c r="I5" s="8">
        <v>13.271000000000001</v>
      </c>
      <c r="J5" s="8">
        <v>14.007</v>
      </c>
      <c r="K5" s="8">
        <v>14.744</v>
      </c>
      <c r="L5" s="8">
        <v>15.48</v>
      </c>
      <c r="M5" s="8">
        <v>15.48</v>
      </c>
      <c r="N5" s="8">
        <v>15.48</v>
      </c>
      <c r="O5" s="8">
        <v>15.48</v>
      </c>
      <c r="P5" s="8">
        <v>15.48</v>
      </c>
    </row>
    <row r="6" spans="1:20" x14ac:dyDescent="0.2">
      <c r="A6" s="4" t="s">
        <v>97</v>
      </c>
      <c r="B6" s="4">
        <v>540.63</v>
      </c>
      <c r="C6" s="4">
        <v>35.591000000000001</v>
      </c>
      <c r="D6" s="4">
        <f>B6*C6</f>
        <v>19241.562330000001</v>
      </c>
    </row>
    <row r="7" spans="1:20" x14ac:dyDescent="0.2">
      <c r="A7" s="4" t="s">
        <v>96</v>
      </c>
      <c r="B7" s="4">
        <v>7193.8159999999998</v>
      </c>
      <c r="C7" s="4">
        <v>17.029</v>
      </c>
      <c r="D7" s="4">
        <f>B7*C7</f>
        <v>122503.49266399999</v>
      </c>
    </row>
    <row r="8" spans="1:20" x14ac:dyDescent="0.2">
      <c r="A8" s="4" t="s">
        <v>95</v>
      </c>
      <c r="B8" s="4">
        <v>715.69299999999998</v>
      </c>
      <c r="C8" s="4">
        <v>12.936999999999999</v>
      </c>
      <c r="D8" s="4">
        <f>B8*C8</f>
        <v>9258.9203409999991</v>
      </c>
      <c r="F8" s="4" t="s">
        <v>110</v>
      </c>
      <c r="G8" s="4">
        <v>2200.9140000000002</v>
      </c>
      <c r="H8" s="4">
        <v>1932.761</v>
      </c>
      <c r="I8" s="4">
        <v>1798.239</v>
      </c>
      <c r="J8" s="4">
        <v>1527.8119999999999</v>
      </c>
      <c r="K8" s="4">
        <v>1270.1769999999999</v>
      </c>
      <c r="L8" s="4">
        <v>1148.46</v>
      </c>
      <c r="M8" s="4">
        <v>905.02700000000004</v>
      </c>
      <c r="N8" s="4">
        <v>661.59299999999996</v>
      </c>
      <c r="O8" s="4">
        <v>705.91800000000001</v>
      </c>
      <c r="P8" s="4">
        <v>277.69799999999998</v>
      </c>
    </row>
    <row r="9" spans="1:20" x14ac:dyDescent="0.2">
      <c r="A9" s="4" t="s">
        <v>94</v>
      </c>
      <c r="B9" s="4">
        <v>431.32100000000003</v>
      </c>
      <c r="C9" s="4">
        <v>6.274</v>
      </c>
      <c r="D9" s="4">
        <f>B9*C9</f>
        <v>2706.1079540000001</v>
      </c>
      <c r="F9" s="4" t="s">
        <v>109</v>
      </c>
      <c r="G9" s="4">
        <v>47902.351999999999</v>
      </c>
      <c r="H9" s="4">
        <v>42025.701000000001</v>
      </c>
      <c r="I9" s="4">
        <v>39087.309000000001</v>
      </c>
      <c r="J9" s="4">
        <v>33210.544999999998</v>
      </c>
      <c r="K9" s="4">
        <v>27333.844000000001</v>
      </c>
      <c r="L9" s="4">
        <v>24395.399000000001</v>
      </c>
      <c r="M9" s="4">
        <v>18518.668000000001</v>
      </c>
      <c r="N9" s="4">
        <v>12641.846</v>
      </c>
      <c r="O9" s="4">
        <v>9703.5370000000003</v>
      </c>
      <c r="P9" s="4">
        <v>2448.7860000000001</v>
      </c>
    </row>
    <row r="10" spans="1:20" ht="15" x14ac:dyDescent="0.25">
      <c r="A10" s="4" t="s">
        <v>93</v>
      </c>
      <c r="B10" s="4">
        <v>2746.2089999999998</v>
      </c>
      <c r="C10" s="4">
        <v>18.094999999999999</v>
      </c>
      <c r="D10" s="4">
        <f>B10*C10</f>
        <v>49692.651854999996</v>
      </c>
      <c r="F10" s="4" t="s">
        <v>108</v>
      </c>
      <c r="G10" s="7">
        <f>G8+G9</f>
        <v>50103.265999999996</v>
      </c>
      <c r="H10" s="7">
        <f>H8+H9</f>
        <v>43958.462</v>
      </c>
      <c r="I10" s="7">
        <f>I8+I9</f>
        <v>40885.548000000003</v>
      </c>
      <c r="J10" s="7">
        <f>J8+J9</f>
        <v>34738.356999999996</v>
      </c>
      <c r="K10" s="7">
        <f>K8+K9</f>
        <v>28604.021000000001</v>
      </c>
      <c r="L10" s="7">
        <f>L8+L9</f>
        <v>25543.859</v>
      </c>
      <c r="M10" s="7">
        <f>M8+M9</f>
        <v>19423.695</v>
      </c>
      <c r="N10" s="7">
        <f>N8+N9</f>
        <v>13303.439</v>
      </c>
      <c r="O10" s="7">
        <f>O8+O9</f>
        <v>10409.455</v>
      </c>
      <c r="P10" s="7">
        <f>P8+P9</f>
        <v>2726.4839999999999</v>
      </c>
    </row>
    <row r="11" spans="1:20" x14ac:dyDescent="0.2">
      <c r="A11" s="4" t="s">
        <v>92</v>
      </c>
      <c r="B11" s="4">
        <v>7674.6639999999998</v>
      </c>
      <c r="C11" s="4">
        <v>17.029</v>
      </c>
      <c r="D11" s="4">
        <f>B11*C11</f>
        <v>130691.853256</v>
      </c>
      <c r="G11" s="8">
        <v>24.686</v>
      </c>
      <c r="H11" s="8">
        <v>25.422999999999998</v>
      </c>
      <c r="I11" s="8">
        <v>26.158999999999999</v>
      </c>
      <c r="J11" s="8">
        <v>26.896000000000001</v>
      </c>
      <c r="K11" s="8">
        <v>27.632000000000001</v>
      </c>
      <c r="L11" s="8">
        <v>28.369</v>
      </c>
      <c r="M11" s="8">
        <v>29.105</v>
      </c>
      <c r="N11" s="8">
        <v>28.369</v>
      </c>
      <c r="O11" s="8">
        <v>28.369</v>
      </c>
      <c r="P11" s="8">
        <v>28.369</v>
      </c>
    </row>
    <row r="12" spans="1:20" x14ac:dyDescent="0.2">
      <c r="A12" s="4" t="s">
        <v>91</v>
      </c>
      <c r="B12" s="4">
        <v>690</v>
      </c>
      <c r="C12" s="4">
        <v>3.6960000000000002</v>
      </c>
      <c r="D12" s="4">
        <f>B12*C12</f>
        <v>2550.2400000000002</v>
      </c>
    </row>
    <row r="13" spans="1:20" x14ac:dyDescent="0.2">
      <c r="A13" s="4" t="s">
        <v>90</v>
      </c>
      <c r="B13" s="4">
        <v>8300</v>
      </c>
      <c r="C13" s="4">
        <v>11.798</v>
      </c>
      <c r="D13" s="4">
        <f>B13*C13</f>
        <v>97923.4</v>
      </c>
      <c r="F13" s="4" t="s">
        <v>107</v>
      </c>
      <c r="G13" s="4">
        <f>G10/G4</f>
        <v>6.0365380722891562</v>
      </c>
      <c r="H13" s="4">
        <f>H10/H4</f>
        <v>4.8147274917853231</v>
      </c>
      <c r="I13" s="4">
        <f>I10/I4</f>
        <v>4.1049746987951812</v>
      </c>
      <c r="J13" s="4">
        <f>J10/J4</f>
        <v>3.2194955514365149</v>
      </c>
      <c r="K13" s="4">
        <f>K10/K4</f>
        <v>2.4616197074010326</v>
      </c>
      <c r="L13" s="4">
        <f>L10/L4</f>
        <v>2.0517155823293174</v>
      </c>
      <c r="M13" s="4">
        <f>M10/M4</f>
        <v>1.4626276355421686</v>
      </c>
      <c r="N13" s="4">
        <f>N10/N4</f>
        <v>0.94283763288447908</v>
      </c>
      <c r="O13" s="4">
        <f>O10/O4</f>
        <v>0.69675066934404284</v>
      </c>
      <c r="P13" s="4">
        <f>P10/P4</f>
        <v>0.17289055168040582</v>
      </c>
    </row>
    <row r="14" spans="1:20" x14ac:dyDescent="0.2">
      <c r="A14" s="4" t="s">
        <v>89</v>
      </c>
      <c r="B14" s="4">
        <v>3200</v>
      </c>
      <c r="C14" s="4">
        <v>15.48</v>
      </c>
      <c r="D14" s="4">
        <f>B14*C14</f>
        <v>49536</v>
      </c>
    </row>
    <row r="15" spans="1:20" x14ac:dyDescent="0.2">
      <c r="A15" s="4" t="s">
        <v>88</v>
      </c>
      <c r="B15" s="4">
        <v>2200.9140000000002</v>
      </c>
      <c r="C15" s="4">
        <v>24.686</v>
      </c>
      <c r="D15" s="4">
        <f>B15*C15</f>
        <v>54331.763004000008</v>
      </c>
    </row>
    <row r="16" spans="1:20" ht="15" x14ac:dyDescent="0.25">
      <c r="A16" s="4" t="s">
        <v>87</v>
      </c>
      <c r="B16" s="4">
        <v>47902.351999999999</v>
      </c>
      <c r="C16" s="4">
        <v>24.686</v>
      </c>
      <c r="D16" s="4">
        <f>B16*C16</f>
        <v>1182517.461472</v>
      </c>
      <c r="F16" s="4" t="s">
        <v>106</v>
      </c>
      <c r="G16" s="7">
        <v>90571.107999999993</v>
      </c>
      <c r="H16" s="7">
        <v>84845.934999999998</v>
      </c>
      <c r="I16" s="7">
        <v>82649.153000000006</v>
      </c>
      <c r="J16" s="7">
        <v>76882.828999999998</v>
      </c>
      <c r="K16" s="7">
        <v>76882.828999999998</v>
      </c>
      <c r="L16" s="7">
        <v>71100.790999999997</v>
      </c>
      <c r="M16" s="7">
        <v>63067.557000000001</v>
      </c>
      <c r="N16" s="7">
        <v>57203.69</v>
      </c>
      <c r="O16" s="7">
        <v>55132.891000000003</v>
      </c>
      <c r="P16" s="7">
        <v>47278.004999999997</v>
      </c>
    </row>
    <row r="17" spans="1:16" ht="15" x14ac:dyDescent="0.25">
      <c r="A17" s="4" t="s">
        <v>106</v>
      </c>
      <c r="B17" s="4">
        <v>90571.107999999993</v>
      </c>
      <c r="C17" s="4">
        <v>20.103999999999999</v>
      </c>
      <c r="D17" s="7">
        <f>SUM(D3:D16)/SUM(B3:B16)</f>
        <v>20.682222227887507</v>
      </c>
      <c r="G17" s="8">
        <v>20.103999999999999</v>
      </c>
      <c r="H17" s="8">
        <v>20.186</v>
      </c>
      <c r="I17" s="8">
        <v>20.370999999999999</v>
      </c>
      <c r="J17" s="8">
        <v>20.309000000000001</v>
      </c>
      <c r="K17" s="8">
        <v>20.309000000000001</v>
      </c>
      <c r="L17" s="8">
        <v>20.131</v>
      </c>
      <c r="M17" s="8">
        <v>19.565000000000001</v>
      </c>
      <c r="N17" s="8">
        <v>18.370999999999999</v>
      </c>
      <c r="O17" s="8">
        <v>17.808</v>
      </c>
      <c r="P17" s="8">
        <v>16.123000000000001</v>
      </c>
    </row>
    <row r="18" spans="1:16" ht="15" x14ac:dyDescent="0.25">
      <c r="A18" s="4" t="s">
        <v>105</v>
      </c>
      <c r="B18" s="4">
        <v>42668.756000000001</v>
      </c>
      <c r="C18" s="4">
        <v>14.959</v>
      </c>
      <c r="D18" s="7"/>
    </row>
    <row r="19" spans="1:16" ht="15" x14ac:dyDescent="0.25">
      <c r="F19" s="4" t="s">
        <v>104</v>
      </c>
      <c r="G19" s="7">
        <v>42668.756000000001</v>
      </c>
      <c r="H19" s="7">
        <v>42820.233999999997</v>
      </c>
      <c r="I19" s="7">
        <v>43561.843999999997</v>
      </c>
      <c r="J19" s="7">
        <v>43672.285000000003</v>
      </c>
      <c r="K19" s="7">
        <v>43672.285000000003</v>
      </c>
      <c r="L19" s="7">
        <v>43766.947</v>
      </c>
      <c r="M19" s="7">
        <v>44548.889000000003</v>
      </c>
      <c r="N19" s="7">
        <v>44561.843999999997</v>
      </c>
      <c r="O19" s="7">
        <v>45429.353999999999</v>
      </c>
      <c r="P19" s="7">
        <v>44829.218999999997</v>
      </c>
    </row>
    <row r="20" spans="1:16" x14ac:dyDescent="0.2">
      <c r="G20" s="8">
        <v>14.959</v>
      </c>
      <c r="H20" s="8">
        <v>15.047000000000001</v>
      </c>
      <c r="I20" s="8">
        <v>15.176</v>
      </c>
      <c r="J20" s="8">
        <v>15.301</v>
      </c>
      <c r="K20" s="8">
        <v>15.301</v>
      </c>
      <c r="L20" s="8">
        <v>15.446</v>
      </c>
      <c r="M20" s="8">
        <v>15.599</v>
      </c>
      <c r="N20" s="8">
        <v>15.534000000000001</v>
      </c>
      <c r="O20" s="8">
        <v>15.553000000000001</v>
      </c>
      <c r="P20" s="8">
        <v>15.454000000000001</v>
      </c>
    </row>
    <row r="21" spans="1:16" x14ac:dyDescent="0.2">
      <c r="A21" s="4">
        <v>110</v>
      </c>
    </row>
    <row r="22" spans="1:16" x14ac:dyDescent="0.2">
      <c r="A22" s="4" t="s">
        <v>103</v>
      </c>
      <c r="B22" s="4" t="s">
        <v>102</v>
      </c>
      <c r="C22" s="4" t="s">
        <v>101</v>
      </c>
    </row>
    <row r="23" spans="1:16" x14ac:dyDescent="0.2">
      <c r="A23" s="4" t="s">
        <v>100</v>
      </c>
      <c r="B23" s="4">
        <v>2270.4189999999999</v>
      </c>
      <c r="C23" s="4">
        <v>12.94</v>
      </c>
      <c r="D23" s="4">
        <f>B23*C23</f>
        <v>29379.221859999998</v>
      </c>
    </row>
    <row r="24" spans="1:16" x14ac:dyDescent="0.2">
      <c r="A24" s="4" t="s">
        <v>99</v>
      </c>
      <c r="B24" s="4">
        <v>5751.55</v>
      </c>
      <c r="C24" s="4">
        <v>16.341999999999999</v>
      </c>
      <c r="D24" s="4">
        <f>B24*C24</f>
        <v>93991.830099999992</v>
      </c>
    </row>
    <row r="25" spans="1:16" x14ac:dyDescent="0.2">
      <c r="A25" s="4" t="s">
        <v>98</v>
      </c>
      <c r="B25" s="4">
        <v>710.23599999999999</v>
      </c>
      <c r="C25" s="4">
        <v>34.308999999999997</v>
      </c>
      <c r="D25" s="4">
        <f>B25*C25</f>
        <v>24367.486923999997</v>
      </c>
    </row>
    <row r="26" spans="1:16" x14ac:dyDescent="0.2">
      <c r="A26" s="4" t="s">
        <v>97</v>
      </c>
      <c r="B26" s="4">
        <v>521.35299999999995</v>
      </c>
      <c r="C26" s="4">
        <v>35.591000000000001</v>
      </c>
      <c r="D26" s="4">
        <f>B26*C26</f>
        <v>18555.474622999998</v>
      </c>
    </row>
    <row r="27" spans="1:16" x14ac:dyDescent="0.2">
      <c r="A27" s="4" t="s">
        <v>96</v>
      </c>
      <c r="B27" s="4">
        <v>6962.7359999999999</v>
      </c>
      <c r="C27" s="4">
        <v>17.029</v>
      </c>
      <c r="D27" s="4">
        <f>B27*C27</f>
        <v>118568.431344</v>
      </c>
    </row>
    <row r="28" spans="1:16" x14ac:dyDescent="0.2">
      <c r="A28" s="4" t="s">
        <v>95</v>
      </c>
      <c r="B28" s="4">
        <v>715.69299999999998</v>
      </c>
      <c r="C28" s="4">
        <v>12.936999999999999</v>
      </c>
      <c r="D28" s="4">
        <f>B28*C28</f>
        <v>9258.9203409999991</v>
      </c>
    </row>
    <row r="29" spans="1:16" x14ac:dyDescent="0.2">
      <c r="A29" s="4" t="s">
        <v>94</v>
      </c>
      <c r="B29" s="4">
        <v>413.505</v>
      </c>
      <c r="C29" s="4">
        <v>6.274</v>
      </c>
      <c r="D29" s="4">
        <f>B29*C29</f>
        <v>2594.3303700000001</v>
      </c>
    </row>
    <row r="30" spans="1:16" x14ac:dyDescent="0.2">
      <c r="A30" s="4" t="s">
        <v>93</v>
      </c>
      <c r="B30" s="4">
        <v>2591.498</v>
      </c>
      <c r="C30" s="4">
        <v>18.094999999999999</v>
      </c>
      <c r="D30" s="4">
        <f>B30*C30</f>
        <v>46893.156309999998</v>
      </c>
    </row>
    <row r="31" spans="1:16" x14ac:dyDescent="0.2">
      <c r="A31" s="4" t="s">
        <v>92</v>
      </c>
      <c r="B31" s="4">
        <v>7610.4830000000002</v>
      </c>
      <c r="C31" s="4">
        <v>17.029</v>
      </c>
      <c r="D31" s="4">
        <f>B31*C31</f>
        <v>129598.915007</v>
      </c>
    </row>
    <row r="32" spans="1:16" x14ac:dyDescent="0.2">
      <c r="A32" s="4" t="s">
        <v>91</v>
      </c>
      <c r="B32" s="4">
        <v>690</v>
      </c>
      <c r="C32" s="4">
        <v>3.6960000000000002</v>
      </c>
      <c r="D32" s="4">
        <f>B32*C32</f>
        <v>2550.2400000000002</v>
      </c>
    </row>
    <row r="33" spans="1:4" x14ac:dyDescent="0.2">
      <c r="A33" s="4" t="s">
        <v>90</v>
      </c>
      <c r="B33" s="4">
        <v>9130</v>
      </c>
      <c r="C33" s="4">
        <v>12.534000000000001</v>
      </c>
      <c r="D33" s="4">
        <f>B33*C33</f>
        <v>114435.42000000001</v>
      </c>
    </row>
    <row r="34" spans="1:4" x14ac:dyDescent="0.2">
      <c r="A34" s="4" t="s">
        <v>89</v>
      </c>
      <c r="B34" s="4">
        <v>3520</v>
      </c>
      <c r="C34" s="4">
        <v>15.48</v>
      </c>
      <c r="D34" s="4">
        <f>B34*C34</f>
        <v>54489.599999999999</v>
      </c>
    </row>
    <row r="35" spans="1:4" x14ac:dyDescent="0.2">
      <c r="A35" s="4" t="s">
        <v>88</v>
      </c>
      <c r="B35" s="4">
        <v>1932.761</v>
      </c>
      <c r="C35" s="4">
        <v>25.422999999999998</v>
      </c>
      <c r="D35" s="4">
        <f>B35*C35</f>
        <v>49136.582902999995</v>
      </c>
    </row>
    <row r="36" spans="1:4" x14ac:dyDescent="0.2">
      <c r="A36" s="4" t="s">
        <v>87</v>
      </c>
      <c r="B36" s="4">
        <v>42025.701000000001</v>
      </c>
      <c r="C36" s="4">
        <v>25.422999999999998</v>
      </c>
      <c r="D36" s="4">
        <f>B36*C36</f>
        <v>1068419.396523</v>
      </c>
    </row>
    <row r="37" spans="1:4" ht="15" x14ac:dyDescent="0.25">
      <c r="A37" s="4" t="s">
        <v>86</v>
      </c>
      <c r="B37" s="4">
        <v>84845.934999999998</v>
      </c>
      <c r="C37" s="4">
        <v>20.186</v>
      </c>
      <c r="D37" s="7">
        <f>SUM(D23:D36)/SUM(B23:B36)</f>
        <v>20.769869603122412</v>
      </c>
    </row>
    <row r="38" spans="1:4" x14ac:dyDescent="0.2">
      <c r="A38" s="4" t="s">
        <v>85</v>
      </c>
      <c r="B38" s="4">
        <v>42820.233999999997</v>
      </c>
      <c r="C38" s="4">
        <v>15.047000000000001</v>
      </c>
    </row>
    <row r="42" spans="1:4" x14ac:dyDescent="0.2">
      <c r="A42" s="4">
        <v>120</v>
      </c>
    </row>
    <row r="43" spans="1:4" x14ac:dyDescent="0.2">
      <c r="A43" s="4" t="s">
        <v>103</v>
      </c>
      <c r="B43" s="4" t="s">
        <v>102</v>
      </c>
      <c r="C43" s="4" t="s">
        <v>101</v>
      </c>
    </row>
    <row r="44" spans="1:4" x14ac:dyDescent="0.2">
      <c r="A44" s="4" t="s">
        <v>100</v>
      </c>
      <c r="B44" s="4">
        <v>2270.4189999999999</v>
      </c>
      <c r="C44" s="4">
        <v>12.94</v>
      </c>
      <c r="D44" s="4">
        <f>B44*C44</f>
        <v>29379.221859999998</v>
      </c>
    </row>
    <row r="45" spans="1:4" x14ac:dyDescent="0.2">
      <c r="A45" s="4" t="s">
        <v>99</v>
      </c>
      <c r="B45" s="4">
        <v>5668.1220000000003</v>
      </c>
      <c r="C45" s="4">
        <v>16.341999999999999</v>
      </c>
      <c r="D45" s="4">
        <f>B45*C45</f>
        <v>92628.449723999991</v>
      </c>
    </row>
    <row r="46" spans="1:4" x14ac:dyDescent="0.2">
      <c r="A46" s="4" t="s">
        <v>98</v>
      </c>
      <c r="B46" s="4">
        <v>698.43</v>
      </c>
      <c r="C46" s="4">
        <v>34.308999999999997</v>
      </c>
      <c r="D46" s="4">
        <f>B46*C46</f>
        <v>23962.434869999997</v>
      </c>
    </row>
    <row r="47" spans="1:4" x14ac:dyDescent="0.2">
      <c r="A47" s="4" t="s">
        <v>97</v>
      </c>
      <c r="B47" s="4">
        <v>513.80499999999995</v>
      </c>
      <c r="C47" s="4">
        <v>35.591000000000001</v>
      </c>
      <c r="D47" s="4">
        <f>B47*C47</f>
        <v>18286.833755</v>
      </c>
    </row>
    <row r="48" spans="1:4" x14ac:dyDescent="0.2">
      <c r="A48" s="4" t="s">
        <v>96</v>
      </c>
      <c r="B48" s="4">
        <v>6872.0069999999996</v>
      </c>
      <c r="C48" s="4">
        <v>17.029</v>
      </c>
      <c r="D48" s="4">
        <f>B48*C48</f>
        <v>117023.407203</v>
      </c>
    </row>
    <row r="49" spans="1:4" x14ac:dyDescent="0.2">
      <c r="A49" s="4" t="s">
        <v>95</v>
      </c>
      <c r="B49" s="4">
        <v>715.69299999999998</v>
      </c>
      <c r="C49" s="4">
        <v>12.936999999999999</v>
      </c>
      <c r="D49" s="4">
        <f>B49*C49</f>
        <v>9258.9203409999991</v>
      </c>
    </row>
    <row r="50" spans="1:4" x14ac:dyDescent="0.2">
      <c r="A50" s="4" t="s">
        <v>94</v>
      </c>
      <c r="B50" s="4">
        <v>406.55599999999998</v>
      </c>
      <c r="C50" s="4">
        <v>6.274</v>
      </c>
      <c r="D50" s="4">
        <f>B50*C50</f>
        <v>2550.732344</v>
      </c>
    </row>
    <row r="51" spans="1:4" x14ac:dyDescent="0.2">
      <c r="A51" s="4" t="s">
        <v>93</v>
      </c>
      <c r="B51" s="4">
        <v>2531.828</v>
      </c>
      <c r="C51" s="4">
        <v>18.094999999999999</v>
      </c>
      <c r="D51" s="4">
        <f>B51*C51</f>
        <v>45813.427659999994</v>
      </c>
    </row>
    <row r="52" spans="1:4" x14ac:dyDescent="0.2">
      <c r="A52" s="4" t="s">
        <v>92</v>
      </c>
      <c r="B52" s="4">
        <v>7596.7439999999997</v>
      </c>
      <c r="C52" s="4">
        <v>17.029</v>
      </c>
      <c r="D52" s="4">
        <f>B52*C52</f>
        <v>129364.953576</v>
      </c>
    </row>
    <row r="53" spans="1:4" x14ac:dyDescent="0.2">
      <c r="A53" s="4" t="s">
        <v>91</v>
      </c>
      <c r="B53" s="4">
        <v>690</v>
      </c>
      <c r="C53" s="4">
        <v>3.6960000000000002</v>
      </c>
      <c r="D53" s="4">
        <f>B53*C53</f>
        <v>2550.2400000000002</v>
      </c>
    </row>
    <row r="54" spans="1:4" x14ac:dyDescent="0.2">
      <c r="A54" s="4" t="s">
        <v>90</v>
      </c>
      <c r="B54" s="4">
        <v>9960</v>
      </c>
      <c r="C54" s="4">
        <v>13.271000000000001</v>
      </c>
      <c r="D54" s="4">
        <f>B54*C54</f>
        <v>132179.16</v>
      </c>
    </row>
    <row r="55" spans="1:4" x14ac:dyDescent="0.2">
      <c r="A55" s="4" t="s">
        <v>89</v>
      </c>
      <c r="B55" s="4">
        <v>3840</v>
      </c>
      <c r="C55" s="4">
        <v>15.48</v>
      </c>
      <c r="D55" s="4">
        <f>B55*C55</f>
        <v>59443.200000000004</v>
      </c>
    </row>
    <row r="56" spans="1:4" x14ac:dyDescent="0.2">
      <c r="A56" s="4" t="s">
        <v>88</v>
      </c>
      <c r="B56" s="4">
        <v>1798.239</v>
      </c>
      <c r="C56" s="4">
        <v>26.158999999999999</v>
      </c>
      <c r="D56" s="4">
        <f>B56*C56</f>
        <v>47040.134000999999</v>
      </c>
    </row>
    <row r="57" spans="1:4" x14ac:dyDescent="0.2">
      <c r="A57" s="4" t="s">
        <v>87</v>
      </c>
      <c r="B57" s="4">
        <v>39087.309000000001</v>
      </c>
      <c r="C57" s="4">
        <v>26.158999999999999</v>
      </c>
      <c r="D57" s="4">
        <f>B57*C57</f>
        <v>1022484.916131</v>
      </c>
    </row>
    <row r="58" spans="1:4" ht="15" x14ac:dyDescent="0.25">
      <c r="A58" s="4" t="s">
        <v>86</v>
      </c>
      <c r="B58" s="4">
        <v>82649.153000000006</v>
      </c>
      <c r="C58" s="4">
        <v>20.370999999999999</v>
      </c>
      <c r="D58" s="7">
        <f>SUM(D44:D57)/SUM(B44:B57)</f>
        <v>20.955641885654192</v>
      </c>
    </row>
    <row r="59" spans="1:4" x14ac:dyDescent="0.2">
      <c r="A59" s="4" t="s">
        <v>85</v>
      </c>
      <c r="B59" s="4">
        <v>43561.843999999997</v>
      </c>
      <c r="C59" s="4">
        <v>15.176</v>
      </c>
    </row>
    <row r="63" spans="1:4" x14ac:dyDescent="0.2">
      <c r="A63" s="4">
        <v>130</v>
      </c>
    </row>
    <row r="64" spans="1:4" x14ac:dyDescent="0.2">
      <c r="A64" s="4" t="s">
        <v>103</v>
      </c>
      <c r="B64" s="4" t="s">
        <v>102</v>
      </c>
      <c r="C64" s="4" t="s">
        <v>101</v>
      </c>
    </row>
    <row r="65" spans="1:4" x14ac:dyDescent="0.2">
      <c r="A65" s="4" t="s">
        <v>100</v>
      </c>
      <c r="B65" s="4">
        <v>2270.4189999999999</v>
      </c>
      <c r="C65" s="4">
        <v>12.94</v>
      </c>
      <c r="D65" s="4">
        <f>B65*C65</f>
        <v>29379.221859999998</v>
      </c>
    </row>
    <row r="66" spans="1:4" x14ac:dyDescent="0.2">
      <c r="A66" s="4" t="s">
        <v>99</v>
      </c>
      <c r="B66" s="4">
        <v>5444.3289999999997</v>
      </c>
      <c r="C66" s="4">
        <v>16.341999999999999</v>
      </c>
      <c r="D66" s="4">
        <f>B66*C66</f>
        <v>88971.224517999988</v>
      </c>
    </row>
    <row r="67" spans="1:4" x14ac:dyDescent="0.2">
      <c r="A67" s="4" t="s">
        <v>98</v>
      </c>
      <c r="B67" s="4">
        <v>666.88699999999994</v>
      </c>
      <c r="C67" s="4">
        <v>34.308999999999997</v>
      </c>
      <c r="D67" s="4">
        <f>B67*C67</f>
        <v>22880.226082999998</v>
      </c>
    </row>
    <row r="68" spans="1:4" x14ac:dyDescent="0.2">
      <c r="A68" s="4" t="s">
        <v>97</v>
      </c>
      <c r="B68" s="4">
        <v>493.55399999999997</v>
      </c>
      <c r="C68" s="4">
        <v>35.591000000000001</v>
      </c>
      <c r="D68" s="4">
        <f>B68*C68</f>
        <v>17566.080414</v>
      </c>
    </row>
    <row r="69" spans="1:4" x14ac:dyDescent="0.2">
      <c r="A69" s="4" t="s">
        <v>96</v>
      </c>
      <c r="B69" s="4">
        <v>6627.9480000000003</v>
      </c>
      <c r="C69" s="4">
        <v>17.029</v>
      </c>
      <c r="D69" s="4">
        <f>B69*C69</f>
        <v>112867.32649200001</v>
      </c>
    </row>
    <row r="70" spans="1:4" x14ac:dyDescent="0.2">
      <c r="A70" s="4" t="s">
        <v>95</v>
      </c>
      <c r="B70" s="4">
        <v>715.69299999999998</v>
      </c>
      <c r="C70" s="4">
        <v>12.936999999999999</v>
      </c>
      <c r="D70" s="4">
        <f>B70*C70</f>
        <v>9258.9203409999991</v>
      </c>
    </row>
    <row r="71" spans="1:4" x14ac:dyDescent="0.2">
      <c r="A71" s="4" t="s">
        <v>94</v>
      </c>
      <c r="B71" s="4">
        <v>387.99900000000002</v>
      </c>
      <c r="C71" s="4">
        <v>6.274</v>
      </c>
      <c r="D71" s="4">
        <f>B71*C71</f>
        <v>2434.305726</v>
      </c>
    </row>
    <row r="72" spans="1:4" x14ac:dyDescent="0.2">
      <c r="A72" s="4" t="s">
        <v>93</v>
      </c>
      <c r="B72" s="4">
        <v>2374.3409999999999</v>
      </c>
      <c r="C72" s="4">
        <v>18.094999999999999</v>
      </c>
      <c r="D72" s="4">
        <f>B72*C72</f>
        <v>42963.700394999993</v>
      </c>
    </row>
    <row r="73" spans="1:4" x14ac:dyDescent="0.2">
      <c r="A73" s="4" t="s">
        <v>92</v>
      </c>
      <c r="B73" s="4">
        <v>7523.3029999999999</v>
      </c>
      <c r="C73" s="4">
        <v>17.029</v>
      </c>
      <c r="D73" s="4">
        <f>B73*C73</f>
        <v>128114.326787</v>
      </c>
    </row>
    <row r="74" spans="1:4" x14ac:dyDescent="0.2">
      <c r="A74" s="4" t="s">
        <v>91</v>
      </c>
      <c r="B74" s="4">
        <v>690</v>
      </c>
      <c r="C74" s="4">
        <v>3.6960000000000002</v>
      </c>
      <c r="D74" s="4">
        <f>B74*C74</f>
        <v>2550.2400000000002</v>
      </c>
    </row>
    <row r="75" spans="1:4" x14ac:dyDescent="0.2">
      <c r="A75" s="4" t="s">
        <v>90</v>
      </c>
      <c r="B75" s="4">
        <v>10790</v>
      </c>
      <c r="C75" s="4">
        <v>14.007</v>
      </c>
      <c r="D75" s="4">
        <f>B75*C75</f>
        <v>151135.53</v>
      </c>
    </row>
    <row r="76" spans="1:4" x14ac:dyDescent="0.2">
      <c r="A76" s="4" t="s">
        <v>89</v>
      </c>
      <c r="B76" s="4">
        <v>4160</v>
      </c>
      <c r="C76" s="4">
        <v>15.48</v>
      </c>
      <c r="D76" s="4">
        <f>B76*C76</f>
        <v>64396.800000000003</v>
      </c>
    </row>
    <row r="77" spans="1:4" x14ac:dyDescent="0.2">
      <c r="A77" s="4" t="s">
        <v>88</v>
      </c>
      <c r="B77" s="4">
        <v>1527.8119999999999</v>
      </c>
      <c r="C77" s="4">
        <v>26.896000000000001</v>
      </c>
      <c r="D77" s="4">
        <f>B77*C77</f>
        <v>41092.031552</v>
      </c>
    </row>
    <row r="78" spans="1:4" x14ac:dyDescent="0.2">
      <c r="A78" s="4" t="s">
        <v>87</v>
      </c>
      <c r="B78" s="4">
        <v>33210.544999999998</v>
      </c>
      <c r="C78" s="4">
        <v>26.896000000000001</v>
      </c>
      <c r="D78" s="4">
        <f>B78*C78</f>
        <v>893230.81831999996</v>
      </c>
    </row>
    <row r="79" spans="1:4" ht="15" x14ac:dyDescent="0.25">
      <c r="A79" s="4" t="s">
        <v>86</v>
      </c>
      <c r="B79" s="4">
        <v>76882.828999999998</v>
      </c>
      <c r="C79" s="4">
        <v>20.309000000000001</v>
      </c>
      <c r="D79" s="7">
        <f>SUM(D65:D78)/SUM(B65:B78)</f>
        <v>20.899864800606327</v>
      </c>
    </row>
    <row r="80" spans="1:4" x14ac:dyDescent="0.2">
      <c r="A80" s="4" t="s">
        <v>85</v>
      </c>
      <c r="B80" s="4">
        <v>43672.285000000003</v>
      </c>
      <c r="C80" s="4">
        <v>15.301</v>
      </c>
    </row>
    <row r="84" spans="1:4" x14ac:dyDescent="0.2">
      <c r="A84" s="4">
        <v>140</v>
      </c>
    </row>
    <row r="85" spans="1:4" x14ac:dyDescent="0.2">
      <c r="A85" s="4" t="s">
        <v>103</v>
      </c>
      <c r="B85" s="4" t="s">
        <v>102</v>
      </c>
      <c r="C85" s="4" t="s">
        <v>101</v>
      </c>
    </row>
    <row r="86" spans="1:4" x14ac:dyDescent="0.2">
      <c r="A86" s="4" t="s">
        <v>100</v>
      </c>
      <c r="B86" s="4">
        <v>2270.4189999999999</v>
      </c>
      <c r="C86" s="4">
        <v>12.94</v>
      </c>
      <c r="D86" s="4">
        <f>B86*C86</f>
        <v>29379.221859999998</v>
      </c>
    </row>
    <row r="87" spans="1:4" x14ac:dyDescent="0.2">
      <c r="A87" s="4" t="s">
        <v>99</v>
      </c>
      <c r="B87" s="4">
        <v>5212.3249999999998</v>
      </c>
      <c r="C87" s="4">
        <v>16.341999999999999</v>
      </c>
      <c r="D87" s="4">
        <f>B87*C87</f>
        <v>85179.815149999995</v>
      </c>
    </row>
    <row r="88" spans="1:4" x14ac:dyDescent="0.2">
      <c r="A88" s="4" t="s">
        <v>98</v>
      </c>
      <c r="B88" s="4">
        <v>634.38800000000003</v>
      </c>
      <c r="C88" s="4">
        <v>34.308999999999997</v>
      </c>
      <c r="D88" s="4">
        <f>B88*C88</f>
        <v>21765.217892000001</v>
      </c>
    </row>
    <row r="89" spans="1:4" x14ac:dyDescent="0.2">
      <c r="A89" s="4" t="s">
        <v>97</v>
      </c>
      <c r="B89" s="4">
        <v>472.55900000000003</v>
      </c>
      <c r="C89" s="4">
        <v>35.591000000000001</v>
      </c>
      <c r="D89" s="4">
        <f>B89*C89</f>
        <v>16818.847369000003</v>
      </c>
    </row>
    <row r="90" spans="1:4" x14ac:dyDescent="0.2">
      <c r="A90" s="4" t="s">
        <v>96</v>
      </c>
      <c r="B90" s="4">
        <v>6373.8469999999998</v>
      </c>
      <c r="C90" s="4">
        <v>17.029</v>
      </c>
      <c r="D90" s="4">
        <f>B90*C90</f>
        <v>108540.240563</v>
      </c>
    </row>
    <row r="91" spans="1:4" x14ac:dyDescent="0.2">
      <c r="A91" s="4" t="s">
        <v>95</v>
      </c>
      <c r="B91" s="4">
        <v>715.69299999999998</v>
      </c>
      <c r="C91" s="4">
        <v>12.936999999999999</v>
      </c>
      <c r="D91" s="4">
        <f>B91*C91</f>
        <v>9258.9203409999991</v>
      </c>
    </row>
    <row r="92" spans="1:4" x14ac:dyDescent="0.2">
      <c r="A92" s="4" t="s">
        <v>94</v>
      </c>
      <c r="B92" s="4">
        <v>368.88900000000001</v>
      </c>
      <c r="C92" s="4">
        <v>6.274</v>
      </c>
      <c r="D92" s="4">
        <f>B92*C92</f>
        <v>2314.4095860000002</v>
      </c>
    </row>
    <row r="93" spans="1:4" x14ac:dyDescent="0.2">
      <c r="A93" s="4" t="s">
        <v>93</v>
      </c>
      <c r="B93" s="4">
        <v>2215.0880000000002</v>
      </c>
      <c r="C93" s="4">
        <v>18.094999999999999</v>
      </c>
      <c r="D93" s="4">
        <f>B93*C93</f>
        <v>40082.017359999998</v>
      </c>
    </row>
    <row r="94" spans="1:4" x14ac:dyDescent="0.2">
      <c r="A94" s="4" t="s">
        <v>92</v>
      </c>
      <c r="B94" s="4">
        <v>7443.5630000000001</v>
      </c>
      <c r="C94" s="4">
        <v>17.029</v>
      </c>
      <c r="D94" s="4">
        <f>B94*C94</f>
        <v>126756.434327</v>
      </c>
    </row>
    <row r="95" spans="1:4" x14ac:dyDescent="0.2">
      <c r="A95" s="4" t="s">
        <v>91</v>
      </c>
      <c r="B95" s="4">
        <v>690</v>
      </c>
      <c r="C95" s="4">
        <v>3.6960000000000002</v>
      </c>
      <c r="D95" s="4">
        <f>B95*C95</f>
        <v>2550.2400000000002</v>
      </c>
    </row>
    <row r="96" spans="1:4" x14ac:dyDescent="0.2">
      <c r="A96" s="4" t="s">
        <v>90</v>
      </c>
      <c r="B96" s="4">
        <v>11620</v>
      </c>
      <c r="C96" s="4">
        <v>14.744</v>
      </c>
      <c r="D96" s="4">
        <f>B96*C96</f>
        <v>171325.28</v>
      </c>
    </row>
    <row r="97" spans="1:4" x14ac:dyDescent="0.2">
      <c r="A97" s="4" t="s">
        <v>89</v>
      </c>
      <c r="B97" s="4">
        <v>4480</v>
      </c>
      <c r="C97" s="4">
        <v>15.48</v>
      </c>
      <c r="D97" s="4">
        <f>B97*C97</f>
        <v>69350.400000000009</v>
      </c>
    </row>
    <row r="98" spans="1:4" x14ac:dyDescent="0.2">
      <c r="A98" s="4" t="s">
        <v>88</v>
      </c>
      <c r="B98" s="4">
        <v>1270.1769999999999</v>
      </c>
      <c r="C98" s="4">
        <v>27.632000000000001</v>
      </c>
      <c r="D98" s="4">
        <f>B98*C98</f>
        <v>35097.530864</v>
      </c>
    </row>
    <row r="99" spans="1:4" x14ac:dyDescent="0.2">
      <c r="A99" s="4" t="s">
        <v>87</v>
      </c>
      <c r="B99" s="4">
        <v>27333.844000000001</v>
      </c>
      <c r="C99" s="4">
        <v>27.632000000000001</v>
      </c>
      <c r="D99" s="4">
        <f>B99*C99</f>
        <v>755288.77740800008</v>
      </c>
    </row>
    <row r="100" spans="1:4" ht="15" x14ac:dyDescent="0.25">
      <c r="A100" s="4" t="s">
        <v>86</v>
      </c>
      <c r="B100" s="4">
        <v>76882.828999999998</v>
      </c>
      <c r="C100" s="4">
        <v>20.309000000000001</v>
      </c>
      <c r="D100" s="7">
        <f>SUM(D86:D99)/SUM(B86:B99)</f>
        <v>20.727017396937015</v>
      </c>
    </row>
    <row r="101" spans="1:4" x14ac:dyDescent="0.2">
      <c r="A101" s="4" t="s">
        <v>85</v>
      </c>
      <c r="B101" s="4">
        <v>43672.285000000003</v>
      </c>
      <c r="C101" s="4">
        <v>15.301</v>
      </c>
    </row>
    <row r="105" spans="1:4" x14ac:dyDescent="0.2">
      <c r="A105" s="4">
        <v>150</v>
      </c>
    </row>
    <row r="106" spans="1:4" x14ac:dyDescent="0.2">
      <c r="A106" s="4" t="s">
        <v>103</v>
      </c>
      <c r="B106" s="4" t="s">
        <v>102</v>
      </c>
      <c r="C106" s="4" t="s">
        <v>101</v>
      </c>
    </row>
    <row r="107" spans="1:4" x14ac:dyDescent="0.2">
      <c r="A107" s="4" t="s">
        <v>100</v>
      </c>
      <c r="B107" s="4">
        <v>2270.4189999999999</v>
      </c>
      <c r="C107" s="4">
        <v>12.94</v>
      </c>
      <c r="D107" s="4">
        <f>B107*C107</f>
        <v>29379.221859999998</v>
      </c>
    </row>
    <row r="108" spans="1:4" x14ac:dyDescent="0.2">
      <c r="A108" s="4" t="s">
        <v>99</v>
      </c>
      <c r="B108" s="4">
        <v>5121.2280000000001</v>
      </c>
      <c r="C108" s="4">
        <v>16.341999999999999</v>
      </c>
      <c r="D108" s="4">
        <f>B108*C108</f>
        <v>83691.107975999999</v>
      </c>
    </row>
    <row r="109" spans="1:4" x14ac:dyDescent="0.2">
      <c r="A109" s="4" t="s">
        <v>98</v>
      </c>
      <c r="B109" s="4">
        <v>621.68499999999995</v>
      </c>
      <c r="C109" s="4">
        <v>34.308999999999997</v>
      </c>
      <c r="D109" s="4">
        <f>B109*C109</f>
        <v>21329.390664999995</v>
      </c>
    </row>
    <row r="110" spans="1:4" x14ac:dyDescent="0.2">
      <c r="A110" s="4" t="s">
        <v>97</v>
      </c>
      <c r="B110" s="4">
        <v>464.31400000000002</v>
      </c>
      <c r="C110" s="4">
        <v>35.591000000000001</v>
      </c>
      <c r="D110" s="4">
        <f>B110*C110</f>
        <v>16525.399574000003</v>
      </c>
    </row>
    <row r="111" spans="1:4" x14ac:dyDescent="0.2">
      <c r="A111" s="4" t="s">
        <v>96</v>
      </c>
      <c r="B111" s="4">
        <v>6273.759</v>
      </c>
      <c r="C111" s="4">
        <v>17.029</v>
      </c>
      <c r="D111" s="4">
        <f>B111*C111</f>
        <v>106835.842011</v>
      </c>
    </row>
    <row r="112" spans="1:4" x14ac:dyDescent="0.2">
      <c r="A112" s="4" t="s">
        <v>95</v>
      </c>
      <c r="B112" s="4">
        <v>715.69299999999998</v>
      </c>
      <c r="C112" s="4">
        <v>12.936999999999999</v>
      </c>
      <c r="D112" s="4">
        <f>B112*C112</f>
        <v>9258.9203409999991</v>
      </c>
    </row>
    <row r="113" spans="1:4" x14ac:dyDescent="0.2">
      <c r="A113" s="4" t="s">
        <v>94</v>
      </c>
      <c r="B113" s="4">
        <v>361.42200000000003</v>
      </c>
      <c r="C113" s="4">
        <v>6.274</v>
      </c>
      <c r="D113" s="4">
        <f>B113*C113</f>
        <v>2267.5616280000004</v>
      </c>
    </row>
    <row r="114" spans="1:4" x14ac:dyDescent="0.2">
      <c r="A114" s="4" t="s">
        <v>93</v>
      </c>
      <c r="B114" s="4">
        <v>2153.69</v>
      </c>
      <c r="C114" s="4">
        <v>18.094999999999999</v>
      </c>
      <c r="D114" s="4">
        <f>B114*C114</f>
        <v>38971.020550000001</v>
      </c>
    </row>
    <row r="115" spans="1:4" x14ac:dyDescent="0.2">
      <c r="A115" s="4" t="s">
        <v>92</v>
      </c>
      <c r="B115" s="4">
        <v>7419.2690000000002</v>
      </c>
      <c r="C115" s="4">
        <v>17.029</v>
      </c>
      <c r="D115" s="4">
        <f>B115*C115</f>
        <v>126342.731801</v>
      </c>
    </row>
    <row r="116" spans="1:4" x14ac:dyDescent="0.2">
      <c r="A116" s="4" t="s">
        <v>91</v>
      </c>
      <c r="B116" s="4">
        <v>690</v>
      </c>
      <c r="C116" s="4">
        <v>3.6960000000000002</v>
      </c>
      <c r="D116" s="4">
        <f>B116*C116</f>
        <v>2550.2400000000002</v>
      </c>
    </row>
    <row r="117" spans="1:4" x14ac:dyDescent="0.2">
      <c r="A117" s="4" t="s">
        <v>90</v>
      </c>
      <c r="B117" s="4">
        <v>12450</v>
      </c>
      <c r="C117" s="4">
        <v>15.48</v>
      </c>
      <c r="D117" s="4">
        <f>B117*C117</f>
        <v>192726</v>
      </c>
    </row>
    <row r="118" spans="1:4" x14ac:dyDescent="0.2">
      <c r="A118" s="4" t="s">
        <v>89</v>
      </c>
      <c r="B118" s="4">
        <v>4800</v>
      </c>
      <c r="C118" s="4">
        <v>15.48</v>
      </c>
      <c r="D118" s="4">
        <f>B118*C118</f>
        <v>74304</v>
      </c>
    </row>
    <row r="119" spans="1:4" x14ac:dyDescent="0.2">
      <c r="A119" s="4" t="s">
        <v>88</v>
      </c>
      <c r="B119" s="4">
        <v>1148.46</v>
      </c>
      <c r="C119" s="4">
        <v>28.369</v>
      </c>
      <c r="D119" s="4">
        <f>B119*C119</f>
        <v>32580.66174</v>
      </c>
    </row>
    <row r="120" spans="1:4" x14ac:dyDescent="0.2">
      <c r="A120" s="4" t="s">
        <v>87</v>
      </c>
      <c r="B120" s="4">
        <v>24395.399000000001</v>
      </c>
      <c r="C120" s="4">
        <v>28.369</v>
      </c>
      <c r="D120" s="4">
        <f>B120*C120</f>
        <v>692073.07423100004</v>
      </c>
    </row>
    <row r="121" spans="1:4" ht="15" x14ac:dyDescent="0.25">
      <c r="A121" s="4" t="s">
        <v>86</v>
      </c>
      <c r="B121" s="4">
        <v>71100.790999999997</v>
      </c>
      <c r="C121" s="4">
        <v>20.131</v>
      </c>
      <c r="D121" s="7">
        <f>SUM(D107:D120)/SUM(B107:B120)</f>
        <v>20.742224889380669</v>
      </c>
    </row>
    <row r="122" spans="1:4" x14ac:dyDescent="0.2">
      <c r="A122" s="4" t="s">
        <v>85</v>
      </c>
      <c r="B122" s="4">
        <v>43766.947</v>
      </c>
      <c r="C122" s="4">
        <v>15.446</v>
      </c>
    </row>
    <row r="125" spans="1:4" ht="13.5" customHeight="1" x14ac:dyDescent="0.2"/>
    <row r="127" spans="1:4" x14ac:dyDescent="0.2">
      <c r="A127" s="4">
        <v>160</v>
      </c>
    </row>
    <row r="128" spans="1:4" x14ac:dyDescent="0.2">
      <c r="A128" s="4" t="s">
        <v>103</v>
      </c>
      <c r="B128" s="4" t="s">
        <v>102</v>
      </c>
      <c r="C128" s="4" t="s">
        <v>101</v>
      </c>
    </row>
    <row r="129" spans="1:4" x14ac:dyDescent="0.2">
      <c r="A129" s="4" t="s">
        <v>100</v>
      </c>
      <c r="B129" s="4">
        <v>2270.4189999999999</v>
      </c>
      <c r="C129" s="4">
        <v>12.94</v>
      </c>
      <c r="D129" s="4">
        <f>B129*C129</f>
        <v>29379.221859999998</v>
      </c>
    </row>
    <row r="130" spans="1:4" x14ac:dyDescent="0.2">
      <c r="A130" s="4" t="s">
        <v>99</v>
      </c>
      <c r="B130" s="4">
        <v>4875.6149999999998</v>
      </c>
      <c r="C130" s="4">
        <v>16.341999999999999</v>
      </c>
      <c r="D130" s="4">
        <f>B130*C130</f>
        <v>79677.300329999984</v>
      </c>
    </row>
    <row r="131" spans="1:4" x14ac:dyDescent="0.2">
      <c r="A131" s="4" t="s">
        <v>98</v>
      </c>
      <c r="B131" s="4">
        <v>587.60199999999998</v>
      </c>
      <c r="C131" s="4">
        <v>34.308999999999997</v>
      </c>
      <c r="D131" s="4">
        <f>B131*C131</f>
        <v>20160.037017999999</v>
      </c>
    </row>
    <row r="132" spans="1:4" x14ac:dyDescent="0.2">
      <c r="A132" s="4" t="s">
        <v>97</v>
      </c>
      <c r="B132" s="4">
        <v>442.08499999999998</v>
      </c>
      <c r="C132" s="4">
        <v>35.591000000000001</v>
      </c>
      <c r="D132" s="4">
        <f>B132*C132</f>
        <v>15734.247234999999</v>
      </c>
    </row>
    <row r="133" spans="1:4" x14ac:dyDescent="0.2">
      <c r="A133" s="4" t="s">
        <v>96</v>
      </c>
      <c r="B133" s="4">
        <v>6002.9870000000001</v>
      </c>
      <c r="C133" s="4">
        <v>17.029</v>
      </c>
      <c r="D133" s="4">
        <f>B133*C133</f>
        <v>102224.86562300001</v>
      </c>
    </row>
    <row r="134" spans="1:4" x14ac:dyDescent="0.2">
      <c r="A134" s="4" t="s">
        <v>95</v>
      </c>
      <c r="B134" s="4">
        <v>715.69299999999998</v>
      </c>
      <c r="C134" s="4">
        <v>12.936999999999999</v>
      </c>
      <c r="D134" s="4">
        <f>B134*C134</f>
        <v>9258.9203409999991</v>
      </c>
    </row>
    <row r="135" spans="1:4" x14ac:dyDescent="0.2">
      <c r="A135" s="4" t="s">
        <v>94</v>
      </c>
      <c r="B135" s="4">
        <v>341.39699999999999</v>
      </c>
      <c r="C135" s="4">
        <v>6.274</v>
      </c>
      <c r="D135" s="4">
        <f>B135*C135</f>
        <v>2141.9247780000001</v>
      </c>
    </row>
    <row r="136" spans="1:4" x14ac:dyDescent="0.2">
      <c r="A136" s="4" t="s">
        <v>93</v>
      </c>
      <c r="B136" s="4">
        <v>1991.3810000000001</v>
      </c>
      <c r="C136" s="4">
        <v>18.094999999999999</v>
      </c>
      <c r="D136" s="4">
        <f>B136*C136</f>
        <v>36034.039194999998</v>
      </c>
    </row>
    <row r="137" spans="1:4" x14ac:dyDescent="0.2">
      <c r="A137" s="4" t="s">
        <v>92</v>
      </c>
      <c r="B137" s="4">
        <v>7326.6840000000002</v>
      </c>
      <c r="C137" s="4">
        <v>17.029</v>
      </c>
      <c r="D137" s="4">
        <f>B137*C137</f>
        <v>124766.101836</v>
      </c>
    </row>
    <row r="138" spans="1:4" x14ac:dyDescent="0.2">
      <c r="A138" s="4" t="s">
        <v>91</v>
      </c>
      <c r="B138" s="4">
        <v>690</v>
      </c>
      <c r="C138" s="4">
        <v>3.6960000000000002</v>
      </c>
      <c r="D138" s="4">
        <f>B138*C138</f>
        <v>2550.2400000000002</v>
      </c>
    </row>
    <row r="139" spans="1:4" x14ac:dyDescent="0.2">
      <c r="A139" s="4" t="s">
        <v>90</v>
      </c>
      <c r="B139" s="4">
        <v>13280</v>
      </c>
      <c r="C139" s="4">
        <v>15.48</v>
      </c>
      <c r="D139" s="4">
        <f>B139*C139</f>
        <v>205574.39999999999</v>
      </c>
    </row>
    <row r="140" spans="1:4" x14ac:dyDescent="0.2">
      <c r="A140" s="4" t="s">
        <v>89</v>
      </c>
      <c r="B140" s="4">
        <v>5120</v>
      </c>
      <c r="C140" s="4">
        <v>15.48</v>
      </c>
      <c r="D140" s="4">
        <f>B140*C140</f>
        <v>79257.600000000006</v>
      </c>
    </row>
    <row r="141" spans="1:4" x14ac:dyDescent="0.2">
      <c r="A141" s="4" t="s">
        <v>88</v>
      </c>
      <c r="B141" s="4">
        <v>905.02700000000004</v>
      </c>
      <c r="C141" s="4">
        <v>29.105</v>
      </c>
      <c r="D141" s="4">
        <f>B141*C141</f>
        <v>26340.810835</v>
      </c>
    </row>
    <row r="142" spans="1:4" x14ac:dyDescent="0.2">
      <c r="A142" s="4" t="s">
        <v>87</v>
      </c>
      <c r="B142" s="4">
        <v>18518.668000000001</v>
      </c>
      <c r="C142" s="4">
        <v>29.105</v>
      </c>
      <c r="D142" s="4">
        <f>B142*C142</f>
        <v>538985.83214000007</v>
      </c>
    </row>
    <row r="143" spans="1:4" ht="15" x14ac:dyDescent="0.25">
      <c r="A143" s="4" t="s">
        <v>86</v>
      </c>
      <c r="B143" s="4">
        <v>63067.557000000001</v>
      </c>
      <c r="C143" s="4">
        <v>19.565000000000001</v>
      </c>
      <c r="D143" s="7">
        <f>SUM(D129:D142)/SUM(B129:B142)</f>
        <v>20.170204484387995</v>
      </c>
    </row>
    <row r="144" spans="1:4" x14ac:dyDescent="0.2">
      <c r="A144" s="4" t="s">
        <v>85</v>
      </c>
      <c r="B144" s="4">
        <v>44548.889000000003</v>
      </c>
      <c r="C144" s="4">
        <v>15.599</v>
      </c>
    </row>
    <row r="149" spans="1:4" x14ac:dyDescent="0.2">
      <c r="A149" s="4">
        <v>170</v>
      </c>
    </row>
    <row r="150" spans="1:4" x14ac:dyDescent="0.2">
      <c r="A150" s="4" t="s">
        <v>103</v>
      </c>
      <c r="B150" s="4" t="s">
        <v>102</v>
      </c>
      <c r="C150" s="4" t="s">
        <v>101</v>
      </c>
    </row>
    <row r="151" spans="1:4" x14ac:dyDescent="0.2">
      <c r="A151" s="4" t="s">
        <v>100</v>
      </c>
      <c r="B151" s="4">
        <v>2270.4189999999999</v>
      </c>
      <c r="C151" s="4">
        <v>12.94</v>
      </c>
      <c r="D151" s="4">
        <f>B151*C151</f>
        <v>29379.221859999998</v>
      </c>
    </row>
    <row r="152" spans="1:4" x14ac:dyDescent="0.2">
      <c r="A152" s="4" t="s">
        <v>99</v>
      </c>
      <c r="B152" s="4">
        <v>4617.6629999999996</v>
      </c>
      <c r="C152" s="4">
        <v>16.341999999999999</v>
      </c>
      <c r="D152" s="4">
        <f>B152*C152</f>
        <v>75461.848745999989</v>
      </c>
    </row>
    <row r="153" spans="1:4" x14ac:dyDescent="0.2">
      <c r="A153" s="4" t="s">
        <v>98</v>
      </c>
      <c r="B153" s="4">
        <v>552.07799999999997</v>
      </c>
      <c r="C153" s="4">
        <v>34.308999999999997</v>
      </c>
      <c r="D153" s="4">
        <f>B153*C153</f>
        <v>18941.244101999997</v>
      </c>
    </row>
    <row r="154" spans="1:4" x14ac:dyDescent="0.2">
      <c r="A154" s="4" t="s">
        <v>97</v>
      </c>
      <c r="B154" s="4">
        <v>418.73599999999999</v>
      </c>
      <c r="C154" s="4">
        <v>35.591000000000001</v>
      </c>
      <c r="D154" s="4">
        <f>B154*C154</f>
        <v>14903.232975999999</v>
      </c>
    </row>
    <row r="155" spans="1:4" x14ac:dyDescent="0.2">
      <c r="A155" s="4" t="s">
        <v>96</v>
      </c>
      <c r="B155" s="4">
        <v>5717.1040000000003</v>
      </c>
      <c r="C155" s="4">
        <v>17.029</v>
      </c>
      <c r="D155" s="4">
        <f>B155*C155</f>
        <v>97356.564016000004</v>
      </c>
    </row>
    <row r="156" spans="1:4" x14ac:dyDescent="0.2">
      <c r="A156" s="4" t="s">
        <v>95</v>
      </c>
      <c r="B156" s="4">
        <v>715.69299999999998</v>
      </c>
      <c r="C156" s="4">
        <v>12.936999999999999</v>
      </c>
      <c r="D156" s="4">
        <f>B156*C156</f>
        <v>9258.9203409999991</v>
      </c>
    </row>
    <row r="157" spans="1:4" x14ac:dyDescent="0.2">
      <c r="A157" s="4" t="s">
        <v>94</v>
      </c>
      <c r="B157" s="4">
        <v>320.53899999999999</v>
      </c>
      <c r="C157" s="4">
        <v>6.274</v>
      </c>
      <c r="D157" s="4">
        <f>B157*C157</f>
        <v>2011.061686</v>
      </c>
    </row>
    <row r="158" spans="1:4" x14ac:dyDescent="0.2">
      <c r="A158" s="4" t="s">
        <v>93</v>
      </c>
      <c r="B158" s="4">
        <v>1826.0740000000001</v>
      </c>
      <c r="C158" s="4">
        <v>18.094999999999999</v>
      </c>
      <c r="D158" s="4">
        <f>B158*C158</f>
        <v>33042.809029999997</v>
      </c>
    </row>
    <row r="159" spans="1:4" x14ac:dyDescent="0.2">
      <c r="A159" s="4" t="s">
        <v>92</v>
      </c>
      <c r="B159" s="4">
        <v>7221.9440000000004</v>
      </c>
      <c r="C159" s="4">
        <v>17.029</v>
      </c>
      <c r="D159" s="4">
        <f>B159*C159</f>
        <v>122982.48437600001</v>
      </c>
    </row>
    <row r="160" spans="1:4" x14ac:dyDescent="0.2">
      <c r="A160" s="4" t="s">
        <v>91</v>
      </c>
      <c r="B160" s="4">
        <v>690</v>
      </c>
      <c r="C160" s="4">
        <v>3.6960000000000002</v>
      </c>
      <c r="D160" s="4">
        <f>B160*C160</f>
        <v>2550.2400000000002</v>
      </c>
    </row>
    <row r="161" spans="1:4" x14ac:dyDescent="0.2">
      <c r="A161" s="4" t="s">
        <v>90</v>
      </c>
      <c r="B161" s="4">
        <v>14110</v>
      </c>
      <c r="C161" s="4">
        <v>15.48</v>
      </c>
      <c r="D161" s="4">
        <f>B161*C161</f>
        <v>218422.80000000002</v>
      </c>
    </row>
    <row r="162" spans="1:4" x14ac:dyDescent="0.2">
      <c r="A162" s="4" t="s">
        <v>89</v>
      </c>
      <c r="B162" s="4">
        <v>5440</v>
      </c>
      <c r="C162" s="4">
        <v>15.48</v>
      </c>
      <c r="D162" s="4">
        <f>B162*C162</f>
        <v>84211.199999999997</v>
      </c>
    </row>
    <row r="163" spans="1:4" x14ac:dyDescent="0.2">
      <c r="A163" s="4" t="s">
        <v>88</v>
      </c>
      <c r="B163" s="4">
        <v>661.59299999999996</v>
      </c>
      <c r="C163" s="4">
        <v>28.369</v>
      </c>
      <c r="D163" s="4">
        <f>B163*C163</f>
        <v>18768.731817</v>
      </c>
    </row>
    <row r="164" spans="1:4" x14ac:dyDescent="0.2">
      <c r="A164" s="4" t="s">
        <v>87</v>
      </c>
      <c r="B164" s="4">
        <v>12641.846</v>
      </c>
      <c r="C164" s="4">
        <v>28.369</v>
      </c>
      <c r="D164" s="4">
        <f>B164*C164</f>
        <v>358636.52917399997</v>
      </c>
    </row>
    <row r="165" spans="1:4" ht="15" x14ac:dyDescent="0.25">
      <c r="A165" s="4" t="s">
        <v>86</v>
      </c>
      <c r="B165" s="4">
        <v>57203.69</v>
      </c>
      <c r="C165" s="4">
        <v>18.370999999999999</v>
      </c>
      <c r="D165" s="7">
        <f>SUM(D151:D164)/SUM(B151:B164)</f>
        <v>18.983511502623543</v>
      </c>
    </row>
    <row r="166" spans="1:4" x14ac:dyDescent="0.2">
      <c r="A166" s="4" t="s">
        <v>85</v>
      </c>
      <c r="B166" s="4">
        <v>44561.843999999997</v>
      </c>
      <c r="C166" s="4">
        <v>15.534000000000001</v>
      </c>
    </row>
    <row r="171" spans="1:4" x14ac:dyDescent="0.2">
      <c r="A171" s="4">
        <v>180</v>
      </c>
    </row>
    <row r="172" spans="1:4" x14ac:dyDescent="0.2">
      <c r="A172" s="4" t="s">
        <v>103</v>
      </c>
      <c r="B172" s="4" t="s">
        <v>102</v>
      </c>
      <c r="C172" s="4" t="s">
        <v>101</v>
      </c>
    </row>
    <row r="173" spans="1:4" x14ac:dyDescent="0.2">
      <c r="A173" s="4" t="s">
        <v>100</v>
      </c>
      <c r="B173" s="4">
        <v>2270.4189999999999</v>
      </c>
      <c r="C173" s="4">
        <v>12.94</v>
      </c>
      <c r="D173" s="4">
        <f>B173*C173</f>
        <v>29379.221859999998</v>
      </c>
    </row>
    <row r="174" spans="1:4" x14ac:dyDescent="0.2">
      <c r="A174" s="4" t="s">
        <v>99</v>
      </c>
      <c r="B174" s="4">
        <v>4523.7979999999998</v>
      </c>
      <c r="C174" s="4">
        <v>16.341999999999999</v>
      </c>
      <c r="D174" s="4">
        <f>B174*C174</f>
        <v>73927.906915999993</v>
      </c>
    </row>
    <row r="175" spans="1:4" x14ac:dyDescent="0.2">
      <c r="A175" s="4" t="s">
        <v>98</v>
      </c>
      <c r="B175" s="4">
        <v>539.22299999999996</v>
      </c>
      <c r="C175" s="4">
        <v>34.308999999999997</v>
      </c>
      <c r="D175" s="4">
        <f>B175*C175</f>
        <v>18500.201906999999</v>
      </c>
    </row>
    <row r="176" spans="1:4" x14ac:dyDescent="0.2">
      <c r="A176" s="4" t="s">
        <v>97</v>
      </c>
      <c r="B176" s="4">
        <v>410.24</v>
      </c>
      <c r="C176" s="4">
        <v>35.591000000000001</v>
      </c>
      <c r="D176" s="4">
        <f>B176*C176</f>
        <v>14600.851840000001</v>
      </c>
    </row>
    <row r="177" spans="1:4" x14ac:dyDescent="0.2">
      <c r="A177" s="4" t="s">
        <v>96</v>
      </c>
      <c r="B177" s="4">
        <v>5612.674</v>
      </c>
      <c r="C177" s="4">
        <v>17.029</v>
      </c>
      <c r="D177" s="4">
        <f>B177*C177</f>
        <v>95578.225546000001</v>
      </c>
    </row>
    <row r="178" spans="1:4" x14ac:dyDescent="0.2">
      <c r="A178" s="4" t="s">
        <v>95</v>
      </c>
      <c r="B178" s="4">
        <v>715.69299999999998</v>
      </c>
      <c r="C178" s="4">
        <v>12.936999999999999</v>
      </c>
      <c r="D178" s="4">
        <f>B178*C178</f>
        <v>9258.9203409999991</v>
      </c>
    </row>
    <row r="179" spans="1:4" x14ac:dyDescent="0.2">
      <c r="A179" s="4" t="s">
        <v>94</v>
      </c>
      <c r="B179" s="4">
        <v>312.99400000000003</v>
      </c>
      <c r="C179" s="4">
        <v>6.274</v>
      </c>
      <c r="D179" s="4">
        <f>B179*C179</f>
        <v>1963.7243560000002</v>
      </c>
    </row>
    <row r="180" spans="1:4" x14ac:dyDescent="0.2">
      <c r="A180" s="4" t="s">
        <v>93</v>
      </c>
      <c r="B180" s="4">
        <v>1767.2550000000001</v>
      </c>
      <c r="C180" s="4">
        <v>18.094999999999999</v>
      </c>
      <c r="D180" s="4">
        <f>B180*C180</f>
        <v>31978.479224999999</v>
      </c>
    </row>
    <row r="181" spans="1:4" x14ac:dyDescent="0.2">
      <c r="A181" s="4" t="s">
        <v>92</v>
      </c>
      <c r="B181" s="4">
        <v>7181.1390000000001</v>
      </c>
      <c r="C181" s="4">
        <v>17.029</v>
      </c>
      <c r="D181" s="4">
        <f>B181*C181</f>
        <v>122287.616031</v>
      </c>
    </row>
    <row r="182" spans="1:4" x14ac:dyDescent="0.2">
      <c r="A182" s="4" t="s">
        <v>91</v>
      </c>
      <c r="B182" s="4">
        <v>690</v>
      </c>
      <c r="C182" s="4">
        <v>3.6960000000000002</v>
      </c>
      <c r="D182" s="4">
        <f>B182*C182</f>
        <v>2550.2400000000002</v>
      </c>
    </row>
    <row r="183" spans="1:4" x14ac:dyDescent="0.2">
      <c r="A183" s="4" t="s">
        <v>90</v>
      </c>
      <c r="B183" s="4">
        <v>14940</v>
      </c>
      <c r="C183" s="4">
        <v>15.48</v>
      </c>
      <c r="D183" s="4">
        <f>B183*C183</f>
        <v>231271.2</v>
      </c>
    </row>
    <row r="184" spans="1:4" x14ac:dyDescent="0.2">
      <c r="A184" s="4" t="s">
        <v>89</v>
      </c>
      <c r="B184" s="4">
        <v>5760</v>
      </c>
      <c r="C184" s="4">
        <v>15.48</v>
      </c>
      <c r="D184" s="4">
        <f>B184*C184</f>
        <v>89164.800000000003</v>
      </c>
    </row>
    <row r="185" spans="1:4" x14ac:dyDescent="0.2">
      <c r="A185" s="4" t="s">
        <v>88</v>
      </c>
      <c r="B185" s="4">
        <v>705.91800000000001</v>
      </c>
      <c r="C185" s="4">
        <v>28.369</v>
      </c>
      <c r="D185" s="4">
        <f>B185*C185</f>
        <v>20026.187741999998</v>
      </c>
    </row>
    <row r="186" spans="1:4" x14ac:dyDescent="0.2">
      <c r="A186" s="4" t="s">
        <v>87</v>
      </c>
      <c r="B186" s="4">
        <v>9703.5370000000003</v>
      </c>
      <c r="C186" s="4">
        <v>28.369</v>
      </c>
      <c r="D186" s="4">
        <f>B186*C186</f>
        <v>275279.641153</v>
      </c>
    </row>
    <row r="187" spans="1:4" ht="15" x14ac:dyDescent="0.25">
      <c r="A187" s="4" t="s">
        <v>86</v>
      </c>
      <c r="B187" s="4">
        <v>55132.891000000003</v>
      </c>
      <c r="C187" s="4">
        <v>17.808</v>
      </c>
      <c r="D187" s="7">
        <f>SUM(D173:D186)/SUM(B173:B186)</f>
        <v>18.423979169548339</v>
      </c>
    </row>
    <row r="188" spans="1:4" x14ac:dyDescent="0.2">
      <c r="A188" s="4" t="s">
        <v>85</v>
      </c>
      <c r="B188" s="4">
        <v>45429.353999999999</v>
      </c>
      <c r="C188" s="4">
        <v>15.553000000000001</v>
      </c>
    </row>
    <row r="193" spans="1:4" x14ac:dyDescent="0.2">
      <c r="A193" s="4">
        <v>190</v>
      </c>
    </row>
    <row r="194" spans="1:4" x14ac:dyDescent="0.2">
      <c r="A194" s="4" t="s">
        <v>103</v>
      </c>
      <c r="B194" s="4" t="s">
        <v>102</v>
      </c>
      <c r="C194" s="4" t="s">
        <v>101</v>
      </c>
    </row>
    <row r="195" spans="1:4" x14ac:dyDescent="0.2">
      <c r="A195" s="4" t="s">
        <v>100</v>
      </c>
      <c r="B195" s="4">
        <v>2270.4189999999999</v>
      </c>
      <c r="C195" s="4">
        <v>12.94</v>
      </c>
      <c r="D195" s="4">
        <f>B195*C195</f>
        <v>29379.221859999998</v>
      </c>
    </row>
    <row r="196" spans="1:4" x14ac:dyDescent="0.2">
      <c r="A196" s="4" t="s">
        <v>99</v>
      </c>
      <c r="B196" s="4">
        <v>4152.6239999999998</v>
      </c>
      <c r="C196" s="4">
        <v>16.341999999999999</v>
      </c>
      <c r="D196" s="4">
        <f>B196*C196</f>
        <v>67862.181407999989</v>
      </c>
    </row>
    <row r="197" spans="1:4" x14ac:dyDescent="0.2">
      <c r="A197" s="4" t="s">
        <v>98</v>
      </c>
      <c r="B197" s="4">
        <v>488.78100000000001</v>
      </c>
      <c r="C197" s="4">
        <v>34.308999999999997</v>
      </c>
      <c r="D197" s="4">
        <f>B197*C197</f>
        <v>16769.587328999998</v>
      </c>
    </row>
    <row r="198" spans="1:4" x14ac:dyDescent="0.2">
      <c r="A198" s="4" t="s">
        <v>97</v>
      </c>
      <c r="B198" s="4">
        <v>376.63799999999998</v>
      </c>
      <c r="C198" s="4">
        <v>35.591000000000001</v>
      </c>
      <c r="D198" s="4">
        <f>B198*C198</f>
        <v>13404.923058</v>
      </c>
    </row>
    <row r="199" spans="1:4" x14ac:dyDescent="0.2">
      <c r="A199" s="4" t="s">
        <v>96</v>
      </c>
      <c r="B199" s="4">
        <v>5197.4939999999997</v>
      </c>
      <c r="C199" s="4">
        <v>17.029</v>
      </c>
      <c r="D199" s="4">
        <f>B199*C199</f>
        <v>88508.125325999994</v>
      </c>
    </row>
    <row r="200" spans="1:4" x14ac:dyDescent="0.2">
      <c r="A200" s="4" t="s">
        <v>95</v>
      </c>
      <c r="B200" s="4">
        <v>715.69299999999998</v>
      </c>
      <c r="C200" s="4">
        <v>12.936999999999999</v>
      </c>
      <c r="D200" s="4">
        <f>B200*C200</f>
        <v>9258.9203409999991</v>
      </c>
    </row>
    <row r="201" spans="1:4" x14ac:dyDescent="0.2">
      <c r="A201" s="4" t="s">
        <v>94</v>
      </c>
      <c r="B201" s="4">
        <v>283.41000000000003</v>
      </c>
      <c r="C201" s="4">
        <v>6.274</v>
      </c>
      <c r="D201" s="4">
        <f>B201*C201</f>
        <v>1778.1143400000001</v>
      </c>
    </row>
    <row r="202" spans="1:4" x14ac:dyDescent="0.2">
      <c r="A202" s="4" t="s">
        <v>93</v>
      </c>
      <c r="B202" s="4">
        <v>1541.7850000000001</v>
      </c>
      <c r="C202" s="4">
        <v>18.094999999999999</v>
      </c>
      <c r="D202" s="4">
        <f>B202*C202</f>
        <v>27898.599575</v>
      </c>
    </row>
    <row r="203" spans="1:4" x14ac:dyDescent="0.2">
      <c r="A203" s="4" t="s">
        <v>92</v>
      </c>
      <c r="B203" s="4">
        <v>6984.6760000000004</v>
      </c>
      <c r="C203" s="4">
        <v>17.029</v>
      </c>
      <c r="D203" s="4">
        <f>B203*C203</f>
        <v>118942.04760400001</v>
      </c>
    </row>
    <row r="204" spans="1:4" x14ac:dyDescent="0.2">
      <c r="A204" s="4" t="s">
        <v>91</v>
      </c>
      <c r="B204" s="4">
        <v>690</v>
      </c>
      <c r="C204" s="4">
        <v>3.6960000000000002</v>
      </c>
      <c r="D204" s="4">
        <f>B204*C204</f>
        <v>2550.2400000000002</v>
      </c>
    </row>
    <row r="205" spans="1:4" x14ac:dyDescent="0.2">
      <c r="A205" s="4" t="s">
        <v>90</v>
      </c>
      <c r="B205" s="4">
        <v>15770</v>
      </c>
      <c r="C205" s="4">
        <v>15.48</v>
      </c>
      <c r="D205" s="4">
        <f>B205*C205</f>
        <v>244119.6</v>
      </c>
    </row>
    <row r="206" spans="1:4" x14ac:dyDescent="0.2">
      <c r="A206" s="4" t="s">
        <v>89</v>
      </c>
      <c r="B206" s="4">
        <v>6080</v>
      </c>
      <c r="C206" s="4">
        <v>15.48</v>
      </c>
      <c r="D206" s="4">
        <f>B206*C206</f>
        <v>94118.400000000009</v>
      </c>
    </row>
    <row r="207" spans="1:4" x14ac:dyDescent="0.2">
      <c r="A207" s="4" t="s">
        <v>88</v>
      </c>
      <c r="B207" s="4">
        <v>277.69799999999998</v>
      </c>
      <c r="C207" s="4">
        <v>28.369</v>
      </c>
      <c r="D207" s="4">
        <f>B207*C207</f>
        <v>7878.0145619999994</v>
      </c>
    </row>
    <row r="208" spans="1:4" x14ac:dyDescent="0.2">
      <c r="A208" s="4" t="s">
        <v>87</v>
      </c>
      <c r="B208" s="4">
        <v>2448.7860000000001</v>
      </c>
      <c r="C208" s="4">
        <v>28.369</v>
      </c>
      <c r="D208" s="4">
        <f>B208*C208</f>
        <v>69469.610033999998</v>
      </c>
    </row>
    <row r="209" spans="1:4" ht="15" x14ac:dyDescent="0.25">
      <c r="A209" s="4" t="s">
        <v>86</v>
      </c>
      <c r="B209" s="4">
        <v>47278.004999999997</v>
      </c>
      <c r="C209" s="4">
        <v>16.123000000000001</v>
      </c>
      <c r="D209" s="7">
        <f>SUM(D195:D208)/SUM(B195:B208)</f>
        <v>16.750656086009894</v>
      </c>
    </row>
    <row r="210" spans="1:4" x14ac:dyDescent="0.2">
      <c r="A210" s="4" t="s">
        <v>85</v>
      </c>
      <c r="B210" s="4">
        <v>44829.218999999997</v>
      </c>
      <c r="C210" s="4">
        <v>15.454000000000001</v>
      </c>
    </row>
  </sheetData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B088-584B-4AD8-A367-75D560221C45}">
  <sheetPr>
    <pageSetUpPr autoPageBreaks="0"/>
  </sheetPr>
  <dimension ref="A1:AD206"/>
  <sheetViews>
    <sheetView zoomScale="85" zoomScaleNormal="85" workbookViewId="0">
      <selection activeCell="W25" sqref="W25"/>
    </sheetView>
  </sheetViews>
  <sheetFormatPr defaultColWidth="10.140625" defaultRowHeight="14.25" x14ac:dyDescent="0.2"/>
  <cols>
    <col min="1" max="1" width="19.5703125" style="4" bestFit="1" customWidth="1"/>
    <col min="2" max="2" width="12.140625" style="4" bestFit="1" customWidth="1"/>
    <col min="3" max="3" width="10.140625" style="4"/>
    <col min="4" max="4" width="11" style="4" bestFit="1" customWidth="1"/>
    <col min="5" max="5" width="10.140625" style="4"/>
    <col min="6" max="7" width="16.140625" style="4" bestFit="1" customWidth="1"/>
    <col min="8" max="18" width="10.140625" style="4"/>
    <col min="19" max="19" width="10.42578125" style="4" customWidth="1"/>
    <col min="20" max="16384" width="10.140625" style="4"/>
  </cols>
  <sheetData>
    <row r="1" spans="1:30" ht="15" x14ac:dyDescent="0.25">
      <c r="A1" s="4">
        <v>200</v>
      </c>
      <c r="AD1" s="7"/>
    </row>
    <row r="2" spans="1:30" x14ac:dyDescent="0.2">
      <c r="A2" s="4" t="s">
        <v>103</v>
      </c>
      <c r="B2" s="4" t="s">
        <v>102</v>
      </c>
      <c r="C2" s="4" t="s">
        <v>101</v>
      </c>
    </row>
    <row r="3" spans="1:30" x14ac:dyDescent="0.2">
      <c r="A3" s="4" t="s">
        <v>100</v>
      </c>
      <c r="B3" s="4">
        <v>5381.7330000000002</v>
      </c>
      <c r="C3" s="4">
        <v>24.79</v>
      </c>
      <c r="D3" s="4">
        <f>B3*C3</f>
        <v>133413.16107</v>
      </c>
    </row>
    <row r="4" spans="1:30" x14ac:dyDescent="0.2">
      <c r="A4" s="4" t="s">
        <v>99</v>
      </c>
      <c r="B4" s="4">
        <v>28052.132000000001</v>
      </c>
      <c r="C4" s="4">
        <v>31.125</v>
      </c>
      <c r="D4" s="4">
        <f>B4*C4</f>
        <v>873122.60850000009</v>
      </c>
      <c r="G4" s="4">
        <v>200</v>
      </c>
      <c r="H4" s="4">
        <v>220</v>
      </c>
      <c r="I4" s="4">
        <v>240</v>
      </c>
      <c r="J4" s="4">
        <v>260</v>
      </c>
      <c r="K4" s="4">
        <v>280</v>
      </c>
      <c r="L4" s="4">
        <v>300</v>
      </c>
      <c r="M4" s="4">
        <v>320</v>
      </c>
      <c r="N4" s="4">
        <v>340</v>
      </c>
      <c r="O4" s="4">
        <v>360</v>
      </c>
      <c r="P4" s="4">
        <v>380</v>
      </c>
    </row>
    <row r="5" spans="1:30" ht="15" x14ac:dyDescent="0.25">
      <c r="A5" s="4" t="s">
        <v>98</v>
      </c>
      <c r="B5" s="4">
        <v>3488.7020000000002</v>
      </c>
      <c r="C5" s="4">
        <v>62.085000000000001</v>
      </c>
      <c r="D5" s="4">
        <f>B5*C5</f>
        <v>216596.06367</v>
      </c>
      <c r="F5" s="4" t="s">
        <v>113</v>
      </c>
      <c r="G5" s="4">
        <f>$B$12</f>
        <v>1350</v>
      </c>
      <c r="H5" s="4">
        <f>$B$12</f>
        <v>1350</v>
      </c>
      <c r="I5" s="4">
        <f>$B$12</f>
        <v>1350</v>
      </c>
      <c r="J5" s="4">
        <f>$B$12</f>
        <v>1350</v>
      </c>
      <c r="K5" s="4">
        <f>$B$12</f>
        <v>1350</v>
      </c>
      <c r="L5" s="4">
        <f>$B$12</f>
        <v>1350</v>
      </c>
      <c r="M5" s="4">
        <f>$B$12</f>
        <v>1350</v>
      </c>
      <c r="N5" s="4">
        <f>$B$12</f>
        <v>1350</v>
      </c>
      <c r="O5" s="4">
        <f>$B$12</f>
        <v>1350</v>
      </c>
      <c r="P5" s="4">
        <f>$B$12</f>
        <v>1350</v>
      </c>
      <c r="R5" s="7" t="s">
        <v>114</v>
      </c>
      <c r="S5" s="4">
        <v>32.445</v>
      </c>
      <c r="T5" s="4">
        <v>500000</v>
      </c>
    </row>
    <row r="6" spans="1:30" x14ac:dyDescent="0.2">
      <c r="A6" s="4" t="s">
        <v>97</v>
      </c>
      <c r="B6" s="4">
        <v>2102.819</v>
      </c>
      <c r="C6" s="4">
        <v>66.656999999999996</v>
      </c>
      <c r="D6" s="4">
        <f>B6*C6</f>
        <v>140167.60608299999</v>
      </c>
      <c r="F6" s="4" t="s">
        <v>112</v>
      </c>
      <c r="G6" s="4">
        <f>B14</f>
        <v>9000</v>
      </c>
      <c r="H6" s="4">
        <f>B34</f>
        <v>9900</v>
      </c>
      <c r="I6" s="4">
        <f>B54</f>
        <v>10800</v>
      </c>
      <c r="J6" s="4">
        <f>B75</f>
        <v>11700</v>
      </c>
      <c r="K6" s="4">
        <f>B97</f>
        <v>12600</v>
      </c>
      <c r="L6" s="4">
        <f>B119</f>
        <v>13500</v>
      </c>
      <c r="M6" s="4">
        <f>B140</f>
        <v>14400</v>
      </c>
      <c r="N6" s="4">
        <f>B162</f>
        <v>15300</v>
      </c>
      <c r="O6" s="4">
        <f>B182</f>
        <v>16200</v>
      </c>
      <c r="P6" s="4">
        <f>B202</f>
        <v>17100</v>
      </c>
    </row>
    <row r="7" spans="1:30" ht="15" x14ac:dyDescent="0.25">
      <c r="A7" s="4" t="s">
        <v>96</v>
      </c>
      <c r="B7" s="4">
        <v>25128.314999999999</v>
      </c>
      <c r="C7" s="4">
        <v>32.942999999999998</v>
      </c>
      <c r="D7" s="4">
        <f>B7*C7</f>
        <v>827802.08104499988</v>
      </c>
      <c r="F7" s="4" t="s">
        <v>111</v>
      </c>
      <c r="G7" s="7">
        <f>B13</f>
        <v>18000</v>
      </c>
      <c r="H7" s="7">
        <f>B33</f>
        <v>19800</v>
      </c>
      <c r="I7" s="7">
        <f>B53</f>
        <v>21600</v>
      </c>
      <c r="J7" s="7">
        <f>B74</f>
        <v>23400</v>
      </c>
      <c r="K7" s="7">
        <f>B96</f>
        <v>25200</v>
      </c>
      <c r="L7" s="7">
        <f>B118</f>
        <v>27000</v>
      </c>
      <c r="M7" s="7">
        <f>B139</f>
        <v>28800</v>
      </c>
      <c r="N7" s="7">
        <f>B161</f>
        <v>30600</v>
      </c>
      <c r="O7" s="7">
        <f>B181</f>
        <v>32400</v>
      </c>
      <c r="P7" s="7">
        <f>B201</f>
        <v>34200</v>
      </c>
    </row>
    <row r="8" spans="1:30" x14ac:dyDescent="0.2">
      <c r="A8" s="4" t="s">
        <v>95</v>
      </c>
      <c r="B8" s="4">
        <v>1635.742</v>
      </c>
      <c r="C8" s="4">
        <v>24.785</v>
      </c>
      <c r="D8" s="4">
        <f>B8*C8</f>
        <v>40541.865469999997</v>
      </c>
      <c r="G8" s="8">
        <f>C13</f>
        <v>19.068000000000001</v>
      </c>
      <c r="H8" s="8">
        <f>C33</f>
        <v>19.068000000000001</v>
      </c>
      <c r="I8" s="8">
        <f>C53</f>
        <v>20.507000000000001</v>
      </c>
      <c r="J8" s="8">
        <f>C74</f>
        <v>21.227</v>
      </c>
      <c r="K8" s="8">
        <f>C96</f>
        <v>22.667000000000002</v>
      </c>
      <c r="L8" s="8">
        <f>C118</f>
        <v>23.387</v>
      </c>
      <c r="M8" s="8">
        <f>C139</f>
        <v>24.827000000000002</v>
      </c>
      <c r="N8" s="8">
        <f>C161</f>
        <v>25.547000000000001</v>
      </c>
      <c r="O8" s="8">
        <f>C181</f>
        <v>26.986000000000001</v>
      </c>
      <c r="P8" s="8">
        <f>C201</f>
        <v>28.425999999999998</v>
      </c>
    </row>
    <row r="9" spans="1:30" x14ac:dyDescent="0.2">
      <c r="A9" s="4" t="s">
        <v>94</v>
      </c>
      <c r="B9" s="4">
        <v>1158.4390000000001</v>
      </c>
      <c r="C9" s="4">
        <v>11.869</v>
      </c>
      <c r="D9" s="4">
        <f>B9*C9</f>
        <v>13749.512491000001</v>
      </c>
    </row>
    <row r="10" spans="1:30" x14ac:dyDescent="0.2">
      <c r="A10" s="4" t="s">
        <v>93</v>
      </c>
      <c r="B10" s="4">
        <v>10363.517</v>
      </c>
      <c r="C10" s="4">
        <v>34.976999999999997</v>
      </c>
      <c r="D10" s="4">
        <f>B10*C10</f>
        <v>362484.73410899995</v>
      </c>
    </row>
    <row r="11" spans="1:30" x14ac:dyDescent="0.2">
      <c r="A11" s="4" t="s">
        <v>92</v>
      </c>
      <c r="B11" s="4">
        <v>21705.196</v>
      </c>
      <c r="C11" s="4">
        <v>32.942999999999998</v>
      </c>
      <c r="D11" s="4">
        <f>B11*C11</f>
        <v>715034.27182799997</v>
      </c>
      <c r="F11" s="4" t="s">
        <v>110</v>
      </c>
      <c r="G11" s="4">
        <f>B15</f>
        <v>12483.439</v>
      </c>
      <c r="H11" s="4">
        <f>B35</f>
        <v>11409.147999999999</v>
      </c>
      <c r="I11" s="4">
        <f>B55</f>
        <v>10334.285</v>
      </c>
      <c r="J11" s="4">
        <f>B76</f>
        <v>9258.6110000000008</v>
      </c>
      <c r="K11" s="4">
        <f>B98</f>
        <v>8540.8619999999992</v>
      </c>
      <c r="L11" s="4">
        <f>B120</f>
        <v>7462.8320000000003</v>
      </c>
      <c r="M11" s="4">
        <f>B141</f>
        <v>6382.1210000000001</v>
      </c>
      <c r="N11" s="4">
        <f>B163</f>
        <v>5296.4589999999998</v>
      </c>
      <c r="O11" s="4">
        <f>B183</f>
        <v>4261.6589999999997</v>
      </c>
      <c r="P11" s="4">
        <f>B203</f>
        <v>3229.4749999999999</v>
      </c>
    </row>
    <row r="12" spans="1:30" x14ac:dyDescent="0.2">
      <c r="A12" s="4" t="s">
        <v>91</v>
      </c>
      <c r="B12" s="4">
        <v>1350</v>
      </c>
      <c r="C12" s="4">
        <v>5.3890000000000002</v>
      </c>
      <c r="D12" s="4">
        <f>B12*C12</f>
        <v>7275.1500000000005</v>
      </c>
      <c r="F12" s="4" t="s">
        <v>109</v>
      </c>
      <c r="G12" s="4">
        <f>B16</f>
        <v>245692.37299999999</v>
      </c>
      <c r="H12" s="4">
        <f>B36</f>
        <v>223867.965</v>
      </c>
      <c r="I12" s="4">
        <f>B56</f>
        <v>202043.54300000001</v>
      </c>
      <c r="J12" s="4">
        <f>B77</f>
        <v>180219.14600000001</v>
      </c>
      <c r="K12" s="4">
        <f>B99</f>
        <v>165669.538</v>
      </c>
      <c r="L12" s="4">
        <f>B121</f>
        <v>143845.125</v>
      </c>
      <c r="M12" s="4">
        <f>B142</f>
        <v>122020.712</v>
      </c>
      <c r="N12" s="4">
        <f>B164</f>
        <v>100196.25199999999</v>
      </c>
      <c r="O12" s="4">
        <f>B184</f>
        <v>78371.903999999995</v>
      </c>
      <c r="P12" s="4">
        <f>B204</f>
        <v>56547.470999999998</v>
      </c>
    </row>
    <row r="13" spans="1:30" ht="15" x14ac:dyDescent="0.25">
      <c r="A13" s="4" t="s">
        <v>90</v>
      </c>
      <c r="B13" s="4">
        <v>18000</v>
      </c>
      <c r="C13" s="4">
        <v>19.068000000000001</v>
      </c>
      <c r="D13" s="4">
        <f>B13*C13</f>
        <v>343224</v>
      </c>
      <c r="F13" s="4" t="s">
        <v>108</v>
      </c>
      <c r="G13" s="7">
        <f>G11+G12</f>
        <v>258175.81200000001</v>
      </c>
      <c r="H13" s="7">
        <f>H11+H12</f>
        <v>235277.11299999998</v>
      </c>
      <c r="I13" s="7">
        <f>I11+I12</f>
        <v>212377.82800000001</v>
      </c>
      <c r="J13" s="7">
        <f>J11+J12</f>
        <v>189477.75700000001</v>
      </c>
      <c r="K13" s="7">
        <f>K11+K12</f>
        <v>174210.4</v>
      </c>
      <c r="L13" s="7">
        <f>L11+L12</f>
        <v>151307.95699999999</v>
      </c>
      <c r="M13" s="7">
        <f>M11+M12</f>
        <v>128402.833</v>
      </c>
      <c r="N13" s="7">
        <f>N11+N12</f>
        <v>105492.711</v>
      </c>
      <c r="O13" s="7">
        <f>O11+O12</f>
        <v>82633.562999999995</v>
      </c>
      <c r="P13" s="7">
        <f>P11+P12</f>
        <v>59776.945999999996</v>
      </c>
    </row>
    <row r="14" spans="1:30" x14ac:dyDescent="0.2">
      <c r="A14" s="4" t="s">
        <v>89</v>
      </c>
      <c r="B14" s="4">
        <v>9000</v>
      </c>
      <c r="C14" s="4">
        <v>31.306000000000001</v>
      </c>
      <c r="D14" s="4">
        <f>B14*C14</f>
        <v>281754</v>
      </c>
      <c r="G14" s="8">
        <f>C15</f>
        <v>44.264000000000003</v>
      </c>
      <c r="H14" s="8">
        <f>C35</f>
        <v>44.984000000000002</v>
      </c>
      <c r="I14" s="8">
        <f>C55</f>
        <v>45.704000000000001</v>
      </c>
      <c r="J14" s="8">
        <f>C76</f>
        <v>46.423999999999999</v>
      </c>
      <c r="K14" s="8">
        <f>C98</f>
        <v>47.863999999999997</v>
      </c>
      <c r="L14" s="8">
        <f>C120</f>
        <v>48.582999999999998</v>
      </c>
      <c r="M14" s="8">
        <f>C141</f>
        <v>50.023000000000003</v>
      </c>
      <c r="N14" s="8">
        <f>C163</f>
        <v>50.743000000000002</v>
      </c>
      <c r="O14" s="8">
        <f>C183</f>
        <v>52.183</v>
      </c>
      <c r="P14" s="8">
        <f>C203</f>
        <v>53.622999999999998</v>
      </c>
    </row>
    <row r="15" spans="1:30" x14ac:dyDescent="0.2">
      <c r="A15" s="4" t="s">
        <v>88</v>
      </c>
      <c r="B15" s="4">
        <v>12483.439</v>
      </c>
      <c r="C15" s="4">
        <v>44.264000000000003</v>
      </c>
      <c r="D15" s="4">
        <f>B15*C15</f>
        <v>552566.94389600004</v>
      </c>
    </row>
    <row r="16" spans="1:30" x14ac:dyDescent="0.2">
      <c r="A16" s="4" t="s">
        <v>87</v>
      </c>
      <c r="B16" s="4">
        <v>245692.37299999999</v>
      </c>
      <c r="C16" s="4">
        <v>44.264000000000003</v>
      </c>
      <c r="D16" s="4">
        <f>B16*C16</f>
        <v>10875327.198472001</v>
      </c>
      <c r="F16" s="4" t="s">
        <v>107</v>
      </c>
      <c r="G16" s="4">
        <f>G13/G7</f>
        <v>14.343100666666666</v>
      </c>
      <c r="H16" s="4">
        <f>H13/H7</f>
        <v>11.882682474747474</v>
      </c>
      <c r="I16" s="4">
        <f>I13/I7</f>
        <v>9.8323068518518522</v>
      </c>
      <c r="J16" s="4">
        <f>J13/J7</f>
        <v>8.097340042735043</v>
      </c>
      <c r="K16" s="4">
        <f>K13/K7</f>
        <v>6.9131111111111112</v>
      </c>
      <c r="L16" s="4">
        <f>L13/L7</f>
        <v>5.6039984074074072</v>
      </c>
      <c r="M16" s="4">
        <f>M13/M7</f>
        <v>4.4584317013888892</v>
      </c>
      <c r="N16" s="4">
        <f>N13/N7</f>
        <v>3.4474742156862743</v>
      </c>
      <c r="O16" s="4">
        <f>O13/O7</f>
        <v>2.5504186111111111</v>
      </c>
      <c r="P16" s="4">
        <f>P13/P7</f>
        <v>1.7478639181286548</v>
      </c>
    </row>
    <row r="17" spans="1:16" ht="15" x14ac:dyDescent="0.25">
      <c r="A17" s="4" t="s">
        <v>106</v>
      </c>
      <c r="B17" s="4">
        <f>SUM(B3:B16)</f>
        <v>385542.40700000001</v>
      </c>
      <c r="C17" s="4">
        <v>38.923999999999999</v>
      </c>
      <c r="D17" s="7">
        <f>SUM(D3:D16)/SUM(B3:B16)</f>
        <v>39.899785126967885</v>
      </c>
    </row>
    <row r="18" spans="1:16" x14ac:dyDescent="0.2">
      <c r="A18" s="4" t="s">
        <v>104</v>
      </c>
      <c r="B18" s="4">
        <f>B17-B16</f>
        <v>139850.03400000001</v>
      </c>
      <c r="C18" s="4">
        <v>29.542000000000002</v>
      </c>
    </row>
    <row r="19" spans="1:16" ht="15" x14ac:dyDescent="0.25">
      <c r="F19" s="4" t="s">
        <v>106</v>
      </c>
      <c r="G19" s="7">
        <f>B17</f>
        <v>385542.40700000001</v>
      </c>
      <c r="H19" s="7">
        <f>B37</f>
        <v>362700.86899999995</v>
      </c>
      <c r="I19" s="7">
        <f>B57</f>
        <v>339777.11600000004</v>
      </c>
      <c r="J19" s="7">
        <f>B78</f>
        <v>316763.43900000001</v>
      </c>
      <c r="K19" s="7">
        <f>B100</f>
        <v>302431.43299999996</v>
      </c>
      <c r="L19" s="7">
        <f>B122</f>
        <v>279247.364</v>
      </c>
      <c r="M19" s="7">
        <f>B143</f>
        <v>255940.74100000001</v>
      </c>
      <c r="N19" s="7">
        <f>B165</f>
        <v>232490.609</v>
      </c>
      <c r="O19" s="7">
        <f>B185</f>
        <v>208937.90999999997</v>
      </c>
      <c r="P19" s="7">
        <f>B205</f>
        <v>185192.77100000001</v>
      </c>
    </row>
    <row r="20" spans="1:16" x14ac:dyDescent="0.2">
      <c r="G20" s="8">
        <f>C17</f>
        <v>38.923999999999999</v>
      </c>
      <c r="H20" s="8">
        <f>C37</f>
        <v>39.021000000000001</v>
      </c>
      <c r="I20" s="8">
        <f>C57</f>
        <v>39.128</v>
      </c>
      <c r="J20" s="8">
        <f>C78</f>
        <v>39.110999999999997</v>
      </c>
      <c r="K20" s="8">
        <f>C100</f>
        <v>39.628999999999998</v>
      </c>
      <c r="L20" s="8">
        <f>C122</f>
        <v>39.402999999999999</v>
      </c>
      <c r="M20" s="8">
        <f>C143</f>
        <v>39.463999999999999</v>
      </c>
      <c r="N20" s="8">
        <f>C165</f>
        <v>38.857999999999997</v>
      </c>
      <c r="O20" s="8">
        <f>C185</f>
        <v>38.375</v>
      </c>
      <c r="P20" s="8">
        <f>C205</f>
        <v>37.448999999999998</v>
      </c>
    </row>
    <row r="21" spans="1:16" x14ac:dyDescent="0.2">
      <c r="A21" s="4">
        <v>220</v>
      </c>
    </row>
    <row r="22" spans="1:16" ht="15" x14ac:dyDescent="0.25">
      <c r="A22" s="4" t="s">
        <v>103</v>
      </c>
      <c r="B22" s="4" t="s">
        <v>102</v>
      </c>
      <c r="C22" s="4" t="s">
        <v>101</v>
      </c>
      <c r="F22" s="4" t="s">
        <v>104</v>
      </c>
      <c r="G22" s="7">
        <f>B18</f>
        <v>139850.03400000001</v>
      </c>
      <c r="H22" s="7">
        <f>B38</f>
        <v>138832.90399999995</v>
      </c>
      <c r="I22" s="7">
        <f>B58</f>
        <v>137733.57300000003</v>
      </c>
      <c r="J22" s="7">
        <f>B79</f>
        <v>136544.29300000001</v>
      </c>
      <c r="K22" s="7">
        <f>B101</f>
        <v>136761.89499999996</v>
      </c>
      <c r="L22" s="7">
        <f>B123</f>
        <v>135402.239</v>
      </c>
      <c r="M22" s="7">
        <f>B144</f>
        <v>133920.02900000001</v>
      </c>
      <c r="N22" s="7">
        <f>B166</f>
        <v>132294.35700000002</v>
      </c>
      <c r="O22" s="7">
        <f>B186</f>
        <v>130566.00599999998</v>
      </c>
      <c r="P22" s="7">
        <f>B206</f>
        <v>128645.30000000002</v>
      </c>
    </row>
    <row r="23" spans="1:16" x14ac:dyDescent="0.2">
      <c r="A23" s="4" t="s">
        <v>100</v>
      </c>
      <c r="B23" s="4">
        <v>5381.7330000000002</v>
      </c>
      <c r="C23" s="4">
        <v>24.79</v>
      </c>
      <c r="D23" s="4">
        <f>B23*C23</f>
        <v>133413.16107</v>
      </c>
      <c r="G23" s="8">
        <f>C18</f>
        <v>29.542000000000002</v>
      </c>
      <c r="H23" s="8">
        <f>C38</f>
        <v>29.405999999999999</v>
      </c>
      <c r="I23" s="8">
        <f>C58</f>
        <v>29.481000000000002</v>
      </c>
      <c r="J23" s="8">
        <f>C79</f>
        <v>29.459</v>
      </c>
      <c r="K23" s="8">
        <f>C101</f>
        <v>29.652999999999999</v>
      </c>
      <c r="L23" s="8">
        <f>C123</f>
        <v>29.651</v>
      </c>
      <c r="M23" s="8">
        <f>C144</f>
        <v>29.843</v>
      </c>
      <c r="N23" s="8">
        <f>C166</f>
        <v>29.856999999999999</v>
      </c>
      <c r="O23" s="8">
        <f>C186</f>
        <v>30.087</v>
      </c>
      <c r="P23" s="8">
        <f>C206</f>
        <v>30.338999999999999</v>
      </c>
    </row>
    <row r="24" spans="1:16" x14ac:dyDescent="0.2">
      <c r="A24" s="4" t="s">
        <v>99</v>
      </c>
      <c r="B24" s="4">
        <v>27113.916000000001</v>
      </c>
      <c r="C24" s="4">
        <v>31.125</v>
      </c>
      <c r="D24" s="4">
        <f>B24*C24</f>
        <v>843920.63550000009</v>
      </c>
    </row>
    <row r="25" spans="1:16" x14ac:dyDescent="0.2">
      <c r="A25" s="4" t="s">
        <v>98</v>
      </c>
      <c r="B25" s="4">
        <v>3355.1759999999999</v>
      </c>
      <c r="C25" s="4">
        <v>62.085000000000001</v>
      </c>
      <c r="D25" s="4">
        <f>B25*C25</f>
        <v>208306.10196</v>
      </c>
    </row>
    <row r="26" spans="1:16" x14ac:dyDescent="0.2">
      <c r="A26" s="4" t="s">
        <v>97</v>
      </c>
      <c r="B26" s="4">
        <v>2032.6130000000001</v>
      </c>
      <c r="C26" s="4">
        <v>66.656999999999996</v>
      </c>
      <c r="D26" s="4">
        <f>B26*C26</f>
        <v>135487.88474099999</v>
      </c>
    </row>
    <row r="27" spans="1:16" x14ac:dyDescent="0.2">
      <c r="A27" s="4" t="s">
        <v>96</v>
      </c>
      <c r="B27" s="4">
        <v>24372.583999999999</v>
      </c>
      <c r="C27" s="4">
        <v>32.942999999999998</v>
      </c>
      <c r="D27" s="4">
        <f>B27*C27</f>
        <v>802906.03471199994</v>
      </c>
    </row>
    <row r="28" spans="1:16" x14ac:dyDescent="0.2">
      <c r="A28" s="4" t="s">
        <v>95</v>
      </c>
      <c r="B28" s="4">
        <v>1635.742</v>
      </c>
      <c r="C28" s="4">
        <v>24.785</v>
      </c>
      <c r="D28" s="4">
        <f>B28*C28</f>
        <v>40541.865469999997</v>
      </c>
    </row>
    <row r="29" spans="1:16" x14ac:dyDescent="0.2">
      <c r="A29" s="4" t="s">
        <v>94</v>
      </c>
      <c r="B29" s="4">
        <v>1113.625</v>
      </c>
      <c r="C29" s="4">
        <v>11.869</v>
      </c>
      <c r="D29" s="4">
        <f>B29*C29</f>
        <v>13217.615125</v>
      </c>
    </row>
    <row r="30" spans="1:16" x14ac:dyDescent="0.2">
      <c r="A30" s="4" t="s">
        <v>93</v>
      </c>
      <c r="B30" s="4">
        <v>9816.4449999999997</v>
      </c>
      <c r="C30" s="4">
        <v>34.976999999999997</v>
      </c>
      <c r="D30" s="4">
        <f>B30*C30</f>
        <v>343349.79676499998</v>
      </c>
    </row>
    <row r="31" spans="1:16" x14ac:dyDescent="0.2">
      <c r="A31" s="4" t="s">
        <v>92</v>
      </c>
      <c r="B31" s="4">
        <v>21551.921999999999</v>
      </c>
      <c r="C31" s="4">
        <v>32.942999999999998</v>
      </c>
      <c r="D31" s="4">
        <f>B31*C31</f>
        <v>709984.96644599992</v>
      </c>
    </row>
    <row r="32" spans="1:16" x14ac:dyDescent="0.2">
      <c r="A32" s="4" t="s">
        <v>91</v>
      </c>
      <c r="B32" s="4">
        <v>1350</v>
      </c>
      <c r="C32" s="4">
        <v>5.3890000000000002</v>
      </c>
      <c r="D32" s="4">
        <f>B32*C32</f>
        <v>7275.1500000000005</v>
      </c>
    </row>
    <row r="33" spans="1:4" x14ac:dyDescent="0.2">
      <c r="A33" s="4" t="s">
        <v>90</v>
      </c>
      <c r="B33" s="4">
        <v>19800</v>
      </c>
      <c r="C33" s="4">
        <v>19.068000000000001</v>
      </c>
      <c r="D33" s="4">
        <f>B33*C33</f>
        <v>377546.4</v>
      </c>
    </row>
    <row r="34" spans="1:4" x14ac:dyDescent="0.2">
      <c r="A34" s="4" t="s">
        <v>89</v>
      </c>
      <c r="B34" s="4">
        <v>9900</v>
      </c>
      <c r="C34" s="4">
        <v>31.306000000000001</v>
      </c>
      <c r="D34" s="4">
        <f>B34*C34</f>
        <v>309929.40000000002</v>
      </c>
    </row>
    <row r="35" spans="1:4" x14ac:dyDescent="0.2">
      <c r="A35" s="4" t="s">
        <v>88</v>
      </c>
      <c r="B35" s="4">
        <v>11409.147999999999</v>
      </c>
      <c r="C35" s="4">
        <v>44.984000000000002</v>
      </c>
      <c r="D35" s="4">
        <f>B35*C35</f>
        <v>513229.11363199999</v>
      </c>
    </row>
    <row r="36" spans="1:4" x14ac:dyDescent="0.2">
      <c r="A36" s="4" t="s">
        <v>87</v>
      </c>
      <c r="B36" s="4">
        <v>223867.965</v>
      </c>
      <c r="C36" s="4">
        <v>44.984000000000002</v>
      </c>
      <c r="D36" s="4">
        <f>B36*C36</f>
        <v>10070476.537560001</v>
      </c>
    </row>
    <row r="37" spans="1:4" ht="15" x14ac:dyDescent="0.25">
      <c r="A37" s="4" t="s">
        <v>106</v>
      </c>
      <c r="B37" s="4">
        <f>SUM(B23:B36)</f>
        <v>362700.86899999995</v>
      </c>
      <c r="C37" s="4">
        <v>39.021000000000001</v>
      </c>
      <c r="D37" s="7">
        <f>SUM(D23:D36)/SUM(B23:B36)</f>
        <v>40.004273226544164</v>
      </c>
    </row>
    <row r="38" spans="1:4" x14ac:dyDescent="0.2">
      <c r="A38" s="4" t="s">
        <v>104</v>
      </c>
      <c r="B38" s="4">
        <f>B37-B36</f>
        <v>138832.90399999995</v>
      </c>
      <c r="C38" s="4">
        <v>29.405999999999999</v>
      </c>
    </row>
    <row r="41" spans="1:4" x14ac:dyDescent="0.2">
      <c r="A41" s="4">
        <v>240</v>
      </c>
    </row>
    <row r="42" spans="1:4" x14ac:dyDescent="0.2">
      <c r="A42" s="4" t="s">
        <v>103</v>
      </c>
      <c r="B42" s="4" t="s">
        <v>102</v>
      </c>
      <c r="C42" s="4" t="s">
        <v>101</v>
      </c>
    </row>
    <row r="43" spans="1:4" x14ac:dyDescent="0.2">
      <c r="A43" s="4" t="s">
        <v>100</v>
      </c>
      <c r="B43" s="4">
        <v>5381.7330000000002</v>
      </c>
      <c r="C43" s="4">
        <v>24.79</v>
      </c>
      <c r="D43" s="4">
        <f>B43*C43</f>
        <v>133413.16107</v>
      </c>
    </row>
    <row r="44" spans="1:4" x14ac:dyDescent="0.2">
      <c r="A44" s="4" t="s">
        <v>99</v>
      </c>
      <c r="B44" s="4">
        <v>26145.611000000001</v>
      </c>
      <c r="C44" s="4">
        <v>31.125</v>
      </c>
      <c r="D44" s="4">
        <f>B44*C44</f>
        <v>813782.14237500005</v>
      </c>
    </row>
    <row r="45" spans="1:4" x14ac:dyDescent="0.2">
      <c r="A45" s="4" t="s">
        <v>98</v>
      </c>
      <c r="B45" s="4">
        <v>3218.08</v>
      </c>
      <c r="C45" s="4">
        <v>62.085000000000001</v>
      </c>
      <c r="D45" s="4">
        <f>B45*C45</f>
        <v>199794.49679999999</v>
      </c>
    </row>
    <row r="46" spans="1:4" x14ac:dyDescent="0.2">
      <c r="A46" s="4" t="s">
        <v>97</v>
      </c>
      <c r="B46" s="4">
        <v>1960.152</v>
      </c>
      <c r="C46" s="4">
        <v>66.656999999999996</v>
      </c>
      <c r="D46" s="4">
        <f>B46*C46</f>
        <v>130657.851864</v>
      </c>
    </row>
    <row r="47" spans="1:4" x14ac:dyDescent="0.2">
      <c r="A47" s="4" t="s">
        <v>96</v>
      </c>
      <c r="B47" s="4">
        <v>23589.804</v>
      </c>
      <c r="C47" s="4">
        <v>32.942999999999998</v>
      </c>
      <c r="D47" s="4">
        <f>B47*C47</f>
        <v>777118.91317199997</v>
      </c>
    </row>
    <row r="48" spans="1:4" x14ac:dyDescent="0.2">
      <c r="A48" s="4" t="s">
        <v>95</v>
      </c>
      <c r="B48" s="4">
        <v>1635.742</v>
      </c>
      <c r="C48" s="4">
        <v>24.785</v>
      </c>
      <c r="D48" s="4">
        <f>B48*C48</f>
        <v>40541.865469999997</v>
      </c>
    </row>
    <row r="49" spans="1:4" x14ac:dyDescent="0.2">
      <c r="A49" s="4" t="s">
        <v>94</v>
      </c>
      <c r="B49" s="4">
        <v>1067.633</v>
      </c>
      <c r="C49" s="4">
        <v>11.869</v>
      </c>
      <c r="D49" s="4">
        <f>B49*C49</f>
        <v>12671.736077</v>
      </c>
    </row>
    <row r="50" spans="1:4" x14ac:dyDescent="0.2">
      <c r="A50" s="4" t="s">
        <v>93</v>
      </c>
      <c r="B50" s="4">
        <v>9263.5069999999996</v>
      </c>
      <c r="C50" s="4">
        <v>34.976999999999997</v>
      </c>
      <c r="D50" s="4">
        <f>B50*C50</f>
        <v>324009.68433899997</v>
      </c>
    </row>
    <row r="51" spans="1:4" x14ac:dyDescent="0.2">
      <c r="A51" s="4" t="s">
        <v>92</v>
      </c>
      <c r="B51" s="4">
        <v>21387.026000000002</v>
      </c>
      <c r="C51" s="4">
        <v>32.942999999999998</v>
      </c>
      <c r="D51" s="4">
        <f>B51*C51</f>
        <v>704552.79751800001</v>
      </c>
    </row>
    <row r="52" spans="1:4" x14ac:dyDescent="0.2">
      <c r="A52" s="4" t="s">
        <v>91</v>
      </c>
      <c r="B52" s="4">
        <v>1350</v>
      </c>
      <c r="C52" s="4">
        <v>5.3890000000000002</v>
      </c>
      <c r="D52" s="4">
        <f>B52*C52</f>
        <v>7275.1500000000005</v>
      </c>
    </row>
    <row r="53" spans="1:4" x14ac:dyDescent="0.2">
      <c r="A53" s="4" t="s">
        <v>90</v>
      </c>
      <c r="B53" s="4">
        <v>21600</v>
      </c>
      <c r="C53" s="4">
        <v>20.507000000000001</v>
      </c>
      <c r="D53" s="4">
        <f>B53*C53</f>
        <v>442951.2</v>
      </c>
    </row>
    <row r="54" spans="1:4" x14ac:dyDescent="0.2">
      <c r="A54" s="4" t="s">
        <v>89</v>
      </c>
      <c r="B54" s="4">
        <v>10800</v>
      </c>
      <c r="C54" s="4">
        <v>31.306000000000001</v>
      </c>
      <c r="D54" s="4">
        <f>B54*C54</f>
        <v>338104.8</v>
      </c>
    </row>
    <row r="55" spans="1:4" x14ac:dyDescent="0.2">
      <c r="A55" s="4" t="s">
        <v>88</v>
      </c>
      <c r="B55" s="4">
        <v>10334.285</v>
      </c>
      <c r="C55" s="4">
        <v>45.704000000000001</v>
      </c>
      <c r="D55" s="4">
        <f>B55*C55</f>
        <v>472318.16164000001</v>
      </c>
    </row>
    <row r="56" spans="1:4" x14ac:dyDescent="0.2">
      <c r="A56" s="4" t="s">
        <v>87</v>
      </c>
      <c r="B56" s="4">
        <v>202043.54300000001</v>
      </c>
      <c r="C56" s="4">
        <v>45.704000000000001</v>
      </c>
      <c r="D56" s="4">
        <f>B56*C56</f>
        <v>9234198.0892719999</v>
      </c>
    </row>
    <row r="57" spans="1:4" ht="15" x14ac:dyDescent="0.25">
      <c r="A57" s="4" t="s">
        <v>106</v>
      </c>
      <c r="B57" s="4">
        <f>SUM(B43:B56)</f>
        <v>339777.11600000004</v>
      </c>
      <c r="C57" s="4">
        <v>39.128</v>
      </c>
      <c r="D57" s="7">
        <f>SUM(D43:D56)/SUM(B43:B56)</f>
        <v>40.118623084660584</v>
      </c>
    </row>
    <row r="58" spans="1:4" x14ac:dyDescent="0.2">
      <c r="A58" s="4" t="s">
        <v>104</v>
      </c>
      <c r="B58" s="4">
        <f>B57-B56</f>
        <v>137733.57300000003</v>
      </c>
      <c r="C58" s="4">
        <v>29.481000000000002</v>
      </c>
    </row>
    <row r="62" spans="1:4" x14ac:dyDescent="0.2">
      <c r="A62" s="4">
        <v>260</v>
      </c>
    </row>
    <row r="63" spans="1:4" x14ac:dyDescent="0.2">
      <c r="A63" s="4" t="s">
        <v>103</v>
      </c>
      <c r="B63" s="4" t="s">
        <v>102</v>
      </c>
      <c r="C63" s="4" t="s">
        <v>101</v>
      </c>
    </row>
    <row r="64" spans="1:4" x14ac:dyDescent="0.2">
      <c r="A64" s="4" t="s">
        <v>100</v>
      </c>
      <c r="B64" s="4">
        <v>5381.7330000000002</v>
      </c>
      <c r="C64" s="4">
        <v>24.79</v>
      </c>
      <c r="D64" s="4">
        <f>B64*C64</f>
        <v>133413.16107</v>
      </c>
    </row>
    <row r="65" spans="1:4" x14ac:dyDescent="0.2">
      <c r="A65" s="4" t="s">
        <v>99</v>
      </c>
      <c r="B65" s="4">
        <v>25143.925999999999</v>
      </c>
      <c r="C65" s="4">
        <v>31.125</v>
      </c>
      <c r="D65" s="4">
        <f>B65*C65</f>
        <v>782604.69675</v>
      </c>
    </row>
    <row r="66" spans="1:4" x14ac:dyDescent="0.2">
      <c r="A66" s="4" t="s">
        <v>98</v>
      </c>
      <c r="B66" s="4">
        <v>3077.0430000000001</v>
      </c>
      <c r="C66" s="4">
        <v>62.085000000000001</v>
      </c>
      <c r="D66" s="4">
        <f>B66*C66</f>
        <v>191038.21465500002</v>
      </c>
    </row>
    <row r="67" spans="1:4" x14ac:dyDescent="0.2">
      <c r="A67" s="4" t="s">
        <v>97</v>
      </c>
      <c r="B67" s="4">
        <v>1885.1869999999999</v>
      </c>
      <c r="C67" s="4">
        <v>66.656999999999996</v>
      </c>
      <c r="D67" s="4">
        <f>B67*C67</f>
        <v>125660.90985899999</v>
      </c>
    </row>
    <row r="68" spans="1:4" x14ac:dyDescent="0.2">
      <c r="A68" s="4" t="s">
        <v>96</v>
      </c>
      <c r="B68" s="4">
        <v>22776.91</v>
      </c>
      <c r="C68" s="4">
        <v>32.942999999999998</v>
      </c>
      <c r="D68" s="4">
        <f>B68*C68</f>
        <v>750339.74612999998</v>
      </c>
    </row>
    <row r="69" spans="1:4" x14ac:dyDescent="0.2">
      <c r="A69" s="4" t="s">
        <v>95</v>
      </c>
      <c r="B69" s="4">
        <v>1635.742</v>
      </c>
      <c r="C69" s="4">
        <v>24.785</v>
      </c>
      <c r="D69" s="4">
        <f>B69*C69</f>
        <v>40541.865469999997</v>
      </c>
    </row>
    <row r="70" spans="1:4" x14ac:dyDescent="0.2">
      <c r="A70" s="4" t="s">
        <v>94</v>
      </c>
      <c r="B70" s="4">
        <v>1020.341</v>
      </c>
      <c r="C70" s="4">
        <v>11.869</v>
      </c>
      <c r="D70" s="4">
        <f>B70*C70</f>
        <v>12110.427329</v>
      </c>
    </row>
    <row r="71" spans="1:4" x14ac:dyDescent="0.2">
      <c r="A71" s="4" t="s">
        <v>93</v>
      </c>
      <c r="B71" s="4">
        <v>8704.1790000000001</v>
      </c>
      <c r="C71" s="4">
        <v>34.976999999999997</v>
      </c>
      <c r="D71" s="4">
        <f>B71*C71</f>
        <v>304446.068883</v>
      </c>
    </row>
    <row r="72" spans="1:4" x14ac:dyDescent="0.2">
      <c r="A72" s="4" t="s">
        <v>92</v>
      </c>
      <c r="B72" s="4">
        <v>21210.620999999999</v>
      </c>
      <c r="C72" s="4">
        <v>32.942999999999998</v>
      </c>
      <c r="D72" s="4">
        <f>B72*C72</f>
        <v>698741.4876029999</v>
      </c>
    </row>
    <row r="73" spans="1:4" x14ac:dyDescent="0.2">
      <c r="A73" s="4" t="s">
        <v>91</v>
      </c>
      <c r="B73" s="4">
        <v>1350</v>
      </c>
      <c r="C73" s="4">
        <v>5.3890000000000002</v>
      </c>
      <c r="D73" s="4">
        <f>B73*C73</f>
        <v>7275.1500000000005</v>
      </c>
    </row>
    <row r="74" spans="1:4" x14ac:dyDescent="0.2">
      <c r="A74" s="4" t="s">
        <v>90</v>
      </c>
      <c r="B74" s="4">
        <v>23400</v>
      </c>
      <c r="C74" s="4">
        <v>21.227</v>
      </c>
      <c r="D74" s="4">
        <f>B74*C74</f>
        <v>496711.8</v>
      </c>
    </row>
    <row r="75" spans="1:4" x14ac:dyDescent="0.2">
      <c r="A75" s="4" t="s">
        <v>89</v>
      </c>
      <c r="B75" s="4">
        <v>11700</v>
      </c>
      <c r="C75" s="4">
        <v>31.306000000000001</v>
      </c>
      <c r="D75" s="4">
        <f>B75*C75</f>
        <v>366280.2</v>
      </c>
    </row>
    <row r="76" spans="1:4" x14ac:dyDescent="0.2">
      <c r="A76" s="4" t="s">
        <v>88</v>
      </c>
      <c r="B76" s="4">
        <v>9258.6110000000008</v>
      </c>
      <c r="C76" s="4">
        <v>46.423999999999999</v>
      </c>
      <c r="D76" s="4">
        <f>B76*C76</f>
        <v>429821.757064</v>
      </c>
    </row>
    <row r="77" spans="1:4" x14ac:dyDescent="0.2">
      <c r="A77" s="4" t="s">
        <v>87</v>
      </c>
      <c r="B77" s="4">
        <v>180219.14600000001</v>
      </c>
      <c r="C77" s="4">
        <v>46.423999999999999</v>
      </c>
      <c r="D77" s="4">
        <f>B77*C77</f>
        <v>8366493.6339039998</v>
      </c>
    </row>
    <row r="78" spans="1:4" ht="15" x14ac:dyDescent="0.25">
      <c r="A78" s="4" t="s">
        <v>106</v>
      </c>
      <c r="B78" s="4">
        <f>SUM(B64:B77)</f>
        <v>316763.43900000001</v>
      </c>
      <c r="C78" s="4">
        <v>39.110999999999997</v>
      </c>
      <c r="D78" s="7">
        <f>SUM(D64:D77)/SUM(B64:B77)</f>
        <v>40.110308054576336</v>
      </c>
    </row>
    <row r="79" spans="1:4" x14ac:dyDescent="0.2">
      <c r="A79" s="4" t="s">
        <v>104</v>
      </c>
      <c r="B79" s="4">
        <f>B78-B77</f>
        <v>136544.29300000001</v>
      </c>
      <c r="C79" s="4">
        <v>29.459</v>
      </c>
    </row>
    <row r="84" spans="1:4" x14ac:dyDescent="0.2">
      <c r="A84" s="4">
        <v>280</v>
      </c>
    </row>
    <row r="85" spans="1:4" x14ac:dyDescent="0.2">
      <c r="A85" s="4" t="s">
        <v>103</v>
      </c>
      <c r="B85" s="4" t="s">
        <v>102</v>
      </c>
      <c r="C85" s="4" t="s">
        <v>101</v>
      </c>
    </row>
    <row r="86" spans="1:4" x14ac:dyDescent="0.2">
      <c r="A86" s="4" t="s">
        <v>100</v>
      </c>
      <c r="B86" s="4">
        <v>5381.7330000000002</v>
      </c>
      <c r="C86" s="4">
        <v>24.79</v>
      </c>
      <c r="D86" s="4">
        <f>B86*C86</f>
        <v>133413.16107</v>
      </c>
    </row>
    <row r="87" spans="1:4" x14ac:dyDescent="0.2">
      <c r="A87" s="4" t="s">
        <v>99</v>
      </c>
      <c r="B87" s="4">
        <v>24503.768</v>
      </c>
      <c r="C87" s="4">
        <v>31.125</v>
      </c>
      <c r="D87" s="4">
        <f>B87*C87</f>
        <v>762679.77899999998</v>
      </c>
    </row>
    <row r="88" spans="1:4" x14ac:dyDescent="0.2">
      <c r="A88" s="4" t="s">
        <v>98</v>
      </c>
      <c r="B88" s="4">
        <v>2987.3380000000002</v>
      </c>
      <c r="C88" s="4">
        <v>62.085000000000001</v>
      </c>
      <c r="D88" s="4">
        <f>B88*C88</f>
        <v>185468.87973000002</v>
      </c>
    </row>
    <row r="89" spans="1:4" x14ac:dyDescent="0.2">
      <c r="A89" s="4" t="s">
        <v>97</v>
      </c>
      <c r="B89" s="4">
        <v>1837.2760000000001</v>
      </c>
      <c r="C89" s="4">
        <v>66.656999999999996</v>
      </c>
      <c r="D89" s="4">
        <f>B89*C89</f>
        <v>122467.30633199999</v>
      </c>
    </row>
    <row r="90" spans="1:4" x14ac:dyDescent="0.2">
      <c r="A90" s="4" t="s">
        <v>96</v>
      </c>
      <c r="B90" s="4">
        <v>22255.673999999999</v>
      </c>
      <c r="C90" s="4">
        <v>32.942999999999998</v>
      </c>
      <c r="D90" s="4">
        <f>B90*C90</f>
        <v>733168.66858199995</v>
      </c>
    </row>
    <row r="91" spans="1:4" x14ac:dyDescent="0.2">
      <c r="A91" s="4" t="s">
        <v>95</v>
      </c>
      <c r="B91" s="4">
        <v>1635.742</v>
      </c>
      <c r="C91" s="4">
        <v>24.785</v>
      </c>
      <c r="D91" s="4">
        <f>B91*C91</f>
        <v>40541.865469999997</v>
      </c>
    </row>
    <row r="92" spans="1:4" x14ac:dyDescent="0.2">
      <c r="A92" s="4" t="s">
        <v>94</v>
      </c>
      <c r="B92" s="4">
        <v>990.274</v>
      </c>
      <c r="C92" s="4">
        <v>11.869</v>
      </c>
      <c r="D92" s="4">
        <f>B92*C92</f>
        <v>11753.562105999999</v>
      </c>
    </row>
    <row r="93" spans="1:4" x14ac:dyDescent="0.2">
      <c r="A93" s="4" t="s">
        <v>93</v>
      </c>
      <c r="B93" s="4">
        <v>8353.5640000000003</v>
      </c>
      <c r="C93" s="4">
        <v>34.976999999999997</v>
      </c>
      <c r="D93" s="4">
        <f>B93*C93</f>
        <v>292182.60802799999</v>
      </c>
    </row>
    <row r="94" spans="1:4" x14ac:dyDescent="0.2">
      <c r="A94" s="4" t="s">
        <v>92</v>
      </c>
      <c r="B94" s="4">
        <v>21125.664000000001</v>
      </c>
      <c r="C94" s="4">
        <v>32.942999999999998</v>
      </c>
      <c r="D94" s="4">
        <f>B94*C94</f>
        <v>695942.74915199995</v>
      </c>
    </row>
    <row r="95" spans="1:4" x14ac:dyDescent="0.2">
      <c r="A95" s="4" t="s">
        <v>91</v>
      </c>
      <c r="B95" s="4">
        <v>1350</v>
      </c>
      <c r="C95" s="4">
        <v>5.3890000000000002</v>
      </c>
      <c r="D95" s="4">
        <f>B95*C95</f>
        <v>7275.1500000000005</v>
      </c>
    </row>
    <row r="96" spans="1:4" x14ac:dyDescent="0.2">
      <c r="A96" s="4" t="s">
        <v>90</v>
      </c>
      <c r="B96" s="4">
        <v>25200</v>
      </c>
      <c r="C96" s="4">
        <v>22.667000000000002</v>
      </c>
      <c r="D96" s="4">
        <f>B96*C96</f>
        <v>571208.4</v>
      </c>
    </row>
    <row r="97" spans="1:4" x14ac:dyDescent="0.2">
      <c r="A97" s="4" t="s">
        <v>89</v>
      </c>
      <c r="B97" s="4">
        <v>12600</v>
      </c>
      <c r="C97" s="4">
        <v>31.306000000000001</v>
      </c>
      <c r="D97" s="4">
        <f>B97*C97</f>
        <v>394455.60000000003</v>
      </c>
    </row>
    <row r="98" spans="1:4" x14ac:dyDescent="0.2">
      <c r="A98" s="4" t="s">
        <v>88</v>
      </c>
      <c r="B98" s="4">
        <v>8540.8619999999992</v>
      </c>
      <c r="C98" s="4">
        <v>47.863999999999997</v>
      </c>
      <c r="D98" s="4">
        <f>B98*C98</f>
        <v>408799.81876799994</v>
      </c>
    </row>
    <row r="99" spans="1:4" x14ac:dyDescent="0.2">
      <c r="A99" s="4" t="s">
        <v>87</v>
      </c>
      <c r="B99" s="4">
        <v>165669.538</v>
      </c>
      <c r="C99" s="4">
        <v>47.863999999999997</v>
      </c>
      <c r="D99" s="4">
        <f>B99*C99</f>
        <v>7929606.7668319996</v>
      </c>
    </row>
    <row r="100" spans="1:4" ht="15" x14ac:dyDescent="0.25">
      <c r="A100" s="4" t="s">
        <v>106</v>
      </c>
      <c r="B100" s="4">
        <f>SUM(B86:B99)</f>
        <v>302431.43299999996</v>
      </c>
      <c r="C100" s="4">
        <v>39.628999999999998</v>
      </c>
      <c r="D100" s="7">
        <f>SUM(D86:D99)/SUM(B86:B99)</f>
        <v>40.633885813945803</v>
      </c>
    </row>
    <row r="101" spans="1:4" x14ac:dyDescent="0.2">
      <c r="A101" s="4" t="s">
        <v>104</v>
      </c>
      <c r="B101" s="4">
        <f>B100-B99</f>
        <v>136761.89499999996</v>
      </c>
      <c r="C101" s="4">
        <v>29.652999999999999</v>
      </c>
    </row>
    <row r="106" spans="1:4" x14ac:dyDescent="0.2">
      <c r="A106" s="4">
        <v>300</v>
      </c>
    </row>
    <row r="107" spans="1:4" x14ac:dyDescent="0.2">
      <c r="A107" s="4" t="s">
        <v>103</v>
      </c>
      <c r="B107" s="4" t="s">
        <v>102</v>
      </c>
      <c r="C107" s="4" t="s">
        <v>101</v>
      </c>
    </row>
    <row r="108" spans="1:4" x14ac:dyDescent="0.2">
      <c r="A108" s="4" t="s">
        <v>100</v>
      </c>
      <c r="B108" s="4">
        <v>5381.7330000000002</v>
      </c>
      <c r="C108" s="4">
        <v>24.79</v>
      </c>
      <c r="D108" s="4">
        <f>B108*C108</f>
        <v>133413.16107</v>
      </c>
    </row>
    <row r="109" spans="1:4" x14ac:dyDescent="0.2">
      <c r="A109" s="4" t="s">
        <v>99</v>
      </c>
      <c r="B109" s="4">
        <v>23439.027999999998</v>
      </c>
      <c r="C109" s="4">
        <v>31.125</v>
      </c>
      <c r="D109" s="4">
        <f>B109*C109</f>
        <v>729539.74650000001</v>
      </c>
    </row>
    <row r="110" spans="1:4" x14ac:dyDescent="0.2">
      <c r="A110" s="4" t="s">
        <v>98</v>
      </c>
      <c r="B110" s="4">
        <v>2838.9050000000002</v>
      </c>
      <c r="C110" s="4">
        <v>62.085000000000001</v>
      </c>
      <c r="D110" s="4">
        <f>B110*C110</f>
        <v>176253.41692500003</v>
      </c>
    </row>
    <row r="111" spans="1:4" x14ac:dyDescent="0.2">
      <c r="A111" s="4" t="s">
        <v>97</v>
      </c>
      <c r="B111" s="4">
        <v>1757.5820000000001</v>
      </c>
      <c r="C111" s="4">
        <v>66.656999999999996</v>
      </c>
      <c r="D111" s="4">
        <f>B111*C111</f>
        <v>117155.14337400001</v>
      </c>
    </row>
    <row r="112" spans="1:4" x14ac:dyDescent="0.2">
      <c r="A112" s="4" t="s">
        <v>96</v>
      </c>
      <c r="B112" s="4">
        <v>21385.618999999999</v>
      </c>
      <c r="C112" s="4">
        <v>32.942999999999998</v>
      </c>
      <c r="D112" s="4">
        <f>B112*C112</f>
        <v>704506.44671699987</v>
      </c>
    </row>
    <row r="113" spans="1:4" x14ac:dyDescent="0.2">
      <c r="A113" s="4" t="s">
        <v>95</v>
      </c>
      <c r="B113" s="4">
        <v>1635.742</v>
      </c>
      <c r="C113" s="4">
        <v>24.785</v>
      </c>
      <c r="D113" s="4">
        <f>B113*C113</f>
        <v>40541.865469999997</v>
      </c>
    </row>
    <row r="114" spans="1:4" x14ac:dyDescent="0.2">
      <c r="A114" s="4" t="s">
        <v>94</v>
      </c>
      <c r="B114" s="4">
        <v>940.54499999999996</v>
      </c>
      <c r="C114" s="4">
        <v>11.869</v>
      </c>
      <c r="D114" s="4">
        <f>B114*C114</f>
        <v>11163.328604999999</v>
      </c>
    </row>
    <row r="115" spans="1:4" x14ac:dyDescent="0.2">
      <c r="A115" s="4" t="s">
        <v>93</v>
      </c>
      <c r="B115" s="4">
        <v>7782.3969999999999</v>
      </c>
      <c r="C115" s="4">
        <v>34.976999999999997</v>
      </c>
      <c r="D115" s="4">
        <f>B115*C115</f>
        <v>272204.89986899996</v>
      </c>
    </row>
    <row r="116" spans="1:4" x14ac:dyDescent="0.2">
      <c r="A116" s="4" t="s">
        <v>92</v>
      </c>
      <c r="B116" s="4">
        <v>20927.856</v>
      </c>
      <c r="C116" s="4">
        <v>32.942999999999998</v>
      </c>
      <c r="D116" s="4">
        <f>B116*C116</f>
        <v>689426.36020799994</v>
      </c>
    </row>
    <row r="117" spans="1:4" x14ac:dyDescent="0.2">
      <c r="A117" s="4" t="s">
        <v>91</v>
      </c>
      <c r="B117" s="4">
        <v>1350</v>
      </c>
      <c r="C117" s="4">
        <v>5.3890000000000002</v>
      </c>
      <c r="D117" s="4">
        <f>B117*C117</f>
        <v>7275.1500000000005</v>
      </c>
    </row>
    <row r="118" spans="1:4" x14ac:dyDescent="0.2">
      <c r="A118" s="4" t="s">
        <v>90</v>
      </c>
      <c r="B118" s="4">
        <v>27000</v>
      </c>
      <c r="C118" s="4">
        <v>23.387</v>
      </c>
      <c r="D118" s="4">
        <f>B118*C118</f>
        <v>631449</v>
      </c>
    </row>
    <row r="119" spans="1:4" x14ac:dyDescent="0.2">
      <c r="A119" s="4" t="s">
        <v>89</v>
      </c>
      <c r="B119" s="4">
        <v>13500</v>
      </c>
      <c r="C119" s="4">
        <v>31.306000000000001</v>
      </c>
      <c r="D119" s="4">
        <f>B119*C119</f>
        <v>422631</v>
      </c>
    </row>
    <row r="120" spans="1:4" x14ac:dyDescent="0.2">
      <c r="A120" s="4" t="s">
        <v>88</v>
      </c>
      <c r="B120" s="4">
        <v>7462.8320000000003</v>
      </c>
      <c r="C120" s="4">
        <v>48.582999999999998</v>
      </c>
      <c r="D120" s="4">
        <f>B120*C120</f>
        <v>362566.76705600001</v>
      </c>
    </row>
    <row r="121" spans="1:4" x14ac:dyDescent="0.2">
      <c r="A121" s="4" t="s">
        <v>87</v>
      </c>
      <c r="B121" s="4">
        <v>143845.125</v>
      </c>
      <c r="C121" s="4">
        <v>48.582999999999998</v>
      </c>
      <c r="D121" s="4">
        <f>B121*C121</f>
        <v>6988427.7078749994</v>
      </c>
    </row>
    <row r="122" spans="1:4" ht="15" x14ac:dyDescent="0.25">
      <c r="A122" s="4" t="s">
        <v>106</v>
      </c>
      <c r="B122" s="4">
        <f>SUM(B108:B121)</f>
        <v>279247.364</v>
      </c>
      <c r="C122" s="4">
        <v>39.402999999999999</v>
      </c>
      <c r="D122" s="7">
        <f>SUM(D108:D121)/SUM(B108:B121)</f>
        <v>40.417763777598275</v>
      </c>
    </row>
    <row r="123" spans="1:4" x14ac:dyDescent="0.2">
      <c r="A123" s="4" t="s">
        <v>104</v>
      </c>
      <c r="B123" s="4">
        <f>B122-B121</f>
        <v>135402.239</v>
      </c>
      <c r="C123" s="4">
        <v>29.651</v>
      </c>
    </row>
    <row r="125" spans="1:4" ht="13.5" customHeight="1" x14ac:dyDescent="0.2"/>
    <row r="127" spans="1:4" x14ac:dyDescent="0.2">
      <c r="A127" s="4">
        <v>320</v>
      </c>
    </row>
    <row r="128" spans="1:4" x14ac:dyDescent="0.2">
      <c r="A128" s="4" t="s">
        <v>103</v>
      </c>
      <c r="B128" s="4" t="s">
        <v>102</v>
      </c>
      <c r="C128" s="4" t="s">
        <v>101</v>
      </c>
    </row>
    <row r="129" spans="1:4" x14ac:dyDescent="0.2">
      <c r="A129" s="4" t="s">
        <v>100</v>
      </c>
      <c r="B129" s="4">
        <v>5381.7330000000002</v>
      </c>
      <c r="C129" s="4">
        <v>24.79</v>
      </c>
      <c r="D129" s="4">
        <f>B129*C129</f>
        <v>133413.16107</v>
      </c>
    </row>
    <row r="130" spans="1:4" x14ac:dyDescent="0.2">
      <c r="A130" s="4" t="s">
        <v>99</v>
      </c>
      <c r="B130" s="4">
        <v>22328.385999999999</v>
      </c>
      <c r="C130" s="4">
        <v>31.125</v>
      </c>
      <c r="D130" s="4">
        <f>B130*C130</f>
        <v>694971.01425000001</v>
      </c>
    </row>
    <row r="131" spans="1:4" x14ac:dyDescent="0.2">
      <c r="A131" s="4" t="s">
        <v>98</v>
      </c>
      <c r="B131" s="4">
        <v>2685.127</v>
      </c>
      <c r="C131" s="4">
        <v>62.085000000000001</v>
      </c>
      <c r="D131" s="4">
        <f>B131*C131</f>
        <v>166706.109795</v>
      </c>
    </row>
    <row r="132" spans="1:4" x14ac:dyDescent="0.2">
      <c r="A132" s="4" t="s">
        <v>97</v>
      </c>
      <c r="B132" s="4">
        <v>1674.4459999999999</v>
      </c>
      <c r="C132" s="4">
        <v>66.656999999999996</v>
      </c>
      <c r="D132" s="4">
        <f>B132*C132</f>
        <v>111613.54702199998</v>
      </c>
    </row>
    <row r="133" spans="1:4" x14ac:dyDescent="0.2">
      <c r="A133" s="4" t="s">
        <v>96</v>
      </c>
      <c r="B133" s="4">
        <v>20473.731</v>
      </c>
      <c r="C133" s="4">
        <v>32.942999999999998</v>
      </c>
      <c r="D133" s="4">
        <f>B133*C133</f>
        <v>674466.12033299997</v>
      </c>
    </row>
    <row r="134" spans="1:4" x14ac:dyDescent="0.2">
      <c r="A134" s="4" t="s">
        <v>95</v>
      </c>
      <c r="B134" s="4">
        <v>1635.742</v>
      </c>
      <c r="C134" s="4">
        <v>24.785</v>
      </c>
      <c r="D134" s="4">
        <f>B134*C134</f>
        <v>40541.865469999997</v>
      </c>
    </row>
    <row r="135" spans="1:4" x14ac:dyDescent="0.2">
      <c r="A135" s="4" t="s">
        <v>94</v>
      </c>
      <c r="B135" s="4">
        <v>889.05499999999995</v>
      </c>
      <c r="C135" s="4">
        <v>11.869</v>
      </c>
      <c r="D135" s="4">
        <f>B135*C135</f>
        <v>10552.193794999999</v>
      </c>
    </row>
    <row r="136" spans="1:4" x14ac:dyDescent="0.2">
      <c r="A136" s="4" t="s">
        <v>93</v>
      </c>
      <c r="B136" s="4">
        <v>7202.8249999999998</v>
      </c>
      <c r="C136" s="4">
        <v>34.976999999999997</v>
      </c>
      <c r="D136" s="4">
        <f>B136*C136</f>
        <v>251933.21002499998</v>
      </c>
    </row>
    <row r="137" spans="1:4" x14ac:dyDescent="0.2">
      <c r="A137" s="4" t="s">
        <v>92</v>
      </c>
      <c r="B137" s="4">
        <v>20716.863000000001</v>
      </c>
      <c r="C137" s="4">
        <v>32.942999999999998</v>
      </c>
      <c r="D137" s="4">
        <f>B137*C137</f>
        <v>682475.61780899996</v>
      </c>
    </row>
    <row r="138" spans="1:4" x14ac:dyDescent="0.2">
      <c r="A138" s="4" t="s">
        <v>91</v>
      </c>
      <c r="B138" s="4">
        <v>1350</v>
      </c>
      <c r="C138" s="4">
        <v>5.3890000000000002</v>
      </c>
      <c r="D138" s="4">
        <f>B138*C138</f>
        <v>7275.1500000000005</v>
      </c>
    </row>
    <row r="139" spans="1:4" x14ac:dyDescent="0.2">
      <c r="A139" s="4" t="s">
        <v>90</v>
      </c>
      <c r="B139" s="4">
        <v>28800</v>
      </c>
      <c r="C139" s="4">
        <v>24.827000000000002</v>
      </c>
      <c r="D139" s="4">
        <f>B139*C139</f>
        <v>715017.60000000009</v>
      </c>
    </row>
    <row r="140" spans="1:4" x14ac:dyDescent="0.2">
      <c r="A140" s="4" t="s">
        <v>89</v>
      </c>
      <c r="B140" s="4">
        <v>14400</v>
      </c>
      <c r="C140" s="4">
        <v>31.306000000000001</v>
      </c>
      <c r="D140" s="4">
        <f>B140*C140</f>
        <v>450806.4</v>
      </c>
    </row>
    <row r="141" spans="1:4" x14ac:dyDescent="0.2">
      <c r="A141" s="4" t="s">
        <v>88</v>
      </c>
      <c r="B141" s="4">
        <v>6382.1210000000001</v>
      </c>
      <c r="C141" s="4">
        <v>50.023000000000003</v>
      </c>
      <c r="D141" s="4">
        <f>B141*C141</f>
        <v>319252.83878300001</v>
      </c>
    </row>
    <row r="142" spans="1:4" x14ac:dyDescent="0.2">
      <c r="A142" s="4" t="s">
        <v>87</v>
      </c>
      <c r="B142" s="4">
        <v>122020.712</v>
      </c>
      <c r="C142" s="4">
        <v>50.023000000000003</v>
      </c>
      <c r="D142" s="4">
        <f>B142*C142</f>
        <v>6103842.0763760004</v>
      </c>
    </row>
    <row r="143" spans="1:4" ht="15" x14ac:dyDescent="0.25">
      <c r="A143" s="4" t="s">
        <v>106</v>
      </c>
      <c r="B143" s="4">
        <f>SUM(B129:B142)</f>
        <v>255940.74100000001</v>
      </c>
      <c r="C143" s="4">
        <v>39.463999999999999</v>
      </c>
      <c r="D143" s="7">
        <f>SUM(D129:D142)/SUM(B129:B142)</f>
        <v>40.489321333675434</v>
      </c>
    </row>
    <row r="144" spans="1:4" x14ac:dyDescent="0.2">
      <c r="A144" s="4" t="s">
        <v>104</v>
      </c>
      <c r="B144" s="4">
        <f>B143-B142</f>
        <v>133920.02900000001</v>
      </c>
      <c r="C144" s="4">
        <v>29.843</v>
      </c>
    </row>
    <row r="149" spans="1:4" x14ac:dyDescent="0.2">
      <c r="A149" s="4">
        <v>340</v>
      </c>
    </row>
    <row r="150" spans="1:4" x14ac:dyDescent="0.2">
      <c r="A150" s="4" t="s">
        <v>103</v>
      </c>
      <c r="B150" s="4" t="s">
        <v>102</v>
      </c>
      <c r="C150" s="4" t="s">
        <v>101</v>
      </c>
    </row>
    <row r="151" spans="1:4" x14ac:dyDescent="0.2">
      <c r="A151" s="4" t="s">
        <v>100</v>
      </c>
      <c r="B151" s="4">
        <v>5381.7330000000002</v>
      </c>
      <c r="C151" s="4">
        <v>24.79</v>
      </c>
      <c r="D151" s="4">
        <f>B151*C151</f>
        <v>133413.16107</v>
      </c>
    </row>
    <row r="152" spans="1:4" x14ac:dyDescent="0.2">
      <c r="A152" s="4" t="s">
        <v>99</v>
      </c>
      <c r="B152" s="4">
        <v>21164.663</v>
      </c>
      <c r="C152" s="4">
        <v>31.125</v>
      </c>
      <c r="D152" s="4">
        <f>B152*C152</f>
        <v>658750.13587500004</v>
      </c>
    </row>
    <row r="153" spans="1:4" x14ac:dyDescent="0.2">
      <c r="A153" s="4" t="s">
        <v>98</v>
      </c>
      <c r="B153" s="4">
        <v>2525.2049999999999</v>
      </c>
      <c r="C153" s="4">
        <v>62.085000000000001</v>
      </c>
      <c r="D153" s="4">
        <f>B153*C153</f>
        <v>156777.35242499999</v>
      </c>
    </row>
    <row r="154" spans="1:4" x14ac:dyDescent="0.2">
      <c r="A154" s="4" t="s">
        <v>97</v>
      </c>
      <c r="B154" s="4">
        <v>1587.329</v>
      </c>
      <c r="C154" s="4">
        <v>66.656999999999996</v>
      </c>
      <c r="D154" s="4">
        <f>B154*C154</f>
        <v>105806.58915299999</v>
      </c>
    </row>
    <row r="155" spans="1:4" x14ac:dyDescent="0.2">
      <c r="A155" s="4" t="s">
        <v>96</v>
      </c>
      <c r="B155" s="4">
        <v>19513.261999999999</v>
      </c>
      <c r="C155" s="4">
        <v>32.942999999999998</v>
      </c>
      <c r="D155" s="4">
        <f>B155*C155</f>
        <v>642825.39006599993</v>
      </c>
    </row>
    <row r="156" spans="1:4" x14ac:dyDescent="0.2">
      <c r="A156" s="4" t="s">
        <v>95</v>
      </c>
      <c r="B156" s="4">
        <v>1635.742</v>
      </c>
      <c r="C156" s="4">
        <v>24.785</v>
      </c>
      <c r="D156" s="4">
        <f>B156*C156</f>
        <v>40541.865469999997</v>
      </c>
    </row>
    <row r="157" spans="1:4" x14ac:dyDescent="0.2">
      <c r="A157" s="4" t="s">
        <v>94</v>
      </c>
      <c r="B157" s="4">
        <v>835.54200000000003</v>
      </c>
      <c r="C157" s="4">
        <v>11.869</v>
      </c>
      <c r="D157" s="4">
        <f>B157*C157</f>
        <v>9917.047998</v>
      </c>
    </row>
    <row r="158" spans="1:4" x14ac:dyDescent="0.2">
      <c r="A158" s="4" t="s">
        <v>93</v>
      </c>
      <c r="B158" s="4">
        <v>6613.6750000000002</v>
      </c>
      <c r="C158" s="4">
        <v>34.976999999999997</v>
      </c>
      <c r="D158" s="4">
        <f>B158*C158</f>
        <v>231326.51047499999</v>
      </c>
    </row>
    <row r="159" spans="1:4" x14ac:dyDescent="0.2">
      <c r="A159" s="4" t="s">
        <v>92</v>
      </c>
      <c r="B159" s="4">
        <v>20490.746999999999</v>
      </c>
      <c r="C159" s="4">
        <v>32.942999999999998</v>
      </c>
      <c r="D159" s="4">
        <f>B159*C159</f>
        <v>675026.6784209999</v>
      </c>
    </row>
    <row r="160" spans="1:4" x14ac:dyDescent="0.2">
      <c r="A160" s="4" t="s">
        <v>91</v>
      </c>
      <c r="B160" s="4">
        <v>1350</v>
      </c>
      <c r="C160" s="4">
        <v>5.3890000000000002</v>
      </c>
      <c r="D160" s="4">
        <f>B160*C160</f>
        <v>7275.1500000000005</v>
      </c>
    </row>
    <row r="161" spans="1:4" x14ac:dyDescent="0.2">
      <c r="A161" s="4" t="s">
        <v>90</v>
      </c>
      <c r="B161" s="4">
        <v>30600</v>
      </c>
      <c r="C161" s="4">
        <v>25.547000000000001</v>
      </c>
      <c r="D161" s="4">
        <f>B161*C161</f>
        <v>781738.20000000007</v>
      </c>
    </row>
    <row r="162" spans="1:4" x14ac:dyDescent="0.2">
      <c r="A162" s="4" t="s">
        <v>89</v>
      </c>
      <c r="B162" s="4">
        <v>15300</v>
      </c>
      <c r="C162" s="4">
        <v>31.306000000000001</v>
      </c>
      <c r="D162" s="4">
        <f>B162*C162</f>
        <v>478981.8</v>
      </c>
    </row>
    <row r="163" spans="1:4" x14ac:dyDescent="0.2">
      <c r="A163" s="4" t="s">
        <v>88</v>
      </c>
      <c r="B163" s="4">
        <v>5296.4589999999998</v>
      </c>
      <c r="C163" s="4">
        <v>50.743000000000002</v>
      </c>
      <c r="D163" s="4">
        <f>B163*C163</f>
        <v>268758.21903700003</v>
      </c>
    </row>
    <row r="164" spans="1:4" x14ac:dyDescent="0.2">
      <c r="A164" s="4" t="s">
        <v>87</v>
      </c>
      <c r="B164" s="4">
        <v>100196.25199999999</v>
      </c>
      <c r="C164" s="4">
        <v>50.743000000000002</v>
      </c>
      <c r="D164" s="4">
        <f>B164*C164</f>
        <v>5084258.415236</v>
      </c>
    </row>
    <row r="165" spans="1:4" ht="15" x14ac:dyDescent="0.25">
      <c r="A165" s="4" t="s">
        <v>106</v>
      </c>
      <c r="B165" s="4">
        <f>SUM(B151:B164)</f>
        <v>232490.609</v>
      </c>
      <c r="C165" s="4">
        <v>38.857999999999997</v>
      </c>
      <c r="D165" s="7">
        <f>SUM(D151:D164)/SUM(B151:B164)</f>
        <v>39.89579000683851</v>
      </c>
    </row>
    <row r="166" spans="1:4" x14ac:dyDescent="0.2">
      <c r="A166" s="4" t="s">
        <v>104</v>
      </c>
      <c r="B166" s="4">
        <f>B165-B164</f>
        <v>132294.35700000002</v>
      </c>
      <c r="C166" s="4">
        <v>29.856999999999999</v>
      </c>
    </row>
    <row r="169" spans="1:4" x14ac:dyDescent="0.2">
      <c r="A169" s="4">
        <v>360</v>
      </c>
    </row>
    <row r="170" spans="1:4" x14ac:dyDescent="0.2">
      <c r="A170" s="4" t="s">
        <v>103</v>
      </c>
      <c r="B170" s="4" t="s">
        <v>102</v>
      </c>
      <c r="C170" s="4" t="s">
        <v>101</v>
      </c>
    </row>
    <row r="171" spans="1:4" x14ac:dyDescent="0.2">
      <c r="A171" s="4" t="s">
        <v>100</v>
      </c>
      <c r="B171" s="4">
        <v>5381.7330000000002</v>
      </c>
      <c r="C171" s="4">
        <v>24.79</v>
      </c>
      <c r="D171" s="4">
        <f>B171*C171</f>
        <v>133413.16107</v>
      </c>
    </row>
    <row r="172" spans="1:4" x14ac:dyDescent="0.2">
      <c r="A172" s="4" t="s">
        <v>99</v>
      </c>
      <c r="B172" s="4">
        <v>19942.212</v>
      </c>
      <c r="C172" s="4">
        <v>31.125</v>
      </c>
      <c r="D172" s="4">
        <f>B172*C172</f>
        <v>620701.34849999996</v>
      </c>
    </row>
    <row r="173" spans="1:4" x14ac:dyDescent="0.2">
      <c r="A173" s="4" t="s">
        <v>98</v>
      </c>
      <c r="B173" s="4">
        <v>2358.6030000000001</v>
      </c>
      <c r="C173" s="4">
        <v>62.085000000000001</v>
      </c>
      <c r="D173" s="4">
        <f>B173*C173</f>
        <v>146433.86725500002</v>
      </c>
    </row>
    <row r="174" spans="1:4" x14ac:dyDescent="0.2">
      <c r="A174" s="4" t="s">
        <v>97</v>
      </c>
      <c r="B174" s="4">
        <v>1495.806</v>
      </c>
      <c r="C174" s="4">
        <v>66.656999999999996</v>
      </c>
      <c r="D174" s="4">
        <f>B174*C174</f>
        <v>99705.940541999997</v>
      </c>
    </row>
    <row r="175" spans="1:4" x14ac:dyDescent="0.2">
      <c r="A175" s="4" t="s">
        <v>96</v>
      </c>
      <c r="B175" s="4">
        <v>18498.475999999999</v>
      </c>
      <c r="C175" s="4">
        <v>32.942999999999998</v>
      </c>
      <c r="D175" s="4">
        <f>B175*C175</f>
        <v>609395.29486799997</v>
      </c>
    </row>
    <row r="176" spans="1:4" x14ac:dyDescent="0.2">
      <c r="A176" s="4" t="s">
        <v>95</v>
      </c>
      <c r="B176" s="4">
        <v>1635.742</v>
      </c>
      <c r="C176" s="4">
        <v>24.785</v>
      </c>
      <c r="D176" s="4">
        <f>B176*C176</f>
        <v>40541.865469999997</v>
      </c>
    </row>
    <row r="177" spans="1:4" x14ac:dyDescent="0.2">
      <c r="A177" s="4" t="s">
        <v>94</v>
      </c>
      <c r="B177" s="4">
        <v>779.83299999999997</v>
      </c>
      <c r="C177" s="4">
        <v>11.869</v>
      </c>
      <c r="D177" s="4">
        <f>B177*C177</f>
        <v>9255.8378769999999</v>
      </c>
    </row>
    <row r="178" spans="1:4" x14ac:dyDescent="0.2">
      <c r="A178" s="4" t="s">
        <v>93</v>
      </c>
      <c r="B178" s="4">
        <v>6015.2060000000001</v>
      </c>
      <c r="C178" s="4">
        <v>34.976999999999997</v>
      </c>
      <c r="D178" s="4">
        <f>B178*C178</f>
        <v>210393.86026199997</v>
      </c>
    </row>
    <row r="179" spans="1:4" x14ac:dyDescent="0.2">
      <c r="A179" s="4" t="s">
        <v>92</v>
      </c>
      <c r="B179" s="4">
        <v>20246.736000000001</v>
      </c>
      <c r="C179" s="4">
        <v>32.942999999999998</v>
      </c>
      <c r="D179" s="4">
        <f>B179*C179</f>
        <v>666988.22404799995</v>
      </c>
    </row>
    <row r="180" spans="1:4" x14ac:dyDescent="0.2">
      <c r="A180" s="4" t="s">
        <v>91</v>
      </c>
      <c r="B180" s="4">
        <v>1350</v>
      </c>
      <c r="C180" s="4">
        <v>5.3890000000000002</v>
      </c>
      <c r="D180" s="4">
        <f>B180*C180</f>
        <v>7275.1500000000005</v>
      </c>
    </row>
    <row r="181" spans="1:4" x14ac:dyDescent="0.2">
      <c r="A181" s="4" t="s">
        <v>90</v>
      </c>
      <c r="B181" s="4">
        <v>32400</v>
      </c>
      <c r="C181" s="4">
        <v>26.986000000000001</v>
      </c>
      <c r="D181" s="4">
        <f>B181*C181</f>
        <v>874346.4</v>
      </c>
    </row>
    <row r="182" spans="1:4" x14ac:dyDescent="0.2">
      <c r="A182" s="4" t="s">
        <v>89</v>
      </c>
      <c r="B182" s="4">
        <v>16200</v>
      </c>
      <c r="C182" s="4">
        <v>31.306000000000001</v>
      </c>
      <c r="D182" s="4">
        <f>B182*C182</f>
        <v>507157.2</v>
      </c>
    </row>
    <row r="183" spans="1:4" x14ac:dyDescent="0.2">
      <c r="A183" s="4" t="s">
        <v>88</v>
      </c>
      <c r="B183" s="4">
        <v>4261.6589999999997</v>
      </c>
      <c r="C183" s="4">
        <v>52.183</v>
      </c>
      <c r="D183" s="4">
        <f>B183*C183</f>
        <v>222386.15159699999</v>
      </c>
    </row>
    <row r="184" spans="1:4" x14ac:dyDescent="0.2">
      <c r="A184" s="4" t="s">
        <v>87</v>
      </c>
      <c r="B184" s="4">
        <v>78371.903999999995</v>
      </c>
      <c r="C184" s="4">
        <v>52.183</v>
      </c>
      <c r="D184" s="4">
        <f>B184*C184</f>
        <v>4089681.0664319997</v>
      </c>
    </row>
    <row r="185" spans="1:4" ht="15" x14ac:dyDescent="0.25">
      <c r="A185" s="4" t="s">
        <v>106</v>
      </c>
      <c r="B185" s="4">
        <f>SUM(B171:B184)</f>
        <v>208937.90999999997</v>
      </c>
      <c r="C185" s="4">
        <v>38.375</v>
      </c>
      <c r="D185" s="7">
        <f>SUM(D171:D184)/SUM(B171:B184)</f>
        <v>39.426427534960034</v>
      </c>
    </row>
    <row r="186" spans="1:4" x14ac:dyDescent="0.2">
      <c r="A186" s="4" t="s">
        <v>104</v>
      </c>
      <c r="B186" s="4">
        <f>B185-B184</f>
        <v>130566.00599999998</v>
      </c>
      <c r="C186" s="4">
        <v>30.087</v>
      </c>
    </row>
    <row r="189" spans="1:4" x14ac:dyDescent="0.2">
      <c r="A189" s="4">
        <v>380</v>
      </c>
    </row>
    <row r="190" spans="1:4" x14ac:dyDescent="0.2">
      <c r="A190" s="4" t="s">
        <v>103</v>
      </c>
      <c r="B190" s="4" t="s">
        <v>102</v>
      </c>
      <c r="C190" s="4" t="s">
        <v>101</v>
      </c>
    </row>
    <row r="191" spans="1:4" x14ac:dyDescent="0.2">
      <c r="A191" s="4" t="s">
        <v>100</v>
      </c>
      <c r="B191" s="4">
        <v>5381.7330000000002</v>
      </c>
      <c r="C191" s="4">
        <v>24.79</v>
      </c>
      <c r="D191" s="4">
        <f>B191*C191</f>
        <v>133413.16107</v>
      </c>
    </row>
    <row r="192" spans="1:4" x14ac:dyDescent="0.2">
      <c r="A192" s="4" t="s">
        <v>99</v>
      </c>
      <c r="B192" s="4">
        <v>18646.196</v>
      </c>
      <c r="C192" s="4">
        <v>31.125</v>
      </c>
      <c r="D192" s="4">
        <f>B192*C192</f>
        <v>580362.85049999994</v>
      </c>
    </row>
    <row r="193" spans="1:4" x14ac:dyDescent="0.2">
      <c r="A193" s="4" t="s">
        <v>98</v>
      </c>
      <c r="B193" s="4">
        <v>2183.6120000000001</v>
      </c>
      <c r="C193" s="4">
        <v>62.085000000000001</v>
      </c>
      <c r="D193" s="4">
        <f>B193*C193</f>
        <v>135569.55102000001</v>
      </c>
    </row>
    <row r="194" spans="1:4" x14ac:dyDescent="0.2">
      <c r="A194" s="4" t="s">
        <v>97</v>
      </c>
      <c r="B194" s="4">
        <v>1398.7650000000001</v>
      </c>
      <c r="C194" s="4">
        <v>66.656999999999996</v>
      </c>
      <c r="D194" s="4">
        <f>B194*C194</f>
        <v>93237.478604999997</v>
      </c>
    </row>
    <row r="195" spans="1:4" x14ac:dyDescent="0.2">
      <c r="A195" s="4" t="s">
        <v>96</v>
      </c>
      <c r="B195" s="4">
        <v>17415.633999999998</v>
      </c>
      <c r="C195" s="4">
        <v>32.942999999999998</v>
      </c>
      <c r="D195" s="4">
        <f>B195*C195</f>
        <v>573723.23086199991</v>
      </c>
    </row>
    <row r="196" spans="1:4" x14ac:dyDescent="0.2">
      <c r="A196" s="4" t="s">
        <v>95</v>
      </c>
      <c r="B196" s="4">
        <v>1635.742</v>
      </c>
      <c r="C196" s="4">
        <v>24.785</v>
      </c>
      <c r="D196" s="4">
        <f>B196*C196</f>
        <v>40541.865469999997</v>
      </c>
    </row>
    <row r="197" spans="1:4" x14ac:dyDescent="0.2">
      <c r="A197" s="4" t="s">
        <v>94</v>
      </c>
      <c r="B197" s="4">
        <v>721.36599999999999</v>
      </c>
      <c r="C197" s="4">
        <v>11.869</v>
      </c>
      <c r="D197" s="4">
        <f>B197*C197</f>
        <v>8561.8930540000001</v>
      </c>
    </row>
    <row r="198" spans="1:4" x14ac:dyDescent="0.2">
      <c r="A198" s="4" t="s">
        <v>93</v>
      </c>
      <c r="B198" s="4">
        <v>5404.1229999999996</v>
      </c>
      <c r="C198" s="4">
        <v>34.976999999999997</v>
      </c>
      <c r="D198" s="4">
        <f>B198*C198</f>
        <v>189020.01017099997</v>
      </c>
    </row>
    <row r="199" spans="1:4" x14ac:dyDescent="0.2">
      <c r="A199" s="4" t="s">
        <v>92</v>
      </c>
      <c r="B199" s="4">
        <v>19978.653999999999</v>
      </c>
      <c r="C199" s="4">
        <v>32.942999999999998</v>
      </c>
      <c r="D199" s="4">
        <f>B199*C199</f>
        <v>658156.79872199986</v>
      </c>
    </row>
    <row r="200" spans="1:4" x14ac:dyDescent="0.2">
      <c r="A200" s="4" t="s">
        <v>91</v>
      </c>
      <c r="B200" s="4">
        <v>1350</v>
      </c>
      <c r="C200" s="4">
        <v>5.3890000000000002</v>
      </c>
      <c r="D200" s="4">
        <f>B200*C200</f>
        <v>7275.1500000000005</v>
      </c>
    </row>
    <row r="201" spans="1:4" x14ac:dyDescent="0.2">
      <c r="A201" s="4" t="s">
        <v>90</v>
      </c>
      <c r="B201" s="4">
        <v>34200</v>
      </c>
      <c r="C201" s="4">
        <v>28.425999999999998</v>
      </c>
      <c r="D201" s="4">
        <f>B201*C201</f>
        <v>972169.2</v>
      </c>
    </row>
    <row r="202" spans="1:4" x14ac:dyDescent="0.2">
      <c r="A202" s="4" t="s">
        <v>89</v>
      </c>
      <c r="B202" s="4">
        <v>17100</v>
      </c>
      <c r="C202" s="4">
        <v>31.306000000000001</v>
      </c>
      <c r="D202" s="4">
        <f>B202*C202</f>
        <v>535332.6</v>
      </c>
    </row>
    <row r="203" spans="1:4" x14ac:dyDescent="0.2">
      <c r="A203" s="4" t="s">
        <v>88</v>
      </c>
      <c r="B203" s="4">
        <v>3229.4749999999999</v>
      </c>
      <c r="C203" s="4">
        <v>53.622999999999998</v>
      </c>
      <c r="D203" s="4">
        <f>B203*C203</f>
        <v>173174.13792499999</v>
      </c>
    </row>
    <row r="204" spans="1:4" x14ac:dyDescent="0.2">
      <c r="A204" s="4" t="s">
        <v>87</v>
      </c>
      <c r="B204" s="4">
        <v>56547.470999999998</v>
      </c>
      <c r="C204" s="4">
        <v>53.622999999999998</v>
      </c>
      <c r="D204" s="4">
        <f>B204*C204</f>
        <v>3032245.0374329998</v>
      </c>
    </row>
    <row r="205" spans="1:4" ht="15" x14ac:dyDescent="0.25">
      <c r="A205" s="4" t="s">
        <v>106</v>
      </c>
      <c r="B205" s="4">
        <f>SUM(B191:B204)</f>
        <v>185192.77100000001</v>
      </c>
      <c r="C205" s="4">
        <v>37.448999999999998</v>
      </c>
      <c r="D205" s="7">
        <f>SUM(D191:D204)/SUM(B191:B204)</f>
        <v>38.515450286296534</v>
      </c>
    </row>
    <row r="206" spans="1:4" x14ac:dyDescent="0.2">
      <c r="A206" s="4" t="s">
        <v>104</v>
      </c>
      <c r="B206" s="4">
        <f>B205-B204</f>
        <v>128645.30000000002</v>
      </c>
      <c r="C206" s="4">
        <v>30.338999999999999</v>
      </c>
    </row>
  </sheetData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3C16A-D21E-4E12-8E35-8D8F35F3F9B2}">
  <sheetPr>
    <pageSetUpPr autoPageBreaks="0"/>
  </sheetPr>
  <dimension ref="A1:AD206"/>
  <sheetViews>
    <sheetView zoomScale="85" zoomScaleNormal="85" workbookViewId="0">
      <selection activeCell="W25" sqref="W25"/>
    </sheetView>
  </sheetViews>
  <sheetFormatPr defaultColWidth="10.140625" defaultRowHeight="14.25" x14ac:dyDescent="0.2"/>
  <cols>
    <col min="1" max="1" width="19.5703125" style="4" bestFit="1" customWidth="1"/>
    <col min="2" max="2" width="12.140625" style="4" bestFit="1" customWidth="1"/>
    <col min="3" max="3" width="10.140625" style="4"/>
    <col min="4" max="4" width="11" style="4" bestFit="1" customWidth="1"/>
    <col min="5" max="5" width="10.140625" style="4"/>
    <col min="6" max="7" width="16.140625" style="4" bestFit="1" customWidth="1"/>
    <col min="8" max="18" width="10.140625" style="4"/>
    <col min="19" max="19" width="10.42578125" style="4" customWidth="1"/>
    <col min="20" max="16384" width="10.140625" style="4"/>
  </cols>
  <sheetData>
    <row r="1" spans="1:30" ht="15" x14ac:dyDescent="0.25">
      <c r="A1" s="4">
        <v>200</v>
      </c>
      <c r="AD1" s="7"/>
    </row>
    <row r="2" spans="1:30" x14ac:dyDescent="0.2">
      <c r="A2" s="4" t="s">
        <v>103</v>
      </c>
      <c r="B2" s="4" t="s">
        <v>102</v>
      </c>
      <c r="C2" s="4" t="s">
        <v>101</v>
      </c>
    </row>
    <row r="3" spans="1:30" x14ac:dyDescent="0.2">
      <c r="A3" s="4" t="s">
        <v>100</v>
      </c>
      <c r="B3" s="4">
        <v>5381.7330000000002</v>
      </c>
      <c r="C3" s="4">
        <v>24.79</v>
      </c>
      <c r="D3" s="4">
        <f>B3*C3</f>
        <v>133413.16107</v>
      </c>
      <c r="G3" s="4">
        <v>200</v>
      </c>
      <c r="H3" s="4">
        <v>220</v>
      </c>
      <c r="I3" s="4">
        <v>240</v>
      </c>
      <c r="J3" s="4">
        <v>260</v>
      </c>
      <c r="K3" s="4">
        <v>280</v>
      </c>
      <c r="L3" s="4">
        <v>300</v>
      </c>
      <c r="M3" s="4">
        <v>320</v>
      </c>
      <c r="N3" s="4">
        <v>340</v>
      </c>
      <c r="O3" s="4">
        <v>360</v>
      </c>
      <c r="P3" s="4">
        <v>380</v>
      </c>
    </row>
    <row r="4" spans="1:30" ht="15" x14ac:dyDescent="0.25">
      <c r="A4" s="4" t="s">
        <v>99</v>
      </c>
      <c r="B4" s="4">
        <v>15502.782999999999</v>
      </c>
      <c r="C4" s="4">
        <v>31.125</v>
      </c>
      <c r="D4" s="4">
        <f>B4*C4</f>
        <v>482524.12087499996</v>
      </c>
      <c r="F4" s="4" t="s">
        <v>113</v>
      </c>
      <c r="G4" s="4">
        <f>$B$12</f>
        <v>1350</v>
      </c>
      <c r="H4" s="4">
        <f>$B$12</f>
        <v>1350</v>
      </c>
      <c r="I4" s="4">
        <f>$B$12</f>
        <v>1350</v>
      </c>
      <c r="J4" s="4">
        <f>$B$12</f>
        <v>1350</v>
      </c>
      <c r="K4" s="4">
        <f>$B$12</f>
        <v>1350</v>
      </c>
      <c r="L4" s="4">
        <f>$B$12</f>
        <v>1350</v>
      </c>
      <c r="M4" s="4">
        <f>$B$12</f>
        <v>1350</v>
      </c>
      <c r="N4" s="4">
        <f>$B$12</f>
        <v>1350</v>
      </c>
      <c r="O4" s="4">
        <f>$B$12</f>
        <v>1350</v>
      </c>
      <c r="P4" s="4">
        <f>$B$12</f>
        <v>1350</v>
      </c>
      <c r="R4" s="7" t="s">
        <v>114</v>
      </c>
      <c r="S4" s="4">
        <v>32.445</v>
      </c>
      <c r="T4" s="4">
        <v>200000</v>
      </c>
    </row>
    <row r="5" spans="1:30" x14ac:dyDescent="0.2">
      <c r="A5" s="4" t="s">
        <v>98</v>
      </c>
      <c r="B5" s="4">
        <v>1766.8150000000001</v>
      </c>
      <c r="C5" s="4">
        <v>62.085000000000001</v>
      </c>
      <c r="D5" s="4">
        <f>B5*C5</f>
        <v>109692.709275</v>
      </c>
      <c r="F5" s="4" t="s">
        <v>112</v>
      </c>
      <c r="G5" s="4">
        <f>B14</f>
        <v>9000</v>
      </c>
      <c r="H5" s="4">
        <f>B34</f>
        <v>9900</v>
      </c>
      <c r="I5" s="4">
        <f>B54</f>
        <v>10800</v>
      </c>
      <c r="J5" s="4">
        <f>B75</f>
        <v>11700</v>
      </c>
      <c r="K5" s="4">
        <f>B97</f>
        <v>12600</v>
      </c>
      <c r="L5" s="4">
        <f>B119</f>
        <v>13500</v>
      </c>
      <c r="M5" s="4">
        <f>B140</f>
        <v>14400</v>
      </c>
      <c r="N5" s="4">
        <f>B162</f>
        <v>15300</v>
      </c>
      <c r="O5" s="4">
        <f>B182</f>
        <v>16200</v>
      </c>
      <c r="P5" s="4">
        <f>B202</f>
        <v>17100</v>
      </c>
    </row>
    <row r="6" spans="1:30" ht="15" x14ac:dyDescent="0.25">
      <c r="A6" s="4" t="s">
        <v>97</v>
      </c>
      <c r="B6" s="4">
        <v>1163.3440000000001</v>
      </c>
      <c r="C6" s="4">
        <v>66.656999999999996</v>
      </c>
      <c r="D6" s="4">
        <f>B6*C6</f>
        <v>77545.021007999996</v>
      </c>
      <c r="F6" s="4" t="s">
        <v>111</v>
      </c>
      <c r="G6" s="7">
        <f>B13</f>
        <v>18000</v>
      </c>
      <c r="H6" s="7">
        <f>B33</f>
        <v>19800</v>
      </c>
      <c r="I6" s="7">
        <f>B53</f>
        <v>21600</v>
      </c>
      <c r="J6" s="7">
        <f>B74</f>
        <v>23400</v>
      </c>
      <c r="K6" s="7">
        <f>B96</f>
        <v>25200</v>
      </c>
      <c r="L6" s="7">
        <f>B118</f>
        <v>27000</v>
      </c>
      <c r="M6" s="7">
        <f>B139</f>
        <v>28800</v>
      </c>
      <c r="N6" s="7">
        <f>B161</f>
        <v>30600</v>
      </c>
      <c r="O6" s="7">
        <f>B181</f>
        <v>32400</v>
      </c>
      <c r="P6" s="7">
        <f>B201</f>
        <v>34200</v>
      </c>
    </row>
    <row r="7" spans="1:30" x14ac:dyDescent="0.2">
      <c r="A7" s="4" t="s">
        <v>96</v>
      </c>
      <c r="B7" s="4">
        <v>14755.839</v>
      </c>
      <c r="C7" s="4">
        <v>32.942999999999998</v>
      </c>
      <c r="D7" s="4">
        <f>B7*C7</f>
        <v>486101.60417699994</v>
      </c>
      <c r="G7" s="8">
        <f>C13</f>
        <v>19.068000000000001</v>
      </c>
      <c r="H7" s="8">
        <f>C33</f>
        <v>19.786999999999999</v>
      </c>
      <c r="I7" s="8">
        <f>C53</f>
        <v>21.227</v>
      </c>
      <c r="J7" s="8">
        <f>C74</f>
        <v>22.667000000000002</v>
      </c>
      <c r="K7" s="8">
        <f>C96</f>
        <v>24.106999999999999</v>
      </c>
      <c r="L7" s="8">
        <f>C118</f>
        <v>24.106999999999999</v>
      </c>
      <c r="M7" s="8">
        <f>C139</f>
        <v>25.547000000000001</v>
      </c>
      <c r="N7" s="8">
        <f>C161</f>
        <v>26.266999999999999</v>
      </c>
      <c r="O7" s="8">
        <f>C181</f>
        <v>27.706</v>
      </c>
      <c r="P7" s="8">
        <f>C201</f>
        <v>28.425999999999998</v>
      </c>
    </row>
    <row r="8" spans="1:30" x14ac:dyDescent="0.2">
      <c r="A8" s="4" t="s">
        <v>95</v>
      </c>
      <c r="B8" s="4">
        <v>1635.742</v>
      </c>
      <c r="C8" s="4">
        <v>24.785</v>
      </c>
      <c r="D8" s="4">
        <f>B8*C8</f>
        <v>40541.865469999997</v>
      </c>
    </row>
    <row r="9" spans="1:30" x14ac:dyDescent="0.2">
      <c r="A9" s="4" t="s">
        <v>94</v>
      </c>
      <c r="B9" s="4">
        <v>582.322</v>
      </c>
      <c r="C9" s="4">
        <v>11.869</v>
      </c>
      <c r="D9" s="4">
        <f>B9*C9</f>
        <v>6911.5798180000002</v>
      </c>
    </row>
    <row r="10" spans="1:30" x14ac:dyDescent="0.2">
      <c r="A10" s="4" t="s">
        <v>93</v>
      </c>
      <c r="B10" s="4">
        <v>4026.2150000000001</v>
      </c>
      <c r="C10" s="4">
        <v>34.976999999999997</v>
      </c>
      <c r="D10" s="4">
        <f>B10*C10</f>
        <v>140824.922055</v>
      </c>
      <c r="F10" s="4" t="s">
        <v>110</v>
      </c>
      <c r="G10" s="4">
        <f>B15</f>
        <v>19896.648000000001</v>
      </c>
      <c r="H10" s="4">
        <f>B35</f>
        <v>18209.84</v>
      </c>
      <c r="I10" s="4">
        <f>B55</f>
        <v>16523.032999999999</v>
      </c>
      <c r="J10" s="4">
        <f>B76</f>
        <v>14836.225</v>
      </c>
      <c r="K10" s="4">
        <f>B98</f>
        <v>13711.686</v>
      </c>
      <c r="L10" s="4">
        <f>B120</f>
        <v>12024.879000000001</v>
      </c>
      <c r="M10" s="4">
        <f>B141</f>
        <v>10338.071</v>
      </c>
      <c r="N10" s="4">
        <f>B163</f>
        <v>8651.2630000000008</v>
      </c>
      <c r="O10" s="4">
        <f>B183</f>
        <v>6974.027</v>
      </c>
      <c r="P10" s="4">
        <f>B203</f>
        <v>5761.3580000000002</v>
      </c>
    </row>
    <row r="11" spans="1:30" x14ac:dyDescent="0.2">
      <c r="A11" s="4" t="s">
        <v>92</v>
      </c>
      <c r="B11" s="4">
        <v>18393.454000000002</v>
      </c>
      <c r="C11" s="4">
        <v>32.942999999999998</v>
      </c>
      <c r="D11" s="4">
        <f>B11*C11</f>
        <v>605935.55512200005</v>
      </c>
      <c r="F11" s="4" t="s">
        <v>109</v>
      </c>
      <c r="G11" s="4">
        <f>B16</f>
        <v>21490.496999999999</v>
      </c>
      <c r="H11" s="4">
        <f>B36</f>
        <v>19581.538</v>
      </c>
      <c r="I11" s="4">
        <f>B56</f>
        <v>17672.575000000001</v>
      </c>
      <c r="J11" s="4">
        <f>B77</f>
        <v>15763.611999999999</v>
      </c>
      <c r="K11" s="4">
        <f>B99</f>
        <v>14490.971</v>
      </c>
      <c r="L11" s="4">
        <f>B121</f>
        <v>12582.008</v>
      </c>
      <c r="M11" s="4">
        <f>B142</f>
        <v>10673.045</v>
      </c>
      <c r="N11" s="4">
        <f>B164</f>
        <v>8764.0830000000005</v>
      </c>
      <c r="O11" s="4">
        <f>B184</f>
        <v>6855.12</v>
      </c>
      <c r="P11" s="4">
        <f>B204</f>
        <v>4946.1570000000002</v>
      </c>
    </row>
    <row r="12" spans="1:30" ht="15" x14ac:dyDescent="0.25">
      <c r="A12" s="4" t="s">
        <v>91</v>
      </c>
      <c r="B12" s="4">
        <v>1350</v>
      </c>
      <c r="C12" s="4">
        <v>5.3890000000000002</v>
      </c>
      <c r="D12" s="4">
        <f>B12*C12</f>
        <v>7275.1500000000005</v>
      </c>
      <c r="F12" s="4" t="s">
        <v>108</v>
      </c>
      <c r="G12" s="7">
        <f>G10+G11</f>
        <v>41387.145000000004</v>
      </c>
      <c r="H12" s="7">
        <f>H10+H11</f>
        <v>37791.377999999997</v>
      </c>
      <c r="I12" s="7">
        <f>I10+I11</f>
        <v>34195.608</v>
      </c>
      <c r="J12" s="7">
        <f>J10+J11</f>
        <v>30599.837</v>
      </c>
      <c r="K12" s="7">
        <f>K10+K11</f>
        <v>28202.656999999999</v>
      </c>
      <c r="L12" s="7">
        <f>L10+L11</f>
        <v>24606.887000000002</v>
      </c>
      <c r="M12" s="7">
        <f>M10+M11</f>
        <v>21011.116000000002</v>
      </c>
      <c r="N12" s="7">
        <f>N10+N11</f>
        <v>17415.346000000001</v>
      </c>
      <c r="O12" s="7">
        <f>O10+O11</f>
        <v>13829.147000000001</v>
      </c>
      <c r="P12" s="7">
        <f>P10+P11</f>
        <v>10707.514999999999</v>
      </c>
    </row>
    <row r="13" spans="1:30" x14ac:dyDescent="0.2">
      <c r="A13" s="4" t="s">
        <v>90</v>
      </c>
      <c r="B13" s="4">
        <v>18000</v>
      </c>
      <c r="C13" s="4">
        <v>19.068000000000001</v>
      </c>
      <c r="D13" s="4">
        <f>B13*C13</f>
        <v>343224</v>
      </c>
      <c r="G13" s="8">
        <f>C15</f>
        <v>44.264000000000003</v>
      </c>
      <c r="H13" s="8">
        <f>C35</f>
        <v>45.704000000000001</v>
      </c>
      <c r="I13" s="8">
        <f>C55</f>
        <v>47.143999999999998</v>
      </c>
      <c r="J13" s="8">
        <f>C76</f>
        <v>48.582999999999998</v>
      </c>
      <c r="K13" s="8">
        <f>C98</f>
        <v>50.023000000000003</v>
      </c>
      <c r="L13" s="8">
        <f>C120</f>
        <v>50.023000000000003</v>
      </c>
      <c r="M13" s="8">
        <f>C141</f>
        <v>51.463000000000001</v>
      </c>
      <c r="N13" s="8">
        <f>C163</f>
        <v>51.463000000000001</v>
      </c>
      <c r="O13" s="8">
        <f>C183</f>
        <v>52.902999999999999</v>
      </c>
      <c r="P13" s="8">
        <f>C203</f>
        <v>53.622999999999998</v>
      </c>
    </row>
    <row r="14" spans="1:30" x14ac:dyDescent="0.2">
      <c r="A14" s="4" t="s">
        <v>89</v>
      </c>
      <c r="B14" s="4">
        <v>9000</v>
      </c>
      <c r="C14" s="4">
        <v>29.866</v>
      </c>
      <c r="D14" s="4">
        <f>B14*C14</f>
        <v>268794</v>
      </c>
    </row>
    <row r="15" spans="1:30" x14ac:dyDescent="0.2">
      <c r="A15" s="4" t="s">
        <v>88</v>
      </c>
      <c r="B15" s="4">
        <v>19896.648000000001</v>
      </c>
      <c r="C15" s="4">
        <v>44.264000000000003</v>
      </c>
      <c r="D15" s="4">
        <f>B15*C15</f>
        <v>880705.22707200015</v>
      </c>
      <c r="F15" s="4" t="s">
        <v>107</v>
      </c>
      <c r="G15" s="4">
        <f>G12/G6</f>
        <v>2.2992858333333337</v>
      </c>
      <c r="H15" s="4">
        <f>H12/H6</f>
        <v>1.9086554545454544</v>
      </c>
      <c r="I15" s="4">
        <f>I12/I6</f>
        <v>1.5831299999999999</v>
      </c>
      <c r="J15" s="4">
        <f>J12/J6</f>
        <v>1.3076853418803418</v>
      </c>
      <c r="K15" s="4">
        <f>K12/K6</f>
        <v>1.1191530555555556</v>
      </c>
      <c r="L15" s="4">
        <f>L12/L6</f>
        <v>0.91136618518518531</v>
      </c>
      <c r="M15" s="4">
        <f>M12/M6</f>
        <v>0.72955263888888899</v>
      </c>
      <c r="N15" s="4">
        <f>N12/N6</f>
        <v>0.56912895424836607</v>
      </c>
      <c r="O15" s="4">
        <f>O12/O6</f>
        <v>0.42682552469135804</v>
      </c>
      <c r="P15" s="4">
        <f>P12/P6</f>
        <v>0.31308523391812865</v>
      </c>
    </row>
    <row r="16" spans="1:30" x14ac:dyDescent="0.2">
      <c r="A16" s="4" t="s">
        <v>87</v>
      </c>
      <c r="B16" s="4">
        <v>21490.496999999999</v>
      </c>
      <c r="C16" s="4">
        <v>44.264000000000003</v>
      </c>
      <c r="D16" s="4">
        <f>B16*C16</f>
        <v>951255.35920800001</v>
      </c>
    </row>
    <row r="17" spans="1:16" ht="15" x14ac:dyDescent="0.25">
      <c r="A17" s="4" t="s">
        <v>106</v>
      </c>
      <c r="B17" s="4">
        <f>SUM(B3:B16)</f>
        <v>132945.39199999999</v>
      </c>
      <c r="C17" s="4">
        <v>32.999000000000002</v>
      </c>
      <c r="D17" s="7">
        <f>SUM(D3:D16)/SUM(B3:B16)</f>
        <v>34.109826650855268</v>
      </c>
    </row>
    <row r="18" spans="1:16" ht="15" x14ac:dyDescent="0.25">
      <c r="A18" s="4" t="s">
        <v>104</v>
      </c>
      <c r="B18" s="4">
        <f>B17-B16</f>
        <v>111454.89499999999</v>
      </c>
      <c r="C18" s="4">
        <v>30.826000000000001</v>
      </c>
      <c r="F18" s="4" t="s">
        <v>106</v>
      </c>
      <c r="G18" s="7">
        <f>B17</f>
        <v>132945.39199999999</v>
      </c>
      <c r="H18" s="7">
        <f>B37</f>
        <v>131972.17300000001</v>
      </c>
      <c r="I18" s="7">
        <f>B57</f>
        <v>130989.28899999999</v>
      </c>
      <c r="J18" s="7">
        <f>B78</f>
        <v>129997.568</v>
      </c>
      <c r="K18" s="7">
        <f>B100</f>
        <v>130457.32900000001</v>
      </c>
      <c r="L18" s="7">
        <f>B122</f>
        <v>129451.06800000001</v>
      </c>
      <c r="M18" s="7">
        <f>B143</f>
        <v>128437.167</v>
      </c>
      <c r="N18" s="7">
        <f>B165</f>
        <v>127415.493</v>
      </c>
      <c r="O18" s="7">
        <f>B185</f>
        <v>126397.08499999999</v>
      </c>
      <c r="P18" s="7">
        <f>B205</f>
        <v>125931.67600000001</v>
      </c>
    </row>
    <row r="19" spans="1:16" x14ac:dyDescent="0.2">
      <c r="G19" s="8">
        <f>C17</f>
        <v>32.999000000000002</v>
      </c>
      <c r="H19" s="8">
        <f>C37</f>
        <v>33.113999999999997</v>
      </c>
      <c r="I19" s="8">
        <f>C57</f>
        <v>33.191000000000003</v>
      </c>
      <c r="J19" s="8">
        <f>C78</f>
        <v>33.229999999999997</v>
      </c>
      <c r="K19" s="8">
        <f>C100</f>
        <v>33.375</v>
      </c>
      <c r="L19" s="8">
        <f>C122</f>
        <v>32.774999999999999</v>
      </c>
      <c r="M19" s="8">
        <f>C143</f>
        <v>32.723999999999997</v>
      </c>
      <c r="N19" s="8">
        <f>C165</f>
        <v>32.262</v>
      </c>
      <c r="O19" s="8">
        <f>C185</f>
        <v>32.156999999999996</v>
      </c>
      <c r="P19" s="8">
        <f>C205</f>
        <v>31.832000000000001</v>
      </c>
    </row>
    <row r="21" spans="1:16" ht="15" x14ac:dyDescent="0.25">
      <c r="A21" s="4">
        <v>220</v>
      </c>
      <c r="F21" s="4" t="s">
        <v>104</v>
      </c>
      <c r="G21" s="7">
        <f>B18</f>
        <v>111454.89499999999</v>
      </c>
      <c r="H21" s="7">
        <f>B38</f>
        <v>112390.63500000001</v>
      </c>
      <c r="I21" s="7">
        <f>B58</f>
        <v>113316.71399999999</v>
      </c>
      <c r="J21" s="7">
        <f>B79</f>
        <v>114233.95600000001</v>
      </c>
      <c r="K21" s="7">
        <f>B101</f>
        <v>115966.35800000001</v>
      </c>
      <c r="L21" s="7">
        <f>B123</f>
        <v>116869.06000000001</v>
      </c>
      <c r="M21" s="7">
        <f>B144</f>
        <v>117764.122</v>
      </c>
      <c r="N21" s="7">
        <f>B166</f>
        <v>118651.41</v>
      </c>
      <c r="O21" s="7">
        <f>B186</f>
        <v>119541.965</v>
      </c>
      <c r="P21" s="7">
        <f>B206</f>
        <v>120985.519</v>
      </c>
    </row>
    <row r="22" spans="1:16" x14ac:dyDescent="0.2">
      <c r="A22" s="4" t="s">
        <v>103</v>
      </c>
      <c r="B22" s="4" t="s">
        <v>102</v>
      </c>
      <c r="C22" s="4" t="s">
        <v>101</v>
      </c>
      <c r="G22" s="8">
        <f>C18</f>
        <v>30.826000000000001</v>
      </c>
      <c r="H22" s="8">
        <f>C38</f>
        <v>30.92</v>
      </c>
      <c r="I22" s="8">
        <f>C58</f>
        <v>31.015000000000001</v>
      </c>
      <c r="J22" s="8">
        <f>C79</f>
        <v>31.111000000000001</v>
      </c>
      <c r="K22" s="8">
        <f>C101</f>
        <v>31.295000000000002</v>
      </c>
      <c r="L22" s="8">
        <f>C123</f>
        <v>30.919</v>
      </c>
      <c r="M22" s="8">
        <f>C144</f>
        <v>31.026</v>
      </c>
      <c r="N22" s="8">
        <f>C166</f>
        <v>30.844000000000001</v>
      </c>
      <c r="O22" s="8">
        <f>C186</f>
        <v>30.966999999999999</v>
      </c>
      <c r="P22" s="8">
        <f>C206</f>
        <v>30.940999999999999</v>
      </c>
    </row>
    <row r="23" spans="1:16" x14ac:dyDescent="0.2">
      <c r="A23" s="4" t="s">
        <v>100</v>
      </c>
      <c r="B23" s="4">
        <v>5381.7330000000002</v>
      </c>
      <c r="C23" s="4">
        <v>24.79</v>
      </c>
      <c r="D23" s="4">
        <f>B23*C23</f>
        <v>133413.16107</v>
      </c>
    </row>
    <row r="24" spans="1:16" x14ac:dyDescent="0.2">
      <c r="A24" s="4" t="s">
        <v>99</v>
      </c>
      <c r="B24" s="4">
        <v>15439.468000000001</v>
      </c>
      <c r="C24" s="4">
        <v>31.125</v>
      </c>
      <c r="D24" s="4">
        <f>B24*C24</f>
        <v>480553.44150000002</v>
      </c>
    </row>
    <row r="25" spans="1:16" x14ac:dyDescent="0.2">
      <c r="A25" s="4" t="s">
        <v>98</v>
      </c>
      <c r="B25" s="4">
        <v>1758.539</v>
      </c>
      <c r="C25" s="4">
        <v>62.085000000000001</v>
      </c>
      <c r="D25" s="4">
        <f>B25*C25</f>
        <v>109178.893815</v>
      </c>
    </row>
    <row r="26" spans="1:16" x14ac:dyDescent="0.2">
      <c r="A26" s="4" t="s">
        <v>97</v>
      </c>
      <c r="B26" s="4">
        <v>1158.6010000000001</v>
      </c>
      <c r="C26" s="4">
        <v>66.656999999999996</v>
      </c>
      <c r="D26" s="4">
        <f>B26*C26</f>
        <v>77228.866857000001</v>
      </c>
    </row>
    <row r="27" spans="1:16" x14ac:dyDescent="0.2">
      <c r="A27" s="4" t="s">
        <v>96</v>
      </c>
      <c r="B27" s="4">
        <v>14701.73</v>
      </c>
      <c r="C27" s="4">
        <v>32.942999999999998</v>
      </c>
      <c r="D27" s="4">
        <f>B27*C27</f>
        <v>484319.09138999996</v>
      </c>
    </row>
    <row r="28" spans="1:16" x14ac:dyDescent="0.2">
      <c r="A28" s="4" t="s">
        <v>95</v>
      </c>
      <c r="B28" s="4">
        <v>1635.742</v>
      </c>
      <c r="C28" s="4">
        <v>24.785</v>
      </c>
      <c r="D28" s="4">
        <f>B28*C28</f>
        <v>40541.865469999997</v>
      </c>
    </row>
    <row r="29" spans="1:16" x14ac:dyDescent="0.2">
      <c r="A29" s="4" t="s">
        <v>94</v>
      </c>
      <c r="B29" s="4">
        <v>579.56500000000005</v>
      </c>
      <c r="C29" s="4">
        <v>11.869</v>
      </c>
      <c r="D29" s="4">
        <f>B29*C29</f>
        <v>6878.8569850000003</v>
      </c>
    </row>
    <row r="30" spans="1:16" x14ac:dyDescent="0.2">
      <c r="A30" s="4" t="s">
        <v>93</v>
      </c>
      <c r="B30" s="4">
        <v>4000.0309999999999</v>
      </c>
      <c r="C30" s="4">
        <v>34.976999999999997</v>
      </c>
      <c r="D30" s="4">
        <f>B30*C30</f>
        <v>139909.08428699998</v>
      </c>
    </row>
    <row r="31" spans="1:16" x14ac:dyDescent="0.2">
      <c r="A31" s="4" t="s">
        <v>92</v>
      </c>
      <c r="B31" s="4">
        <v>18475.385999999999</v>
      </c>
      <c r="C31" s="4">
        <v>32.942999999999998</v>
      </c>
      <c r="D31" s="4">
        <f>B31*C31</f>
        <v>608634.64099799993</v>
      </c>
    </row>
    <row r="32" spans="1:16" x14ac:dyDescent="0.2">
      <c r="A32" s="4" t="s">
        <v>91</v>
      </c>
      <c r="B32" s="4">
        <v>1350</v>
      </c>
      <c r="C32" s="4">
        <v>5.3890000000000002</v>
      </c>
      <c r="D32" s="4">
        <f>B32*C32</f>
        <v>7275.1500000000005</v>
      </c>
    </row>
    <row r="33" spans="1:4" x14ac:dyDescent="0.2">
      <c r="A33" s="4" t="s">
        <v>90</v>
      </c>
      <c r="B33" s="4">
        <v>19800</v>
      </c>
      <c r="C33" s="4">
        <v>19.786999999999999</v>
      </c>
      <c r="D33" s="4">
        <f>B33*C33</f>
        <v>391782.6</v>
      </c>
    </row>
    <row r="34" spans="1:4" x14ac:dyDescent="0.2">
      <c r="A34" s="4" t="s">
        <v>89</v>
      </c>
      <c r="B34" s="4">
        <v>9900</v>
      </c>
      <c r="C34" s="4">
        <v>31.306000000000001</v>
      </c>
      <c r="D34" s="4">
        <f>B34*C34</f>
        <v>309929.40000000002</v>
      </c>
    </row>
    <row r="35" spans="1:4" x14ac:dyDescent="0.2">
      <c r="A35" s="4" t="s">
        <v>88</v>
      </c>
      <c r="B35" s="4">
        <v>18209.84</v>
      </c>
      <c r="C35" s="4">
        <v>45.704000000000001</v>
      </c>
      <c r="D35" s="4">
        <f>B35*C35</f>
        <v>832262.52736000007</v>
      </c>
    </row>
    <row r="36" spans="1:4" x14ac:dyDescent="0.2">
      <c r="A36" s="4" t="s">
        <v>87</v>
      </c>
      <c r="B36" s="4">
        <v>19581.538</v>
      </c>
      <c r="C36" s="4">
        <v>45.704000000000001</v>
      </c>
      <c r="D36" s="4">
        <f>B36*C36</f>
        <v>894954.61275199999</v>
      </c>
    </row>
    <row r="37" spans="1:4" ht="15" x14ac:dyDescent="0.25">
      <c r="A37" s="4" t="s">
        <v>106</v>
      </c>
      <c r="B37" s="4">
        <f>SUM(B23:B36)</f>
        <v>131972.17300000001</v>
      </c>
      <c r="C37" s="4">
        <v>33.113999999999997</v>
      </c>
      <c r="D37" s="7">
        <f>SUM(D23:D36)/SUM(B23:B36)</f>
        <v>34.225868149371152</v>
      </c>
    </row>
    <row r="38" spans="1:4" x14ac:dyDescent="0.2">
      <c r="A38" s="4" t="s">
        <v>104</v>
      </c>
      <c r="B38" s="4">
        <f>B37-B36</f>
        <v>112390.63500000001</v>
      </c>
      <c r="C38" s="4">
        <v>30.92</v>
      </c>
    </row>
    <row r="41" spans="1:4" x14ac:dyDescent="0.2">
      <c r="A41" s="4">
        <v>240</v>
      </c>
    </row>
    <row r="42" spans="1:4" x14ac:dyDescent="0.2">
      <c r="A42" s="4" t="s">
        <v>103</v>
      </c>
      <c r="B42" s="4" t="s">
        <v>102</v>
      </c>
      <c r="C42" s="4" t="s">
        <v>101</v>
      </c>
    </row>
    <row r="43" spans="1:4" x14ac:dyDescent="0.2">
      <c r="A43" s="4" t="s">
        <v>100</v>
      </c>
      <c r="B43" s="4">
        <v>5381.7330000000002</v>
      </c>
      <c r="C43" s="4">
        <v>24.79</v>
      </c>
      <c r="D43" s="4">
        <f>B43*C43</f>
        <v>133413.16107</v>
      </c>
    </row>
    <row r="44" spans="1:4" x14ac:dyDescent="0.2">
      <c r="A44" s="4" t="s">
        <v>99</v>
      </c>
      <c r="B44" s="4">
        <v>15375.313</v>
      </c>
      <c r="C44" s="4">
        <v>31.125</v>
      </c>
      <c r="D44" s="4">
        <f>B44*C44</f>
        <v>478556.61712499999</v>
      </c>
    </row>
    <row r="45" spans="1:4" x14ac:dyDescent="0.2">
      <c r="A45" s="4" t="s">
        <v>98</v>
      </c>
      <c r="B45" s="4">
        <v>1750.1590000000001</v>
      </c>
      <c r="C45" s="4">
        <v>62.085000000000001</v>
      </c>
      <c r="D45" s="4">
        <f>B45*C45</f>
        <v>108658.62151500001</v>
      </c>
    </row>
    <row r="46" spans="1:4" x14ac:dyDescent="0.2">
      <c r="A46" s="4" t="s">
        <v>97</v>
      </c>
      <c r="B46" s="4">
        <v>1153.7950000000001</v>
      </c>
      <c r="C46" s="4">
        <v>66.656999999999996</v>
      </c>
      <c r="D46" s="4">
        <f>B46*C46</f>
        <v>76908.513315000004</v>
      </c>
    </row>
    <row r="47" spans="1:4" x14ac:dyDescent="0.2">
      <c r="A47" s="4" t="s">
        <v>96</v>
      </c>
      <c r="B47" s="4">
        <v>14646.880999999999</v>
      </c>
      <c r="C47" s="4">
        <v>32.942999999999998</v>
      </c>
      <c r="D47" s="4">
        <f>B47*C47</f>
        <v>482512.20078299992</v>
      </c>
    </row>
    <row r="48" spans="1:4" x14ac:dyDescent="0.2">
      <c r="A48" s="4" t="s">
        <v>95</v>
      </c>
      <c r="B48" s="4">
        <v>1635.742</v>
      </c>
      <c r="C48" s="4">
        <v>24.785</v>
      </c>
      <c r="D48" s="4">
        <f>B48*C48</f>
        <v>40541.865469999997</v>
      </c>
    </row>
    <row r="49" spans="1:4" x14ac:dyDescent="0.2">
      <c r="A49" s="4" t="s">
        <v>94</v>
      </c>
      <c r="B49" s="4">
        <v>576.77300000000002</v>
      </c>
      <c r="C49" s="4">
        <v>11.869</v>
      </c>
      <c r="D49" s="4">
        <f>B49*C49</f>
        <v>6845.7187370000001</v>
      </c>
    </row>
    <row r="50" spans="1:4" x14ac:dyDescent="0.2">
      <c r="A50" s="4" t="s">
        <v>93</v>
      </c>
      <c r="B50" s="4">
        <v>3973.5659999999998</v>
      </c>
      <c r="C50" s="4">
        <v>34.976999999999997</v>
      </c>
      <c r="D50" s="4">
        <f>B50*C50</f>
        <v>138983.41798199998</v>
      </c>
    </row>
    <row r="51" spans="1:4" x14ac:dyDescent="0.2">
      <c r="A51" s="4" t="s">
        <v>92</v>
      </c>
      <c r="B51" s="4">
        <v>18549.719000000001</v>
      </c>
      <c r="C51" s="4">
        <v>32.942999999999998</v>
      </c>
      <c r="D51" s="4">
        <f>B51*C51</f>
        <v>611083.39301699994</v>
      </c>
    </row>
    <row r="52" spans="1:4" x14ac:dyDescent="0.2">
      <c r="A52" s="4" t="s">
        <v>91</v>
      </c>
      <c r="B52" s="4">
        <v>1350</v>
      </c>
      <c r="C52" s="4">
        <v>5.3890000000000002</v>
      </c>
      <c r="D52" s="4">
        <f>B52*C52</f>
        <v>7275.1500000000005</v>
      </c>
    </row>
    <row r="53" spans="1:4" x14ac:dyDescent="0.2">
      <c r="A53" s="4" t="s">
        <v>90</v>
      </c>
      <c r="B53" s="4">
        <v>21600</v>
      </c>
      <c r="C53" s="4">
        <v>21.227</v>
      </c>
      <c r="D53" s="4">
        <f>B53*C53</f>
        <v>458503.2</v>
      </c>
    </row>
    <row r="54" spans="1:4" x14ac:dyDescent="0.2">
      <c r="A54" s="4" t="s">
        <v>89</v>
      </c>
      <c r="B54" s="4">
        <v>10800</v>
      </c>
      <c r="C54" s="4">
        <v>31.306000000000001</v>
      </c>
      <c r="D54" s="4">
        <f>B54*C54</f>
        <v>338104.8</v>
      </c>
    </row>
    <row r="55" spans="1:4" x14ac:dyDescent="0.2">
      <c r="A55" s="4" t="s">
        <v>88</v>
      </c>
      <c r="B55" s="4">
        <v>16523.032999999999</v>
      </c>
      <c r="C55" s="4">
        <v>47.143999999999998</v>
      </c>
      <c r="D55" s="4">
        <f>B55*C55</f>
        <v>778961.86775199999</v>
      </c>
    </row>
    <row r="56" spans="1:4" x14ac:dyDescent="0.2">
      <c r="A56" s="4" t="s">
        <v>87</v>
      </c>
      <c r="B56" s="4">
        <v>17672.575000000001</v>
      </c>
      <c r="C56" s="4">
        <v>47.143999999999998</v>
      </c>
      <c r="D56" s="4">
        <f>B56*C56</f>
        <v>833155.87580000004</v>
      </c>
    </row>
    <row r="57" spans="1:4" ht="15" x14ac:dyDescent="0.25">
      <c r="A57" s="4" t="s">
        <v>106</v>
      </c>
      <c r="B57" s="4">
        <f>SUM(B43:B56)</f>
        <v>130989.28899999999</v>
      </c>
      <c r="C57" s="4">
        <v>33.191000000000003</v>
      </c>
      <c r="D57" s="7">
        <f>SUM(D43:D56)/SUM(B43:B56)</f>
        <v>34.304365165047955</v>
      </c>
    </row>
    <row r="58" spans="1:4" x14ac:dyDescent="0.2">
      <c r="A58" s="4" t="s">
        <v>104</v>
      </c>
      <c r="B58" s="4">
        <f>B57-B56</f>
        <v>113316.71399999999</v>
      </c>
      <c r="C58" s="4">
        <v>31.015000000000001</v>
      </c>
    </row>
    <row r="62" spans="1:4" x14ac:dyDescent="0.2">
      <c r="A62" s="4">
        <v>260</v>
      </c>
    </row>
    <row r="63" spans="1:4" x14ac:dyDescent="0.2">
      <c r="A63" s="4" t="s">
        <v>103</v>
      </c>
      <c r="B63" s="4" t="s">
        <v>102</v>
      </c>
      <c r="C63" s="4" t="s">
        <v>101</v>
      </c>
    </row>
    <row r="64" spans="1:4" x14ac:dyDescent="0.2">
      <c r="A64" s="4" t="s">
        <v>100</v>
      </c>
      <c r="B64" s="4">
        <v>5381.7330000000002</v>
      </c>
      <c r="C64" s="4">
        <v>24.79</v>
      </c>
      <c r="D64" s="4">
        <f>B64*C64</f>
        <v>133413.16107</v>
      </c>
    </row>
    <row r="65" spans="1:4" x14ac:dyDescent="0.2">
      <c r="A65" s="4" t="s">
        <v>99</v>
      </c>
      <c r="B65" s="4">
        <v>15310.362999999999</v>
      </c>
      <c r="C65" s="4">
        <v>31.125</v>
      </c>
      <c r="D65" s="4">
        <f>B65*C65</f>
        <v>476535.04837499995</v>
      </c>
    </row>
    <row r="66" spans="1:4" x14ac:dyDescent="0.2">
      <c r="A66" s="4" t="s">
        <v>98</v>
      </c>
      <c r="B66" s="4">
        <v>1741.68</v>
      </c>
      <c r="C66" s="4">
        <v>62.085000000000001</v>
      </c>
      <c r="D66" s="4">
        <f>B66*C66</f>
        <v>108132.2028</v>
      </c>
    </row>
    <row r="67" spans="1:4" x14ac:dyDescent="0.2">
      <c r="A67" s="4" t="s">
        <v>97</v>
      </c>
      <c r="B67" s="4">
        <v>1148.93</v>
      </c>
      <c r="C67" s="4">
        <v>66.656999999999996</v>
      </c>
      <c r="D67" s="4">
        <f>B67*C67</f>
        <v>76584.227010000002</v>
      </c>
    </row>
    <row r="68" spans="1:4" x14ac:dyDescent="0.2">
      <c r="A68" s="4" t="s">
        <v>96</v>
      </c>
      <c r="B68" s="4">
        <v>14591.326999999999</v>
      </c>
      <c r="C68" s="4">
        <v>32.942999999999998</v>
      </c>
      <c r="D68" s="4">
        <f>B68*C68</f>
        <v>480682.08536099992</v>
      </c>
    </row>
    <row r="69" spans="1:4" x14ac:dyDescent="0.2">
      <c r="A69" s="4" t="s">
        <v>95</v>
      </c>
      <c r="B69" s="4">
        <v>1635.742</v>
      </c>
      <c r="C69" s="4">
        <v>24.785</v>
      </c>
      <c r="D69" s="4">
        <f>B69*C69</f>
        <v>40541.865469999997</v>
      </c>
    </row>
    <row r="70" spans="1:4" x14ac:dyDescent="0.2">
      <c r="A70" s="4" t="s">
        <v>94</v>
      </c>
      <c r="B70" s="4">
        <v>573.94799999999998</v>
      </c>
      <c r="C70" s="4">
        <v>11.869</v>
      </c>
      <c r="D70" s="4">
        <f>B70*C70</f>
        <v>6812.1888119999994</v>
      </c>
    </row>
    <row r="71" spans="1:4" x14ac:dyDescent="0.2">
      <c r="A71" s="4" t="s">
        <v>93</v>
      </c>
      <c r="B71" s="4">
        <v>3946.8389999999999</v>
      </c>
      <c r="C71" s="4">
        <v>34.976999999999997</v>
      </c>
      <c r="D71" s="4">
        <f>B71*C71</f>
        <v>138048.587703</v>
      </c>
    </row>
    <row r="72" spans="1:4" x14ac:dyDescent="0.2">
      <c r="A72" s="4" t="s">
        <v>92</v>
      </c>
      <c r="B72" s="4">
        <v>18617.169000000002</v>
      </c>
      <c r="C72" s="4">
        <v>32.942999999999998</v>
      </c>
      <c r="D72" s="4">
        <f>B72*C72</f>
        <v>613305.39836700005</v>
      </c>
    </row>
    <row r="73" spans="1:4" x14ac:dyDescent="0.2">
      <c r="A73" s="4" t="s">
        <v>91</v>
      </c>
      <c r="B73" s="4">
        <v>1350</v>
      </c>
      <c r="C73" s="4">
        <v>5.3890000000000002</v>
      </c>
      <c r="D73" s="4">
        <f>B73*C73</f>
        <v>7275.1500000000005</v>
      </c>
    </row>
    <row r="74" spans="1:4" x14ac:dyDescent="0.2">
      <c r="A74" s="4" t="s">
        <v>90</v>
      </c>
      <c r="B74" s="4">
        <v>23400</v>
      </c>
      <c r="C74" s="4">
        <v>22.667000000000002</v>
      </c>
      <c r="D74" s="4">
        <f>B74*C74</f>
        <v>530407.80000000005</v>
      </c>
    </row>
    <row r="75" spans="1:4" x14ac:dyDescent="0.2">
      <c r="A75" s="4" t="s">
        <v>89</v>
      </c>
      <c r="B75" s="4">
        <v>11700</v>
      </c>
      <c r="C75" s="4">
        <v>31.306000000000001</v>
      </c>
      <c r="D75" s="4">
        <f>B75*C75</f>
        <v>366280.2</v>
      </c>
    </row>
    <row r="76" spans="1:4" x14ac:dyDescent="0.2">
      <c r="A76" s="4" t="s">
        <v>88</v>
      </c>
      <c r="B76" s="4">
        <v>14836.225</v>
      </c>
      <c r="C76" s="4">
        <v>48.582999999999998</v>
      </c>
      <c r="D76" s="4">
        <f>B76*C76</f>
        <v>720788.31917499995</v>
      </c>
    </row>
    <row r="77" spans="1:4" x14ac:dyDescent="0.2">
      <c r="A77" s="4" t="s">
        <v>87</v>
      </c>
      <c r="B77" s="4">
        <v>15763.611999999999</v>
      </c>
      <c r="C77" s="4">
        <v>48.582999999999998</v>
      </c>
      <c r="D77" s="4">
        <f>B77*C77</f>
        <v>765843.56179599988</v>
      </c>
    </row>
    <row r="78" spans="1:4" ht="15" x14ac:dyDescent="0.25">
      <c r="A78" s="4" t="s">
        <v>106</v>
      </c>
      <c r="B78" s="4">
        <f>SUM(B64:B77)</f>
        <v>129997.568</v>
      </c>
      <c r="C78" s="4">
        <v>33.229999999999997</v>
      </c>
      <c r="D78" s="7">
        <f>SUM(D64:D77)/SUM(B64:B77)</f>
        <v>34.344102467663092</v>
      </c>
    </row>
    <row r="79" spans="1:4" x14ac:dyDescent="0.2">
      <c r="A79" s="4" t="s">
        <v>104</v>
      </c>
      <c r="B79" s="4">
        <f>B78-B77</f>
        <v>114233.95600000001</v>
      </c>
      <c r="C79" s="4">
        <v>31.111000000000001</v>
      </c>
    </row>
    <row r="84" spans="1:4" x14ac:dyDescent="0.2">
      <c r="A84" s="4">
        <v>280</v>
      </c>
    </row>
    <row r="85" spans="1:4" x14ac:dyDescent="0.2">
      <c r="A85" s="4" t="s">
        <v>103</v>
      </c>
      <c r="B85" s="4" t="s">
        <v>102</v>
      </c>
      <c r="C85" s="4" t="s">
        <v>101</v>
      </c>
    </row>
    <row r="86" spans="1:4" x14ac:dyDescent="0.2">
      <c r="A86" s="4" t="s">
        <v>100</v>
      </c>
      <c r="B86" s="4">
        <v>5381.7330000000002</v>
      </c>
      <c r="C86" s="4">
        <v>24.79</v>
      </c>
      <c r="D86" s="4">
        <f>B86*C86</f>
        <v>133413.16107</v>
      </c>
    </row>
    <row r="87" spans="1:4" x14ac:dyDescent="0.2">
      <c r="A87" s="4" t="s">
        <v>99</v>
      </c>
      <c r="B87" s="4">
        <v>15340.504000000001</v>
      </c>
      <c r="C87" s="4">
        <v>31.125</v>
      </c>
      <c r="D87" s="4">
        <f>B87*C87</f>
        <v>477473.18700000003</v>
      </c>
    </row>
    <row r="88" spans="1:4" x14ac:dyDescent="0.2">
      <c r="A88" s="4" t="s">
        <v>98</v>
      </c>
      <c r="B88" s="4">
        <v>1745.614</v>
      </c>
      <c r="C88" s="4">
        <v>62.085000000000001</v>
      </c>
      <c r="D88" s="4">
        <f>B88*C88</f>
        <v>108376.44519</v>
      </c>
    </row>
    <row r="89" spans="1:4" x14ac:dyDescent="0.2">
      <c r="A89" s="4" t="s">
        <v>97</v>
      </c>
      <c r="B89" s="4">
        <v>1151.1880000000001</v>
      </c>
      <c r="C89" s="4">
        <v>66.656999999999996</v>
      </c>
      <c r="D89" s="4">
        <f>B89*C89</f>
        <v>76734.738515999998</v>
      </c>
    </row>
    <row r="90" spans="1:4" x14ac:dyDescent="0.2">
      <c r="A90" s="4" t="s">
        <v>96</v>
      </c>
      <c r="B90" s="4">
        <v>14617.11</v>
      </c>
      <c r="C90" s="4">
        <v>32.942999999999998</v>
      </c>
      <c r="D90" s="4">
        <f>B90*C90</f>
        <v>481531.45473</v>
      </c>
    </row>
    <row r="91" spans="1:4" x14ac:dyDescent="0.2">
      <c r="A91" s="4" t="s">
        <v>95</v>
      </c>
      <c r="B91" s="4">
        <v>1635.742</v>
      </c>
      <c r="C91" s="4">
        <v>24.785</v>
      </c>
      <c r="D91" s="4">
        <f>B91*C91</f>
        <v>40541.865469999997</v>
      </c>
    </row>
    <row r="92" spans="1:4" x14ac:dyDescent="0.2">
      <c r="A92" s="4" t="s">
        <v>94</v>
      </c>
      <c r="B92" s="4">
        <v>575.25900000000001</v>
      </c>
      <c r="C92" s="4">
        <v>11.869</v>
      </c>
      <c r="D92" s="4">
        <f>B92*C92</f>
        <v>6827.7490710000002</v>
      </c>
    </row>
    <row r="93" spans="1:4" x14ac:dyDescent="0.2">
      <c r="A93" s="4" t="s">
        <v>93</v>
      </c>
      <c r="B93" s="4">
        <v>3959.2330000000002</v>
      </c>
      <c r="C93" s="4">
        <v>34.976999999999997</v>
      </c>
      <c r="D93" s="4">
        <f>B93*C93</f>
        <v>138482.092641</v>
      </c>
    </row>
    <row r="94" spans="1:4" x14ac:dyDescent="0.2">
      <c r="A94" s="4" t="s">
        <v>92</v>
      </c>
      <c r="B94" s="4">
        <v>18698.289000000001</v>
      </c>
      <c r="C94" s="4">
        <v>32.942999999999998</v>
      </c>
      <c r="D94" s="4">
        <f>B94*C94</f>
        <v>615977.73452699999</v>
      </c>
    </row>
    <row r="95" spans="1:4" x14ac:dyDescent="0.2">
      <c r="A95" s="4" t="s">
        <v>91</v>
      </c>
      <c r="B95" s="4">
        <v>1350</v>
      </c>
      <c r="C95" s="4">
        <v>5.3890000000000002</v>
      </c>
      <c r="D95" s="4">
        <f>B95*C95</f>
        <v>7275.1500000000005</v>
      </c>
    </row>
    <row r="96" spans="1:4" x14ac:dyDescent="0.2">
      <c r="A96" s="4" t="s">
        <v>90</v>
      </c>
      <c r="B96" s="4">
        <v>25200</v>
      </c>
      <c r="C96" s="4">
        <v>24.106999999999999</v>
      </c>
      <c r="D96" s="4">
        <f>B96*C96</f>
        <v>607496.4</v>
      </c>
    </row>
    <row r="97" spans="1:4" x14ac:dyDescent="0.2">
      <c r="A97" s="4" t="s">
        <v>89</v>
      </c>
      <c r="B97" s="4">
        <v>12600</v>
      </c>
      <c r="C97" s="4">
        <v>31.306000000000001</v>
      </c>
      <c r="D97" s="4">
        <f>B97*C97</f>
        <v>394455.60000000003</v>
      </c>
    </row>
    <row r="98" spans="1:4" x14ac:dyDescent="0.2">
      <c r="A98" s="4" t="s">
        <v>88</v>
      </c>
      <c r="B98" s="4">
        <v>13711.686</v>
      </c>
      <c r="C98" s="4">
        <v>50.023000000000003</v>
      </c>
      <c r="D98" s="4">
        <f>B98*C98</f>
        <v>685899.66877800005</v>
      </c>
    </row>
    <row r="99" spans="1:4" x14ac:dyDescent="0.2">
      <c r="A99" s="4" t="s">
        <v>87</v>
      </c>
      <c r="B99" s="4">
        <v>14490.971</v>
      </c>
      <c r="C99" s="4">
        <v>50.023000000000003</v>
      </c>
      <c r="D99" s="4">
        <f>B99*C99</f>
        <v>724881.84233300004</v>
      </c>
    </row>
    <row r="100" spans="1:4" ht="15" x14ac:dyDescent="0.25">
      <c r="A100" s="4" t="s">
        <v>106</v>
      </c>
      <c r="B100" s="4">
        <f>SUM(B86:B99)</f>
        <v>130457.32900000001</v>
      </c>
      <c r="C100" s="4">
        <v>33.375</v>
      </c>
      <c r="D100" s="7">
        <f>SUM(D86:D99)/SUM(B86:B99)</f>
        <v>34.489186033588034</v>
      </c>
    </row>
    <row r="101" spans="1:4" x14ac:dyDescent="0.2">
      <c r="A101" s="4" t="s">
        <v>104</v>
      </c>
      <c r="B101" s="4">
        <f>B100-B99</f>
        <v>115966.35800000001</v>
      </c>
      <c r="C101" s="4">
        <v>31.295000000000002</v>
      </c>
    </row>
    <row r="106" spans="1:4" x14ac:dyDescent="0.2">
      <c r="A106" s="4">
        <v>300</v>
      </c>
    </row>
    <row r="107" spans="1:4" x14ac:dyDescent="0.2">
      <c r="A107" s="4" t="s">
        <v>103</v>
      </c>
      <c r="B107" s="4" t="s">
        <v>102</v>
      </c>
      <c r="C107" s="4" t="s">
        <v>101</v>
      </c>
    </row>
    <row r="108" spans="1:4" x14ac:dyDescent="0.2">
      <c r="A108" s="4" t="s">
        <v>100</v>
      </c>
      <c r="B108" s="4">
        <v>5381.7330000000002</v>
      </c>
      <c r="C108" s="4">
        <v>24.79</v>
      </c>
      <c r="D108" s="4">
        <f>B108*C108</f>
        <v>133413.16107</v>
      </c>
    </row>
    <row r="109" spans="1:4" x14ac:dyDescent="0.2">
      <c r="A109" s="4" t="s">
        <v>99</v>
      </c>
      <c r="B109" s="4">
        <v>15274.483</v>
      </c>
      <c r="C109" s="4">
        <v>31.125</v>
      </c>
      <c r="D109" s="4">
        <f>B109*C109</f>
        <v>475418.283375</v>
      </c>
    </row>
    <row r="110" spans="1:4" x14ac:dyDescent="0.2">
      <c r="A110" s="4" t="s">
        <v>98</v>
      </c>
      <c r="B110" s="4">
        <v>1736.998</v>
      </c>
      <c r="C110" s="4">
        <v>62.085000000000001</v>
      </c>
      <c r="D110" s="4">
        <f>B110*C110</f>
        <v>107841.52083000001</v>
      </c>
    </row>
    <row r="111" spans="1:4" x14ac:dyDescent="0.2">
      <c r="A111" s="4" t="s">
        <v>97</v>
      </c>
      <c r="B111" s="4">
        <v>1146.242</v>
      </c>
      <c r="C111" s="4">
        <v>66.656999999999996</v>
      </c>
      <c r="D111" s="4">
        <f>B111*C111</f>
        <v>76405.052993999998</v>
      </c>
    </row>
    <row r="112" spans="1:4" x14ac:dyDescent="0.2">
      <c r="A112" s="4" t="s">
        <v>96</v>
      </c>
      <c r="B112" s="4">
        <v>14560.628000000001</v>
      </c>
      <c r="C112" s="4">
        <v>32.942999999999998</v>
      </c>
      <c r="D112" s="4">
        <f>B112*C112</f>
        <v>479670.76820399996</v>
      </c>
    </row>
    <row r="113" spans="1:4" x14ac:dyDescent="0.2">
      <c r="A113" s="4" t="s">
        <v>95</v>
      </c>
      <c r="B113" s="4">
        <v>1635.742</v>
      </c>
      <c r="C113" s="4">
        <v>24.785</v>
      </c>
      <c r="D113" s="4">
        <f>B113*C113</f>
        <v>40541.865469999997</v>
      </c>
    </row>
    <row r="114" spans="1:4" x14ac:dyDescent="0.2">
      <c r="A114" s="4" t="s">
        <v>94</v>
      </c>
      <c r="B114" s="4">
        <v>572.38800000000003</v>
      </c>
      <c r="C114" s="4">
        <v>11.869</v>
      </c>
      <c r="D114" s="4">
        <f>B114*C114</f>
        <v>6793.6731720000007</v>
      </c>
    </row>
    <row r="115" spans="1:4" x14ac:dyDescent="0.2">
      <c r="A115" s="4" t="s">
        <v>93</v>
      </c>
      <c r="B115" s="4">
        <v>3932.1030000000001</v>
      </c>
      <c r="C115" s="4">
        <v>34.976999999999997</v>
      </c>
      <c r="D115" s="4">
        <f>B115*C115</f>
        <v>137533.166631</v>
      </c>
    </row>
    <row r="116" spans="1:4" x14ac:dyDescent="0.2">
      <c r="A116" s="4" t="s">
        <v>92</v>
      </c>
      <c r="B116" s="4">
        <v>18753.864000000001</v>
      </c>
      <c r="C116" s="4">
        <v>32.942999999999998</v>
      </c>
      <c r="D116" s="4">
        <f>B116*C116</f>
        <v>617808.54175199999</v>
      </c>
    </row>
    <row r="117" spans="1:4" x14ac:dyDescent="0.2">
      <c r="A117" s="4" t="s">
        <v>91</v>
      </c>
      <c r="B117" s="4">
        <v>1350</v>
      </c>
      <c r="C117" s="4">
        <v>5.3890000000000002</v>
      </c>
      <c r="D117" s="4">
        <f>B117*C117</f>
        <v>7275.1500000000005</v>
      </c>
    </row>
    <row r="118" spans="1:4" x14ac:dyDescent="0.2">
      <c r="A118" s="4" t="s">
        <v>90</v>
      </c>
      <c r="B118" s="4">
        <v>27000</v>
      </c>
      <c r="C118" s="4">
        <v>24.106999999999999</v>
      </c>
      <c r="D118" s="4">
        <f>B118*C118</f>
        <v>650889</v>
      </c>
    </row>
    <row r="119" spans="1:4" x14ac:dyDescent="0.2">
      <c r="A119" s="4" t="s">
        <v>89</v>
      </c>
      <c r="B119" s="4">
        <v>13500</v>
      </c>
      <c r="C119" s="4">
        <v>31.306000000000001</v>
      </c>
      <c r="D119" s="4">
        <f>B119*C119</f>
        <v>422631</v>
      </c>
    </row>
    <row r="120" spans="1:4" x14ac:dyDescent="0.2">
      <c r="A120" s="4" t="s">
        <v>88</v>
      </c>
      <c r="B120" s="4">
        <v>12024.879000000001</v>
      </c>
      <c r="C120" s="4">
        <v>50.023000000000003</v>
      </c>
      <c r="D120" s="4">
        <f>B120*C120</f>
        <v>601520.52221700014</v>
      </c>
    </row>
    <row r="121" spans="1:4" x14ac:dyDescent="0.2">
      <c r="A121" s="4" t="s">
        <v>87</v>
      </c>
      <c r="B121" s="4">
        <v>12582.008</v>
      </c>
      <c r="C121" s="4">
        <v>50.023000000000003</v>
      </c>
      <c r="D121" s="4">
        <f>B121*C121</f>
        <v>629389.78618400008</v>
      </c>
    </row>
    <row r="122" spans="1:4" ht="15" x14ac:dyDescent="0.25">
      <c r="A122" s="4" t="s">
        <v>106</v>
      </c>
      <c r="B122" s="4">
        <f>SUM(B108:B121)</f>
        <v>129451.06800000001</v>
      </c>
      <c r="C122" s="4">
        <v>32.774999999999999</v>
      </c>
      <c r="D122" s="7">
        <f>SUM(D108:D121)/SUM(B108:B121)</f>
        <v>33.890268807199021</v>
      </c>
    </row>
    <row r="123" spans="1:4" x14ac:dyDescent="0.2">
      <c r="A123" s="4" t="s">
        <v>104</v>
      </c>
      <c r="B123" s="4">
        <f>B122-B121</f>
        <v>116869.06000000001</v>
      </c>
      <c r="C123" s="4">
        <v>30.919</v>
      </c>
    </row>
    <row r="125" spans="1:4" ht="13.5" customHeight="1" x14ac:dyDescent="0.2"/>
    <row r="127" spans="1:4" x14ac:dyDescent="0.2">
      <c r="A127" s="4">
        <v>320</v>
      </c>
    </row>
    <row r="128" spans="1:4" x14ac:dyDescent="0.2">
      <c r="A128" s="4" t="s">
        <v>103</v>
      </c>
      <c r="B128" s="4" t="s">
        <v>102</v>
      </c>
      <c r="C128" s="4" t="s">
        <v>101</v>
      </c>
    </row>
    <row r="129" spans="1:4" x14ac:dyDescent="0.2">
      <c r="A129" s="4" t="s">
        <v>100</v>
      </c>
      <c r="B129" s="4">
        <v>5381.7330000000002</v>
      </c>
      <c r="C129" s="4">
        <v>24.79</v>
      </c>
      <c r="D129" s="4">
        <f>B129*C129</f>
        <v>133413.16107</v>
      </c>
    </row>
    <row r="130" spans="1:4" x14ac:dyDescent="0.2">
      <c r="A130" s="4" t="s">
        <v>99</v>
      </c>
      <c r="B130" s="4">
        <v>15207.73</v>
      </c>
      <c r="C130" s="4">
        <v>31.125</v>
      </c>
      <c r="D130" s="4">
        <f>B130*C130</f>
        <v>473340.59625</v>
      </c>
    </row>
    <row r="131" spans="1:4" x14ac:dyDescent="0.2">
      <c r="A131" s="4" t="s">
        <v>98</v>
      </c>
      <c r="B131" s="4">
        <v>1728.2919999999999</v>
      </c>
      <c r="C131" s="4">
        <v>62.085000000000001</v>
      </c>
      <c r="D131" s="4">
        <f>B131*C131</f>
        <v>107301.00882</v>
      </c>
    </row>
    <row r="132" spans="1:4" x14ac:dyDescent="0.2">
      <c r="A132" s="4" t="s">
        <v>97</v>
      </c>
      <c r="B132" s="4">
        <v>1141.242</v>
      </c>
      <c r="C132" s="4">
        <v>66.656999999999996</v>
      </c>
      <c r="D132" s="4">
        <f>B132*C132</f>
        <v>76071.767993999994</v>
      </c>
    </row>
    <row r="133" spans="1:4" x14ac:dyDescent="0.2">
      <c r="A133" s="4" t="s">
        <v>96</v>
      </c>
      <c r="B133" s="4">
        <v>14503.494000000001</v>
      </c>
      <c r="C133" s="4">
        <v>32.942999999999998</v>
      </c>
      <c r="D133" s="4">
        <f>B133*C133</f>
        <v>477788.60284199996</v>
      </c>
    </row>
    <row r="134" spans="1:4" x14ac:dyDescent="0.2">
      <c r="A134" s="4" t="s">
        <v>95</v>
      </c>
      <c r="B134" s="4">
        <v>1635.742</v>
      </c>
      <c r="C134" s="4">
        <v>24.785</v>
      </c>
      <c r="D134" s="4">
        <f>B134*C134</f>
        <v>40541.865469999997</v>
      </c>
    </row>
    <row r="135" spans="1:4" x14ac:dyDescent="0.2">
      <c r="A135" s="4" t="s">
        <v>94</v>
      </c>
      <c r="B135" s="4">
        <v>569.48800000000006</v>
      </c>
      <c r="C135" s="4">
        <v>11.869</v>
      </c>
      <c r="D135" s="4">
        <f>B135*C135</f>
        <v>6759.2530720000004</v>
      </c>
    </row>
    <row r="136" spans="1:4" x14ac:dyDescent="0.2">
      <c r="A136" s="4" t="s">
        <v>93</v>
      </c>
      <c r="B136" s="4">
        <v>3904.7429999999999</v>
      </c>
      <c r="C136" s="4">
        <v>34.976999999999997</v>
      </c>
      <c r="D136" s="4">
        <f>B136*C136</f>
        <v>136576.19591099999</v>
      </c>
    </row>
    <row r="137" spans="1:4" x14ac:dyDescent="0.2">
      <c r="A137" s="4" t="s">
        <v>92</v>
      </c>
      <c r="B137" s="4">
        <v>18803.587</v>
      </c>
      <c r="C137" s="4">
        <v>32.942999999999998</v>
      </c>
      <c r="D137" s="4">
        <f>B137*C137</f>
        <v>619446.56654099992</v>
      </c>
    </row>
    <row r="138" spans="1:4" x14ac:dyDescent="0.2">
      <c r="A138" s="4" t="s">
        <v>91</v>
      </c>
      <c r="B138" s="4">
        <v>1350</v>
      </c>
      <c r="C138" s="4">
        <v>5.3890000000000002</v>
      </c>
      <c r="D138" s="4">
        <f>B138*C138</f>
        <v>7275.1500000000005</v>
      </c>
    </row>
    <row r="139" spans="1:4" x14ac:dyDescent="0.2">
      <c r="A139" s="4" t="s">
        <v>90</v>
      </c>
      <c r="B139" s="4">
        <v>28800</v>
      </c>
      <c r="C139" s="4">
        <v>25.547000000000001</v>
      </c>
      <c r="D139" s="4">
        <f>B139*C139</f>
        <v>735753.6</v>
      </c>
    </row>
    <row r="140" spans="1:4" x14ac:dyDescent="0.2">
      <c r="A140" s="4" t="s">
        <v>89</v>
      </c>
      <c r="B140" s="4">
        <v>14400</v>
      </c>
      <c r="C140" s="4">
        <v>31.306000000000001</v>
      </c>
      <c r="D140" s="4">
        <f>B140*C140</f>
        <v>450806.4</v>
      </c>
    </row>
    <row r="141" spans="1:4" x14ac:dyDescent="0.2">
      <c r="A141" s="4" t="s">
        <v>88</v>
      </c>
      <c r="B141" s="4">
        <v>10338.071</v>
      </c>
      <c r="C141" s="4">
        <v>51.463000000000001</v>
      </c>
      <c r="D141" s="4">
        <f>B141*C141</f>
        <v>532028.14787300001</v>
      </c>
    </row>
    <row r="142" spans="1:4" x14ac:dyDescent="0.2">
      <c r="A142" s="4" t="s">
        <v>87</v>
      </c>
      <c r="B142" s="4">
        <v>10673.045</v>
      </c>
      <c r="C142" s="4">
        <v>51.463000000000001</v>
      </c>
      <c r="D142" s="4">
        <f>B142*C142</f>
        <v>549266.91483500006</v>
      </c>
    </row>
    <row r="143" spans="1:4" ht="15" x14ac:dyDescent="0.25">
      <c r="A143" s="4" t="s">
        <v>106</v>
      </c>
      <c r="B143" s="4">
        <f>SUM(B129:B142)</f>
        <v>128437.167</v>
      </c>
      <c r="C143" s="4">
        <v>32.723999999999997</v>
      </c>
      <c r="D143" s="7">
        <f>SUM(D129:D142)/SUM(B129:B142)</f>
        <v>33.84043211322156</v>
      </c>
    </row>
    <row r="144" spans="1:4" x14ac:dyDescent="0.2">
      <c r="A144" s="4" t="s">
        <v>104</v>
      </c>
      <c r="B144" s="4">
        <f>B143-B142</f>
        <v>117764.122</v>
      </c>
      <c r="C144" s="4">
        <v>31.026</v>
      </c>
    </row>
    <row r="149" spans="1:4" x14ac:dyDescent="0.2">
      <c r="A149" s="4">
        <v>340</v>
      </c>
    </row>
    <row r="150" spans="1:4" x14ac:dyDescent="0.2">
      <c r="A150" s="4" t="s">
        <v>103</v>
      </c>
      <c r="B150" s="4" t="s">
        <v>102</v>
      </c>
      <c r="C150" s="4" t="s">
        <v>101</v>
      </c>
    </row>
    <row r="151" spans="1:4" x14ac:dyDescent="0.2">
      <c r="A151" s="4" t="s">
        <v>100</v>
      </c>
      <c r="B151" s="4">
        <v>5381.7330000000002</v>
      </c>
      <c r="C151" s="4">
        <v>24.79</v>
      </c>
      <c r="D151" s="4">
        <f>B151*C151</f>
        <v>133413.16107</v>
      </c>
    </row>
    <row r="152" spans="1:4" x14ac:dyDescent="0.2">
      <c r="A152" s="4" t="s">
        <v>99</v>
      </c>
      <c r="B152" s="4">
        <v>15140.23</v>
      </c>
      <c r="C152" s="4">
        <v>31.125</v>
      </c>
      <c r="D152" s="4">
        <f>B152*C152</f>
        <v>471239.65875</v>
      </c>
    </row>
    <row r="153" spans="1:4" x14ac:dyDescent="0.2">
      <c r="A153" s="4" t="s">
        <v>98</v>
      </c>
      <c r="B153" s="4">
        <v>1719.4949999999999</v>
      </c>
      <c r="C153" s="4">
        <v>62.085000000000001</v>
      </c>
      <c r="D153" s="4">
        <f>B153*C153</f>
        <v>106754.847075</v>
      </c>
    </row>
    <row r="154" spans="1:4" x14ac:dyDescent="0.2">
      <c r="A154" s="4" t="s">
        <v>97</v>
      </c>
      <c r="B154" s="4">
        <v>1136.1859999999999</v>
      </c>
      <c r="C154" s="4">
        <v>66.656999999999996</v>
      </c>
      <c r="D154" s="4">
        <f>B154*C154</f>
        <v>75734.750201999996</v>
      </c>
    </row>
    <row r="155" spans="1:4" x14ac:dyDescent="0.2">
      <c r="A155" s="4" t="s">
        <v>96</v>
      </c>
      <c r="B155" s="4">
        <v>14445.694</v>
      </c>
      <c r="C155" s="4">
        <v>32.942999999999998</v>
      </c>
      <c r="D155" s="4">
        <f>B155*C155</f>
        <v>475884.49744199996</v>
      </c>
    </row>
    <row r="156" spans="1:4" x14ac:dyDescent="0.2">
      <c r="A156" s="4" t="s">
        <v>95</v>
      </c>
      <c r="B156" s="4">
        <v>1635.742</v>
      </c>
      <c r="C156" s="4">
        <v>24.785</v>
      </c>
      <c r="D156" s="4">
        <f>B156*C156</f>
        <v>40541.865469999997</v>
      </c>
    </row>
    <row r="157" spans="1:4" x14ac:dyDescent="0.2">
      <c r="A157" s="4" t="s">
        <v>94</v>
      </c>
      <c r="B157" s="4">
        <v>566.55700000000002</v>
      </c>
      <c r="C157" s="4">
        <v>11.869</v>
      </c>
      <c r="D157" s="4">
        <f>B157*C157</f>
        <v>6724.4650330000004</v>
      </c>
    </row>
    <row r="158" spans="1:4" x14ac:dyDescent="0.2">
      <c r="A158" s="4" t="s">
        <v>93</v>
      </c>
      <c r="B158" s="4">
        <v>3877.1480000000001</v>
      </c>
      <c r="C158" s="4">
        <v>34.976999999999997</v>
      </c>
      <c r="D158" s="4">
        <f>B158*C158</f>
        <v>135611.005596</v>
      </c>
    </row>
    <row r="159" spans="1:4" x14ac:dyDescent="0.2">
      <c r="A159" s="4" t="s">
        <v>92</v>
      </c>
      <c r="B159" s="4">
        <v>18847.362000000001</v>
      </c>
      <c r="C159" s="4">
        <v>32.942999999999998</v>
      </c>
      <c r="D159" s="4">
        <f>B159*C159</f>
        <v>620888.64636599994</v>
      </c>
    </row>
    <row r="160" spans="1:4" x14ac:dyDescent="0.2">
      <c r="A160" s="4" t="s">
        <v>91</v>
      </c>
      <c r="B160" s="4">
        <v>1350</v>
      </c>
      <c r="C160" s="4">
        <v>5.3890000000000002</v>
      </c>
      <c r="D160" s="4">
        <f>B160*C160</f>
        <v>7275.1500000000005</v>
      </c>
    </row>
    <row r="161" spans="1:4" x14ac:dyDescent="0.2">
      <c r="A161" s="4" t="s">
        <v>90</v>
      </c>
      <c r="B161" s="4">
        <v>30600</v>
      </c>
      <c r="C161" s="4">
        <v>26.266999999999999</v>
      </c>
      <c r="D161" s="4">
        <f>B161*C161</f>
        <v>803770.2</v>
      </c>
    </row>
    <row r="162" spans="1:4" x14ac:dyDescent="0.2">
      <c r="A162" s="4" t="s">
        <v>89</v>
      </c>
      <c r="B162" s="4">
        <v>15300</v>
      </c>
      <c r="C162" s="4">
        <v>31.306000000000001</v>
      </c>
      <c r="D162" s="4">
        <f>B162*C162</f>
        <v>478981.8</v>
      </c>
    </row>
    <row r="163" spans="1:4" x14ac:dyDescent="0.2">
      <c r="A163" s="4" t="s">
        <v>88</v>
      </c>
      <c r="B163" s="4">
        <v>8651.2630000000008</v>
      </c>
      <c r="C163" s="4">
        <v>51.463000000000001</v>
      </c>
      <c r="D163" s="4">
        <f>B163*C163</f>
        <v>445219.94776900008</v>
      </c>
    </row>
    <row r="164" spans="1:4" x14ac:dyDescent="0.2">
      <c r="A164" s="4" t="s">
        <v>87</v>
      </c>
      <c r="B164" s="4">
        <v>8764.0830000000005</v>
      </c>
      <c r="C164" s="4">
        <v>51.463000000000001</v>
      </c>
      <c r="D164" s="4">
        <f>B164*C164</f>
        <v>451026.00342900003</v>
      </c>
    </row>
    <row r="165" spans="1:4" ht="15" x14ac:dyDescent="0.25">
      <c r="A165" s="4" t="s">
        <v>106</v>
      </c>
      <c r="B165" s="4">
        <f>SUM(B151:B164)</f>
        <v>127415.493</v>
      </c>
      <c r="C165" s="4">
        <v>32.262</v>
      </c>
      <c r="D165" s="7">
        <f>SUM(D151:D164)/SUM(B151:B164)</f>
        <v>33.379504313513898</v>
      </c>
    </row>
    <row r="166" spans="1:4" x14ac:dyDescent="0.2">
      <c r="A166" s="4" t="s">
        <v>104</v>
      </c>
      <c r="B166" s="4">
        <f>B165-B164</f>
        <v>118651.41</v>
      </c>
      <c r="C166" s="4">
        <v>30.844000000000001</v>
      </c>
    </row>
    <row r="169" spans="1:4" x14ac:dyDescent="0.2">
      <c r="A169" s="4">
        <v>360</v>
      </c>
    </row>
    <row r="170" spans="1:4" x14ac:dyDescent="0.2">
      <c r="A170" s="4" t="s">
        <v>103</v>
      </c>
      <c r="B170" s="4" t="s">
        <v>102</v>
      </c>
      <c r="C170" s="4" t="s">
        <v>101</v>
      </c>
    </row>
    <row r="171" spans="1:4" x14ac:dyDescent="0.2">
      <c r="A171" s="4" t="s">
        <v>100</v>
      </c>
      <c r="B171" s="4">
        <v>5381.7330000000002</v>
      </c>
      <c r="C171" s="4">
        <v>24.79</v>
      </c>
      <c r="D171" s="4">
        <f>B171*C171</f>
        <v>133413.16107</v>
      </c>
    </row>
    <row r="172" spans="1:4" x14ac:dyDescent="0.2">
      <c r="A172" s="4" t="s">
        <v>99</v>
      </c>
      <c r="B172" s="4">
        <v>15072.705</v>
      </c>
      <c r="C172" s="4">
        <v>31.125</v>
      </c>
      <c r="D172" s="4">
        <f>B172*C172</f>
        <v>469137.94312499999</v>
      </c>
    </row>
    <row r="173" spans="1:4" x14ac:dyDescent="0.2">
      <c r="A173" s="4" t="s">
        <v>98</v>
      </c>
      <c r="B173" s="4">
        <v>1710.7</v>
      </c>
      <c r="C173" s="4">
        <v>62.085000000000001</v>
      </c>
      <c r="D173" s="4">
        <f>B173*C173</f>
        <v>106208.8095</v>
      </c>
    </row>
    <row r="174" spans="1:4" x14ac:dyDescent="0.2">
      <c r="A174" s="4" t="s">
        <v>97</v>
      </c>
      <c r="B174" s="4">
        <v>1131.127</v>
      </c>
      <c r="C174" s="4">
        <v>66.656999999999996</v>
      </c>
      <c r="D174" s="4">
        <f>B174*C174</f>
        <v>75397.532438999988</v>
      </c>
    </row>
    <row r="175" spans="1:4" x14ac:dyDescent="0.2">
      <c r="A175" s="4" t="s">
        <v>96</v>
      </c>
      <c r="B175" s="4">
        <v>14387.846</v>
      </c>
      <c r="C175" s="4">
        <v>32.942999999999998</v>
      </c>
      <c r="D175" s="4">
        <f>B175*C175</f>
        <v>473978.81077799993</v>
      </c>
    </row>
    <row r="176" spans="1:4" x14ac:dyDescent="0.2">
      <c r="A176" s="4" t="s">
        <v>95</v>
      </c>
      <c r="B176" s="4">
        <v>1635.742</v>
      </c>
      <c r="C176" s="4">
        <v>24.785</v>
      </c>
      <c r="D176" s="4">
        <f>B176*C176</f>
        <v>40541.865469999997</v>
      </c>
    </row>
    <row r="177" spans="1:4" x14ac:dyDescent="0.2">
      <c r="A177" s="4" t="s">
        <v>94</v>
      </c>
      <c r="B177" s="4">
        <v>563.62800000000004</v>
      </c>
      <c r="C177" s="4">
        <v>11.869</v>
      </c>
      <c r="D177" s="4">
        <f>B177*C177</f>
        <v>6689.7007320000002</v>
      </c>
    </row>
    <row r="178" spans="1:4" x14ac:dyDescent="0.2">
      <c r="A178" s="4" t="s">
        <v>93</v>
      </c>
      <c r="B178" s="4">
        <v>3849.6170000000002</v>
      </c>
      <c r="C178" s="4">
        <v>34.976999999999997</v>
      </c>
      <c r="D178" s="4">
        <f>B178*C178</f>
        <v>134648.053809</v>
      </c>
    </row>
    <row r="179" spans="1:4" x14ac:dyDescent="0.2">
      <c r="A179" s="4" t="s">
        <v>92</v>
      </c>
      <c r="B179" s="4">
        <v>18884.84</v>
      </c>
      <c r="C179" s="4">
        <v>32.942999999999998</v>
      </c>
      <c r="D179" s="4">
        <f>B179*C179</f>
        <v>622123.28411999997</v>
      </c>
    </row>
    <row r="180" spans="1:4" x14ac:dyDescent="0.2">
      <c r="A180" s="4" t="s">
        <v>91</v>
      </c>
      <c r="B180" s="4">
        <v>1350</v>
      </c>
      <c r="C180" s="4">
        <v>5.3890000000000002</v>
      </c>
      <c r="D180" s="4">
        <f>B180*C180</f>
        <v>7275.1500000000005</v>
      </c>
    </row>
    <row r="181" spans="1:4" x14ac:dyDescent="0.2">
      <c r="A181" s="4" t="s">
        <v>90</v>
      </c>
      <c r="B181" s="4">
        <v>32400</v>
      </c>
      <c r="C181" s="4">
        <v>27.706</v>
      </c>
      <c r="D181" s="4">
        <f>B181*C181</f>
        <v>897674.4</v>
      </c>
    </row>
    <row r="182" spans="1:4" x14ac:dyDescent="0.2">
      <c r="A182" s="4" t="s">
        <v>89</v>
      </c>
      <c r="B182" s="4">
        <v>16200</v>
      </c>
      <c r="C182" s="4">
        <v>31.306000000000001</v>
      </c>
      <c r="D182" s="4">
        <f>B182*C182</f>
        <v>507157.2</v>
      </c>
    </row>
    <row r="183" spans="1:4" x14ac:dyDescent="0.2">
      <c r="A183" s="4" t="s">
        <v>88</v>
      </c>
      <c r="B183" s="4">
        <v>6974.027</v>
      </c>
      <c r="C183" s="4">
        <v>52.902999999999999</v>
      </c>
      <c r="D183" s="4">
        <f>B183*C183</f>
        <v>368946.950381</v>
      </c>
    </row>
    <row r="184" spans="1:4" x14ac:dyDescent="0.2">
      <c r="A184" s="4" t="s">
        <v>87</v>
      </c>
      <c r="B184" s="4">
        <v>6855.12</v>
      </c>
      <c r="C184" s="4">
        <v>52.902999999999999</v>
      </c>
      <c r="D184" s="4">
        <f>B184*C184</f>
        <v>362656.41336000001</v>
      </c>
    </row>
    <row r="185" spans="1:4" ht="15" x14ac:dyDescent="0.25">
      <c r="A185" s="4" t="s">
        <v>106</v>
      </c>
      <c r="B185" s="4">
        <f>SUM(B171:B184)</f>
        <v>126397.08499999999</v>
      </c>
      <c r="C185" s="4">
        <v>32.156999999999996</v>
      </c>
      <c r="D185" s="7">
        <f>SUM(D171:D184)/SUM(B171:B184)</f>
        <v>33.274891385224585</v>
      </c>
    </row>
    <row r="186" spans="1:4" x14ac:dyDescent="0.2">
      <c r="A186" s="4" t="s">
        <v>104</v>
      </c>
      <c r="B186" s="4">
        <f>B185-B184</f>
        <v>119541.965</v>
      </c>
      <c r="C186" s="4">
        <v>30.966999999999999</v>
      </c>
    </row>
    <row r="189" spans="1:4" x14ac:dyDescent="0.2">
      <c r="A189" s="4">
        <v>380</v>
      </c>
    </row>
    <row r="190" spans="1:4" x14ac:dyDescent="0.2">
      <c r="A190" s="4" t="s">
        <v>103</v>
      </c>
      <c r="B190" s="4" t="s">
        <v>102</v>
      </c>
      <c r="C190" s="4" t="s">
        <v>101</v>
      </c>
    </row>
    <row r="191" spans="1:4" x14ac:dyDescent="0.2">
      <c r="A191" s="4" t="s">
        <v>100</v>
      </c>
      <c r="B191" s="4">
        <v>5381.7330000000002</v>
      </c>
      <c r="C191" s="4">
        <v>24.79</v>
      </c>
      <c r="D191" s="4">
        <f>B191*C191</f>
        <v>133413.16107</v>
      </c>
    </row>
    <row r="192" spans="1:4" x14ac:dyDescent="0.2">
      <c r="A192" s="4" t="s">
        <v>99</v>
      </c>
      <c r="B192" s="4">
        <v>15041.759</v>
      </c>
      <c r="C192" s="4">
        <v>31.125</v>
      </c>
      <c r="D192" s="4">
        <f>B192*C192</f>
        <v>468174.74887499999</v>
      </c>
    </row>
    <row r="193" spans="1:4" x14ac:dyDescent="0.2">
      <c r="A193" s="4" t="s">
        <v>98</v>
      </c>
      <c r="B193" s="4">
        <v>1706.671</v>
      </c>
      <c r="C193" s="4">
        <v>62.085000000000001</v>
      </c>
      <c r="D193" s="4">
        <f>B193*C193</f>
        <v>105958.669035</v>
      </c>
    </row>
    <row r="194" spans="1:4" x14ac:dyDescent="0.2">
      <c r="A194" s="4" t="s">
        <v>97</v>
      </c>
      <c r="B194" s="4">
        <v>1128.809</v>
      </c>
      <c r="C194" s="4">
        <v>66.656999999999996</v>
      </c>
      <c r="D194" s="4">
        <f>B194*C194</f>
        <v>75243.021513</v>
      </c>
    </row>
    <row r="195" spans="1:4" x14ac:dyDescent="0.2">
      <c r="A195" s="4" t="s">
        <v>96</v>
      </c>
      <c r="B195" s="4">
        <v>14361.325999999999</v>
      </c>
      <c r="C195" s="4">
        <v>32.942999999999998</v>
      </c>
      <c r="D195" s="4">
        <f>B195*C195</f>
        <v>473105.16241799993</v>
      </c>
    </row>
    <row r="196" spans="1:4" x14ac:dyDescent="0.2">
      <c r="A196" s="4" t="s">
        <v>95</v>
      </c>
      <c r="B196" s="4">
        <v>1635.742</v>
      </c>
      <c r="C196" s="4">
        <v>24.785</v>
      </c>
      <c r="D196" s="4">
        <f>B196*C196</f>
        <v>40541.865469999997</v>
      </c>
    </row>
    <row r="197" spans="1:4" x14ac:dyDescent="0.2">
      <c r="A197" s="4" t="s">
        <v>94</v>
      </c>
      <c r="B197" s="4">
        <v>562.28599999999994</v>
      </c>
      <c r="C197" s="4">
        <v>11.869</v>
      </c>
      <c r="D197" s="4">
        <f>B197*C197</f>
        <v>6673.7725339999988</v>
      </c>
    </row>
    <row r="198" spans="1:4" x14ac:dyDescent="0.2">
      <c r="A198" s="4" t="s">
        <v>93</v>
      </c>
      <c r="B198" s="4">
        <v>3837.0239999999999</v>
      </c>
      <c r="C198" s="4">
        <v>34.976999999999997</v>
      </c>
      <c r="D198" s="4">
        <f>B198*C198</f>
        <v>134207.58844799999</v>
      </c>
    </row>
    <row r="199" spans="1:4" x14ac:dyDescent="0.2">
      <c r="A199" s="4" t="s">
        <v>92</v>
      </c>
      <c r="B199" s="4">
        <v>18918.811000000002</v>
      </c>
      <c r="C199" s="4">
        <v>32.942999999999998</v>
      </c>
      <c r="D199" s="4">
        <f>B199*C199</f>
        <v>623242.39077299996</v>
      </c>
    </row>
    <row r="200" spans="1:4" x14ac:dyDescent="0.2">
      <c r="A200" s="4" t="s">
        <v>91</v>
      </c>
      <c r="B200" s="4">
        <v>1350</v>
      </c>
      <c r="C200" s="4">
        <v>5.3890000000000002</v>
      </c>
      <c r="D200" s="4">
        <f>B200*C200</f>
        <v>7275.1500000000005</v>
      </c>
    </row>
    <row r="201" spans="1:4" x14ac:dyDescent="0.2">
      <c r="A201" s="4" t="s">
        <v>90</v>
      </c>
      <c r="B201" s="4">
        <v>34200</v>
      </c>
      <c r="C201" s="4">
        <v>28.425999999999998</v>
      </c>
      <c r="D201" s="4">
        <f>B201*C201</f>
        <v>972169.2</v>
      </c>
    </row>
    <row r="202" spans="1:4" x14ac:dyDescent="0.2">
      <c r="A202" s="4" t="s">
        <v>89</v>
      </c>
      <c r="B202" s="4">
        <v>17100</v>
      </c>
      <c r="C202" s="4">
        <v>31.306000000000001</v>
      </c>
      <c r="D202" s="4">
        <f>B202*C202</f>
        <v>535332.6</v>
      </c>
    </row>
    <row r="203" spans="1:4" x14ac:dyDescent="0.2">
      <c r="A203" s="4" t="s">
        <v>88</v>
      </c>
      <c r="B203" s="4">
        <v>5761.3580000000002</v>
      </c>
      <c r="C203" s="4">
        <v>53.622999999999998</v>
      </c>
      <c r="D203" s="4">
        <f>B203*C203</f>
        <v>308941.30003400001</v>
      </c>
    </row>
    <row r="204" spans="1:4" x14ac:dyDescent="0.2">
      <c r="A204" s="4" t="s">
        <v>87</v>
      </c>
      <c r="B204" s="4">
        <v>4946.1570000000002</v>
      </c>
      <c r="C204" s="4">
        <v>53.622999999999998</v>
      </c>
      <c r="D204" s="4">
        <f>B204*C204</f>
        <v>265227.77681100002</v>
      </c>
    </row>
    <row r="205" spans="1:4" ht="15" x14ac:dyDescent="0.25">
      <c r="A205" s="4" t="s">
        <v>106</v>
      </c>
      <c r="B205" s="4">
        <f>SUM(B191:B204)</f>
        <v>125931.67600000001</v>
      </c>
      <c r="C205" s="4">
        <v>31.832000000000001</v>
      </c>
      <c r="D205" s="7">
        <f>SUM(D191:D204)/SUM(B191:B204)</f>
        <v>32.950458048227674</v>
      </c>
    </row>
    <row r="206" spans="1:4" x14ac:dyDescent="0.2">
      <c r="A206" s="4" t="s">
        <v>104</v>
      </c>
      <c r="B206" s="4">
        <f>B205-B204</f>
        <v>120985.519</v>
      </c>
      <c r="C206" s="4">
        <v>30.940999999999999</v>
      </c>
    </row>
  </sheetData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F6835-2AFB-4DAB-8651-49E02F45F1A5}">
  <sheetPr>
    <pageSetUpPr autoPageBreaks="0"/>
  </sheetPr>
  <dimension ref="A1:AD216"/>
  <sheetViews>
    <sheetView topLeftCell="A15" zoomScale="85" zoomScaleNormal="85" workbookViewId="0">
      <selection activeCell="W25" sqref="W25"/>
    </sheetView>
  </sheetViews>
  <sheetFormatPr defaultColWidth="10.140625" defaultRowHeight="14.25" x14ac:dyDescent="0.2"/>
  <cols>
    <col min="1" max="1" width="19.5703125" style="4" bestFit="1" customWidth="1"/>
    <col min="2" max="2" width="12.140625" style="4" bestFit="1" customWidth="1"/>
    <col min="3" max="3" width="10.140625" style="4"/>
    <col min="4" max="4" width="11" style="4" bestFit="1" customWidth="1"/>
    <col min="5" max="5" width="10.140625" style="4"/>
    <col min="6" max="7" width="16.140625" style="4" bestFit="1" customWidth="1"/>
    <col min="8" max="18" width="10.140625" style="4"/>
    <col min="19" max="19" width="10.42578125" style="4" customWidth="1"/>
    <col min="20" max="16384" width="10.140625" style="4"/>
  </cols>
  <sheetData>
    <row r="1" spans="1:30" ht="15" x14ac:dyDescent="0.25">
      <c r="A1" s="4">
        <v>400</v>
      </c>
      <c r="AD1" s="7"/>
    </row>
    <row r="2" spans="1:30" x14ac:dyDescent="0.2">
      <c r="A2" s="4" t="s">
        <v>103</v>
      </c>
      <c r="B2" s="4" t="s">
        <v>102</v>
      </c>
      <c r="C2" s="4" t="s">
        <v>101</v>
      </c>
    </row>
    <row r="3" spans="1:30" x14ac:dyDescent="0.2">
      <c r="A3" s="4" t="s">
        <v>100</v>
      </c>
      <c r="B3" s="4">
        <v>17200.078000000001</v>
      </c>
      <c r="C3" s="4">
        <v>27.87</v>
      </c>
      <c r="D3" s="4">
        <f>B3*C3</f>
        <v>479366.17386000004</v>
      </c>
    </row>
    <row r="4" spans="1:30" x14ac:dyDescent="0.2">
      <c r="A4" s="4" t="s">
        <v>119</v>
      </c>
      <c r="B4" s="4">
        <v>17200.078000000001</v>
      </c>
      <c r="C4" s="4">
        <v>35.869999999999997</v>
      </c>
      <c r="D4" s="4">
        <f>B4*C4</f>
        <v>616966.79786000005</v>
      </c>
    </row>
    <row r="5" spans="1:30" x14ac:dyDescent="0.2">
      <c r="A5" s="4" t="s">
        <v>99</v>
      </c>
      <c r="B5" s="4">
        <v>60809.832999999999</v>
      </c>
      <c r="C5" s="4">
        <v>34.023000000000003</v>
      </c>
      <c r="D5" s="4">
        <f>B5*C5</f>
        <v>2068932.9481590001</v>
      </c>
      <c r="G5" s="4">
        <v>400</v>
      </c>
      <c r="H5" s="4">
        <v>440</v>
      </c>
      <c r="I5" s="4">
        <v>480</v>
      </c>
      <c r="J5" s="4">
        <v>520</v>
      </c>
      <c r="K5" s="4">
        <v>560</v>
      </c>
      <c r="L5" s="4">
        <v>600</v>
      </c>
      <c r="M5" s="4">
        <v>640</v>
      </c>
      <c r="N5" s="4">
        <v>680</v>
      </c>
      <c r="O5" s="4">
        <v>720</v>
      </c>
      <c r="P5" s="4">
        <v>760</v>
      </c>
    </row>
    <row r="6" spans="1:30" x14ac:dyDescent="0.2">
      <c r="A6" s="4" t="s">
        <v>98</v>
      </c>
      <c r="B6" s="4">
        <v>12519.441000000001</v>
      </c>
      <c r="C6" s="4">
        <v>65.7</v>
      </c>
      <c r="D6" s="4">
        <f>B6*C6</f>
        <v>822527.27370000014</v>
      </c>
    </row>
    <row r="7" spans="1:30" ht="15" x14ac:dyDescent="0.25">
      <c r="A7" s="4" t="s">
        <v>97</v>
      </c>
      <c r="B7" s="4">
        <v>4720.817</v>
      </c>
      <c r="C7" s="4">
        <v>72.311999999999998</v>
      </c>
      <c r="D7" s="4">
        <f>B7*C7</f>
        <v>341371.71890400001</v>
      </c>
      <c r="F7" s="4" t="s">
        <v>113</v>
      </c>
      <c r="G7" s="4">
        <f>$B$13</f>
        <v>3375</v>
      </c>
      <c r="H7" s="4">
        <f>$B$13</f>
        <v>3375</v>
      </c>
      <c r="I7" s="4">
        <f>$B$13</f>
        <v>3375</v>
      </c>
      <c r="J7" s="4">
        <f>$B$13</f>
        <v>3375</v>
      </c>
      <c r="K7" s="4">
        <f>$B$13</f>
        <v>3375</v>
      </c>
      <c r="L7" s="4">
        <f>$B$13</f>
        <v>3375</v>
      </c>
      <c r="M7" s="4">
        <f>$B$13</f>
        <v>3375</v>
      </c>
      <c r="N7" s="4">
        <f>$B$13</f>
        <v>3375</v>
      </c>
      <c r="O7" s="4">
        <f>$B$13</f>
        <v>3375</v>
      </c>
      <c r="P7" s="4">
        <f>$B$13</f>
        <v>3375</v>
      </c>
      <c r="R7" s="7" t="s">
        <v>114</v>
      </c>
      <c r="S7" s="4">
        <v>35.387999999999998</v>
      </c>
      <c r="T7" s="4">
        <v>800000</v>
      </c>
    </row>
    <row r="8" spans="1:30" x14ac:dyDescent="0.2">
      <c r="A8" s="4" t="s">
        <v>96</v>
      </c>
      <c r="B8" s="4">
        <v>37278.790999999997</v>
      </c>
      <c r="C8" s="4">
        <v>34.423999999999999</v>
      </c>
      <c r="D8" s="4">
        <f>B8*C8</f>
        <v>1283285.1013839999</v>
      </c>
      <c r="F8" s="4" t="s">
        <v>112</v>
      </c>
      <c r="G8" s="4">
        <f>B15</f>
        <v>18000</v>
      </c>
      <c r="H8" s="4">
        <f>B36</f>
        <v>19800</v>
      </c>
      <c r="I8" s="4">
        <f>B57</f>
        <v>21600</v>
      </c>
      <c r="J8" s="4">
        <f>B79</f>
        <v>23400</v>
      </c>
      <c r="K8" s="4">
        <f>B102</f>
        <v>25200</v>
      </c>
      <c r="L8" s="4">
        <f>B125</f>
        <v>27000</v>
      </c>
      <c r="M8" s="4">
        <f>B147</f>
        <v>28800</v>
      </c>
      <c r="N8" s="4">
        <f>B170</f>
        <v>30600</v>
      </c>
      <c r="O8" s="4">
        <f>B191</f>
        <v>32400</v>
      </c>
      <c r="P8" s="4">
        <f>B212</f>
        <v>34200</v>
      </c>
    </row>
    <row r="9" spans="1:30" ht="15" x14ac:dyDescent="0.25">
      <c r="A9" s="4" t="s">
        <v>95</v>
      </c>
      <c r="B9" s="4">
        <v>6342.1940000000004</v>
      </c>
      <c r="C9" s="4">
        <v>35.865000000000002</v>
      </c>
      <c r="D9" s="4">
        <f>B9*C9</f>
        <v>227462.78781000004</v>
      </c>
      <c r="F9" s="4" t="s">
        <v>111</v>
      </c>
      <c r="G9" s="7">
        <f>B14</f>
        <v>36000</v>
      </c>
      <c r="H9" s="7">
        <f>B35</f>
        <v>39600</v>
      </c>
      <c r="I9" s="7">
        <f>B56</f>
        <v>43200</v>
      </c>
      <c r="J9" s="7">
        <f>B78</f>
        <v>46800</v>
      </c>
      <c r="K9" s="7">
        <f>B101</f>
        <v>50400</v>
      </c>
      <c r="L9" s="7">
        <f>B124</f>
        <v>54000</v>
      </c>
      <c r="M9" s="7">
        <f>B146</f>
        <v>57600</v>
      </c>
      <c r="N9" s="7">
        <f>B169</f>
        <v>61200</v>
      </c>
      <c r="O9" s="7">
        <f>B190</f>
        <v>64800</v>
      </c>
      <c r="P9" s="7">
        <f>B211</f>
        <v>68400</v>
      </c>
    </row>
    <row r="10" spans="1:30" x14ac:dyDescent="0.2">
      <c r="A10" s="4" t="s">
        <v>94</v>
      </c>
      <c r="B10" s="4">
        <v>2150.5100000000002</v>
      </c>
      <c r="C10" s="4">
        <v>11.936</v>
      </c>
      <c r="D10" s="4">
        <f>B10*C10</f>
        <v>25668.487360000003</v>
      </c>
      <c r="G10" s="8">
        <f>C14</f>
        <v>19.904</v>
      </c>
      <c r="H10" s="8">
        <f>C35</f>
        <v>21.353000000000002</v>
      </c>
      <c r="I10" s="8">
        <f>C56</f>
        <v>22.802</v>
      </c>
      <c r="J10" s="8">
        <f>C78</f>
        <v>24.251000000000001</v>
      </c>
      <c r="K10" s="8">
        <f>C101</f>
        <v>24.975000000000001</v>
      </c>
      <c r="L10" s="8">
        <f>C124</f>
        <v>26.423999999999999</v>
      </c>
      <c r="M10" s="8">
        <f>C146</f>
        <v>27.873000000000001</v>
      </c>
      <c r="N10" s="8">
        <f>C169</f>
        <v>28.597000000000001</v>
      </c>
      <c r="O10" s="8">
        <f>C190</f>
        <v>30.045999999999999</v>
      </c>
      <c r="P10" s="8">
        <f>C211</f>
        <v>31.495000000000001</v>
      </c>
    </row>
    <row r="11" spans="1:30" x14ac:dyDescent="0.2">
      <c r="A11" s="4" t="s">
        <v>93</v>
      </c>
      <c r="B11" s="4">
        <v>21469.291000000001</v>
      </c>
      <c r="C11" s="4">
        <v>35.189</v>
      </c>
      <c r="D11" s="4">
        <f>B11*C11</f>
        <v>755482.88099900004</v>
      </c>
    </row>
    <row r="12" spans="1:30" x14ac:dyDescent="0.2">
      <c r="A12" s="4" t="s">
        <v>92</v>
      </c>
      <c r="B12" s="4">
        <v>31314.799999999999</v>
      </c>
      <c r="C12" s="4">
        <v>34.423999999999999</v>
      </c>
      <c r="D12" s="4">
        <f>B12*C12</f>
        <v>1077980.6751999999</v>
      </c>
    </row>
    <row r="13" spans="1:30" x14ac:dyDescent="0.2">
      <c r="A13" s="4" t="s">
        <v>91</v>
      </c>
      <c r="B13" s="4">
        <v>3375</v>
      </c>
      <c r="C13" s="4">
        <v>6.141</v>
      </c>
      <c r="D13" s="4">
        <f>B13*C13</f>
        <v>20725.875</v>
      </c>
      <c r="F13" s="4" t="s">
        <v>110</v>
      </c>
      <c r="G13" s="4">
        <f>B16</f>
        <v>23216.323</v>
      </c>
      <c r="H13" s="4">
        <f>B37</f>
        <v>20843.361000000001</v>
      </c>
      <c r="I13" s="4">
        <f>B58</f>
        <v>18467.699000000001</v>
      </c>
      <c r="J13" s="4">
        <f>B80</f>
        <v>16087.656000000001</v>
      </c>
      <c r="K13" s="4">
        <f>B103</f>
        <v>13741.213</v>
      </c>
      <c r="L13" s="4">
        <f>B126</f>
        <v>11421.326999999999</v>
      </c>
      <c r="M13" s="4">
        <f>B148</f>
        <v>9101.4419999999991</v>
      </c>
      <c r="N13" s="4">
        <f>B171</f>
        <v>6781.5559999999996</v>
      </c>
      <c r="O13" s="4">
        <f>B192</f>
        <v>4293.9489999999996</v>
      </c>
      <c r="P13" s="4">
        <f>B213</f>
        <v>989.495</v>
      </c>
    </row>
    <row r="14" spans="1:30" x14ac:dyDescent="0.2">
      <c r="A14" s="4" t="s">
        <v>90</v>
      </c>
      <c r="B14" s="4">
        <v>36000</v>
      </c>
      <c r="C14" s="4">
        <v>19.904</v>
      </c>
      <c r="D14" s="4">
        <f>B14*C14</f>
        <v>716544</v>
      </c>
      <c r="F14" s="4" t="s">
        <v>109</v>
      </c>
      <c r="G14" s="4">
        <f>B17</f>
        <v>431463.74800000002</v>
      </c>
      <c r="H14" s="4">
        <f>B38</f>
        <v>384651.34700000001</v>
      </c>
      <c r="I14" s="4">
        <f>B59</f>
        <v>337839.02299999999</v>
      </c>
      <c r="J14" s="4">
        <f>B81</f>
        <v>291026.61599999998</v>
      </c>
      <c r="K14" s="4">
        <f>B104</f>
        <v>244214.283</v>
      </c>
      <c r="L14" s="4">
        <f>B127</f>
        <v>197401.93599999999</v>
      </c>
      <c r="M14" s="4">
        <f>B149</f>
        <v>150589.54300000001</v>
      </c>
      <c r="N14" s="4">
        <f>B172</f>
        <v>103777.178</v>
      </c>
      <c r="O14" s="4">
        <f>B193</f>
        <v>49439.87</v>
      </c>
      <c r="P14" s="4">
        <f>B214</f>
        <v>5469.0309999999999</v>
      </c>
    </row>
    <row r="15" spans="1:30" ht="15" x14ac:dyDescent="0.25">
      <c r="A15" s="4" t="s">
        <v>89</v>
      </c>
      <c r="B15" s="4">
        <v>18000</v>
      </c>
      <c r="C15" s="4">
        <v>26.423999999999999</v>
      </c>
      <c r="D15" s="4">
        <f>B15*C15</f>
        <v>475632</v>
      </c>
      <c r="F15" s="4" t="s">
        <v>108</v>
      </c>
      <c r="G15" s="7">
        <f>G13+G14</f>
        <v>454680.071</v>
      </c>
      <c r="H15" s="7">
        <f>H13+H14</f>
        <v>405494.70799999998</v>
      </c>
      <c r="I15" s="7">
        <f>I13+I14</f>
        <v>356306.72200000001</v>
      </c>
      <c r="J15" s="7">
        <f>J13+J14</f>
        <v>307114.272</v>
      </c>
      <c r="K15" s="7">
        <f>K13+K14</f>
        <v>257955.49599999998</v>
      </c>
      <c r="L15" s="7">
        <f>L13+L14</f>
        <v>208823.26299999998</v>
      </c>
      <c r="M15" s="7">
        <f>M13+M14</f>
        <v>159690.98500000002</v>
      </c>
      <c r="N15" s="7">
        <f>N13+N14</f>
        <v>110558.734</v>
      </c>
      <c r="O15" s="7">
        <f>O13+O14</f>
        <v>53733.819000000003</v>
      </c>
      <c r="P15" s="7">
        <f>P13+P14</f>
        <v>6458.5259999999998</v>
      </c>
    </row>
    <row r="16" spans="1:30" x14ac:dyDescent="0.2">
      <c r="A16" s="4" t="s">
        <v>88</v>
      </c>
      <c r="B16" s="4">
        <v>23216.323</v>
      </c>
      <c r="C16" s="4">
        <v>45.982999999999997</v>
      </c>
      <c r="D16" s="4">
        <f>B16*C16</f>
        <v>1067556.1805089999</v>
      </c>
      <c r="G16" s="8">
        <f>C16</f>
        <v>45.982999999999997</v>
      </c>
      <c r="H16" s="8">
        <f>C37</f>
        <v>46.707000000000001</v>
      </c>
      <c r="I16" s="8">
        <f>C58</f>
        <v>47.432000000000002</v>
      </c>
      <c r="J16" s="8">
        <f>C80</f>
        <v>48.88</v>
      </c>
      <c r="K16" s="8">
        <f>C103</f>
        <v>50.329000000000001</v>
      </c>
      <c r="L16" s="8">
        <f>C126</f>
        <v>51.777999999999999</v>
      </c>
      <c r="M16" s="8">
        <f>C148</f>
        <v>53.226999999999997</v>
      </c>
      <c r="N16" s="8">
        <f>C171</f>
        <v>53.951000000000001</v>
      </c>
      <c r="O16" s="8">
        <f>C192</f>
        <v>55.4</v>
      </c>
      <c r="P16" s="8">
        <f>C213</f>
        <v>56.848999999999997</v>
      </c>
    </row>
    <row r="17" spans="1:16" x14ac:dyDescent="0.2">
      <c r="A17" s="4" t="s">
        <v>87</v>
      </c>
      <c r="B17" s="4">
        <v>431463.74800000002</v>
      </c>
      <c r="C17" s="4">
        <v>45.982999999999997</v>
      </c>
      <c r="D17" s="4">
        <f>B17*C17</f>
        <v>19839997.524284001</v>
      </c>
    </row>
    <row r="18" spans="1:16" ht="15" x14ac:dyDescent="0.25">
      <c r="A18" s="4" t="s">
        <v>106</v>
      </c>
      <c r="B18" s="4">
        <f>SUM(B3:B17)</f>
        <v>723060.90399999998</v>
      </c>
      <c r="C18" s="4">
        <v>40.159999999999997</v>
      </c>
      <c r="D18" s="7">
        <f>SUM(D3:D17)/SUM(B3:B17)</f>
        <v>41.240648277436122</v>
      </c>
      <c r="F18" s="4" t="s">
        <v>107</v>
      </c>
      <c r="G18" s="4">
        <f>G15/G9</f>
        <v>12.630001972222223</v>
      </c>
      <c r="H18" s="4">
        <f>H15/H9</f>
        <v>10.239765353535352</v>
      </c>
      <c r="I18" s="4">
        <f>I15/I9</f>
        <v>8.2478407870370365</v>
      </c>
      <c r="J18" s="4">
        <f>J15/J9</f>
        <v>6.5622707692307696</v>
      </c>
      <c r="K18" s="4">
        <f>K15/K9</f>
        <v>5.1181646031746029</v>
      </c>
      <c r="L18" s="4">
        <f>L15/L9</f>
        <v>3.8670974629629624</v>
      </c>
      <c r="M18" s="4">
        <f>M15/M9</f>
        <v>2.7724129340277779</v>
      </c>
      <c r="N18" s="4">
        <f>N15/N9</f>
        <v>1.8065152614379085</v>
      </c>
      <c r="O18" s="4">
        <f>O15/O9</f>
        <v>0.8292256018518519</v>
      </c>
      <c r="P18" s="4">
        <f>P15/P9</f>
        <v>9.4422894736842108E-2</v>
      </c>
    </row>
    <row r="19" spans="1:16" x14ac:dyDescent="0.2">
      <c r="A19" s="4" t="s">
        <v>104</v>
      </c>
      <c r="B19" s="4">
        <f>B18-B17</f>
        <v>291597.15599999996</v>
      </c>
      <c r="C19" s="4">
        <v>31.545000000000002</v>
      </c>
    </row>
    <row r="21" spans="1:16" ht="15" x14ac:dyDescent="0.25">
      <c r="F21" s="4" t="s">
        <v>106</v>
      </c>
      <c r="G21" s="7">
        <f>B18</f>
        <v>723060.90399999998</v>
      </c>
      <c r="H21" s="7">
        <f>B39</f>
        <v>673101.79200000002</v>
      </c>
      <c r="I21" s="7">
        <f>B60</f>
        <v>622926.22100000002</v>
      </c>
      <c r="J21" s="7">
        <f>B82</f>
        <v>572506.56599999999</v>
      </c>
      <c r="K21" s="7">
        <f>B105</f>
        <v>521854.109</v>
      </c>
      <c r="L21" s="7">
        <f>B128</f>
        <v>470918.01899999997</v>
      </c>
      <c r="M21" s="7">
        <f>B150</f>
        <v>419609.20600000001</v>
      </c>
      <c r="N21" s="7">
        <f>B173</f>
        <v>367844.47200000001</v>
      </c>
      <c r="O21" s="7">
        <f>B194</f>
        <v>306184.42600000004</v>
      </c>
      <c r="P21" s="7">
        <f>B215</f>
        <v>255052.46800000002</v>
      </c>
    </row>
    <row r="22" spans="1:16" x14ac:dyDescent="0.2">
      <c r="A22" s="4">
        <v>440</v>
      </c>
      <c r="G22" s="8">
        <f>C18</f>
        <v>40.159999999999997</v>
      </c>
      <c r="H22" s="8">
        <f>C39</f>
        <v>40.201999999999998</v>
      </c>
      <c r="I22" s="8">
        <f>C60</f>
        <v>40.154000000000003</v>
      </c>
      <c r="J22" s="8">
        <f>C82</f>
        <v>40.381999999999998</v>
      </c>
      <c r="K22" s="8">
        <f>C105</f>
        <v>40.335000000000001</v>
      </c>
      <c r="L22" s="8">
        <f>C128</f>
        <v>40.073</v>
      </c>
      <c r="M22" s="8">
        <f>C150</f>
        <v>39.436999999999998</v>
      </c>
      <c r="N22" s="8">
        <f>C173</f>
        <v>37.932000000000002</v>
      </c>
      <c r="O22" s="8">
        <f>C194</f>
        <v>35.551000000000002</v>
      </c>
      <c r="P22" s="8">
        <f>C215</f>
        <v>32.281999999999996</v>
      </c>
    </row>
    <row r="23" spans="1:16" x14ac:dyDescent="0.2">
      <c r="A23" s="4" t="s">
        <v>103</v>
      </c>
      <c r="B23" s="4" t="s">
        <v>102</v>
      </c>
      <c r="C23" s="4" t="s">
        <v>101</v>
      </c>
    </row>
    <row r="24" spans="1:16" ht="15" x14ac:dyDescent="0.25">
      <c r="A24" s="4" t="s">
        <v>100</v>
      </c>
      <c r="B24" s="4">
        <v>17200.078000000001</v>
      </c>
      <c r="C24" s="4">
        <v>27.87</v>
      </c>
      <c r="D24" s="4">
        <f>B24*C24</f>
        <v>479366.17386000004</v>
      </c>
      <c r="F24" s="4" t="s">
        <v>104</v>
      </c>
      <c r="G24" s="7">
        <f>B19</f>
        <v>291597.15599999996</v>
      </c>
      <c r="H24" s="7">
        <f>B40</f>
        <v>288450.44500000001</v>
      </c>
      <c r="I24" s="7">
        <f>B61</f>
        <v>285087.19800000003</v>
      </c>
      <c r="J24" s="7">
        <f>B83</f>
        <v>281479.95</v>
      </c>
      <c r="K24" s="7">
        <f>B106</f>
        <v>277639.826</v>
      </c>
      <c r="L24" s="7">
        <f>B129</f>
        <v>273516.08299999998</v>
      </c>
      <c r="M24" s="7">
        <f>B151</f>
        <v>269019.663</v>
      </c>
      <c r="N24" s="7">
        <f>B174</f>
        <v>264067.29399999999</v>
      </c>
      <c r="O24" s="7">
        <f>B195</f>
        <v>256744.55600000004</v>
      </c>
      <c r="P24" s="7">
        <f>B216</f>
        <v>249583.43700000003</v>
      </c>
    </row>
    <row r="25" spans="1:16" x14ac:dyDescent="0.2">
      <c r="A25" s="4" t="s">
        <v>119</v>
      </c>
      <c r="B25" s="4">
        <v>17200.078000000001</v>
      </c>
      <c r="C25" s="4">
        <v>35.869999999999997</v>
      </c>
      <c r="D25" s="4">
        <f>B25*C25</f>
        <v>616966.79786000005</v>
      </c>
      <c r="G25" s="8">
        <f>C19</f>
        <v>31.545000000000002</v>
      </c>
      <c r="H25" s="8">
        <f>C40</f>
        <v>31.526</v>
      </c>
      <c r="I25" s="8">
        <f>C61</f>
        <v>31.529</v>
      </c>
      <c r="J25" s="8">
        <f>C83</f>
        <v>31.594999999999999</v>
      </c>
      <c r="K25" s="8">
        <f>C106</f>
        <v>31.542999999999999</v>
      </c>
      <c r="L25" s="8">
        <f>C129</f>
        <v>31.625</v>
      </c>
      <c r="M25" s="8">
        <f>C151</f>
        <v>31.718</v>
      </c>
      <c r="N25" s="8">
        <f>C174</f>
        <v>31.635999999999999</v>
      </c>
      <c r="O25" s="8">
        <f>C195</f>
        <v>31.728000000000002</v>
      </c>
      <c r="P25" s="8">
        <f>C216</f>
        <v>31.744</v>
      </c>
    </row>
    <row r="26" spans="1:16" x14ac:dyDescent="0.2">
      <c r="A26" s="4" t="s">
        <v>99</v>
      </c>
      <c r="B26" s="4">
        <v>58432.487000000001</v>
      </c>
      <c r="C26" s="4">
        <v>34.023000000000003</v>
      </c>
      <c r="D26" s="4">
        <f>B26*C26</f>
        <v>1988048.5052010003</v>
      </c>
    </row>
    <row r="27" spans="1:16" x14ac:dyDescent="0.2">
      <c r="A27" s="4" t="s">
        <v>98</v>
      </c>
      <c r="B27" s="4">
        <v>11959.575999999999</v>
      </c>
      <c r="C27" s="4">
        <v>65.7</v>
      </c>
      <c r="D27" s="4">
        <f>B27*C27</f>
        <v>785744.14319999993</v>
      </c>
    </row>
    <row r="28" spans="1:16" x14ac:dyDescent="0.2">
      <c r="A28" s="4" t="s">
        <v>97</v>
      </c>
      <c r="B28" s="4">
        <v>4536.5820000000003</v>
      </c>
      <c r="C28" s="4">
        <v>72.311999999999998</v>
      </c>
      <c r="D28" s="4">
        <f>B28*C28</f>
        <v>328049.317584</v>
      </c>
    </row>
    <row r="29" spans="1:16" x14ac:dyDescent="0.2">
      <c r="A29" s="4" t="s">
        <v>96</v>
      </c>
      <c r="B29" s="4">
        <v>35967.872000000003</v>
      </c>
      <c r="C29" s="4">
        <v>34.423999999999999</v>
      </c>
      <c r="D29" s="4">
        <f>B29*C29</f>
        <v>1238158.0257280001</v>
      </c>
    </row>
    <row r="30" spans="1:16" x14ac:dyDescent="0.2">
      <c r="A30" s="4" t="s">
        <v>95</v>
      </c>
      <c r="B30" s="4">
        <v>6342.1940000000004</v>
      </c>
      <c r="C30" s="4">
        <v>35.865000000000002</v>
      </c>
      <c r="D30" s="4">
        <f>B30*C30</f>
        <v>227462.78781000004</v>
      </c>
    </row>
    <row r="31" spans="1:16" x14ac:dyDescent="0.2">
      <c r="A31" s="4" t="s">
        <v>94</v>
      </c>
      <c r="B31" s="4">
        <v>2053.3110000000001</v>
      </c>
      <c r="C31" s="4">
        <v>11.936</v>
      </c>
      <c r="D31" s="4">
        <f>B31*C31</f>
        <v>24508.320096000003</v>
      </c>
    </row>
    <row r="32" spans="1:16" x14ac:dyDescent="0.2">
      <c r="A32" s="4" t="s">
        <v>93</v>
      </c>
      <c r="B32" s="4">
        <v>20146.800999999999</v>
      </c>
      <c r="C32" s="4">
        <v>35.189</v>
      </c>
      <c r="D32" s="4">
        <f>B32*C32</f>
        <v>708945.78038899996</v>
      </c>
    </row>
    <row r="33" spans="1:4" x14ac:dyDescent="0.2">
      <c r="A33" s="4" t="s">
        <v>92</v>
      </c>
      <c r="B33" s="4">
        <v>30993.105</v>
      </c>
      <c r="C33" s="4">
        <v>34.423999999999999</v>
      </c>
      <c r="D33" s="4">
        <f>B33*C33</f>
        <v>1066906.64652</v>
      </c>
    </row>
    <row r="34" spans="1:4" x14ac:dyDescent="0.2">
      <c r="A34" s="4" t="s">
        <v>91</v>
      </c>
      <c r="B34" s="4">
        <v>3375</v>
      </c>
      <c r="C34" s="4">
        <v>6.141</v>
      </c>
      <c r="D34" s="4">
        <f>B34*C34</f>
        <v>20725.875</v>
      </c>
    </row>
    <row r="35" spans="1:4" x14ac:dyDescent="0.2">
      <c r="A35" s="4" t="s">
        <v>90</v>
      </c>
      <c r="B35" s="4">
        <v>39600</v>
      </c>
      <c r="C35" s="4">
        <v>21.353000000000002</v>
      </c>
      <c r="D35" s="4">
        <f>B35*C35</f>
        <v>845578.8</v>
      </c>
    </row>
    <row r="36" spans="1:4" x14ac:dyDescent="0.2">
      <c r="A36" s="4" t="s">
        <v>89</v>
      </c>
      <c r="B36" s="4">
        <v>19800</v>
      </c>
      <c r="C36" s="4">
        <v>26.423999999999999</v>
      </c>
      <c r="D36" s="4">
        <f>B36*C36</f>
        <v>523195.2</v>
      </c>
    </row>
    <row r="37" spans="1:4" x14ac:dyDescent="0.2">
      <c r="A37" s="4" t="s">
        <v>88</v>
      </c>
      <c r="B37" s="4">
        <v>20843.361000000001</v>
      </c>
      <c r="C37" s="4">
        <v>46.707000000000001</v>
      </c>
      <c r="D37" s="4">
        <f>B37*C37</f>
        <v>973530.86222700006</v>
      </c>
    </row>
    <row r="38" spans="1:4" x14ac:dyDescent="0.2">
      <c r="A38" s="4" t="s">
        <v>87</v>
      </c>
      <c r="B38" s="4">
        <v>384651.34700000001</v>
      </c>
      <c r="C38" s="4">
        <v>46.707000000000001</v>
      </c>
      <c r="D38" s="4">
        <f>B38*C38</f>
        <v>17965910.464329001</v>
      </c>
    </row>
    <row r="39" spans="1:4" ht="15" x14ac:dyDescent="0.25">
      <c r="A39" s="4" t="s">
        <v>106</v>
      </c>
      <c r="B39" s="4">
        <f>SUM(B24:B38)</f>
        <v>673101.79200000002</v>
      </c>
      <c r="C39" s="4">
        <v>40.201999999999998</v>
      </c>
      <c r="D39" s="7">
        <f>SUM(D24:D38)/SUM(B24:B38)</f>
        <v>41.291076669431895</v>
      </c>
    </row>
    <row r="40" spans="1:4" x14ac:dyDescent="0.2">
      <c r="A40" s="4" t="s">
        <v>104</v>
      </c>
      <c r="B40" s="4">
        <f>B39-B38</f>
        <v>288450.44500000001</v>
      </c>
      <c r="C40" s="4">
        <v>31.526</v>
      </c>
    </row>
    <row r="43" spans="1:4" x14ac:dyDescent="0.2">
      <c r="A43" s="4">
        <v>480</v>
      </c>
    </row>
    <row r="44" spans="1:4" x14ac:dyDescent="0.2">
      <c r="A44" s="4" t="s">
        <v>103</v>
      </c>
      <c r="B44" s="4" t="s">
        <v>102</v>
      </c>
      <c r="C44" s="4" t="s">
        <v>101</v>
      </c>
    </row>
    <row r="45" spans="1:4" x14ac:dyDescent="0.2">
      <c r="A45" s="4" t="s">
        <v>100</v>
      </c>
      <c r="B45" s="4">
        <v>17200.078000000001</v>
      </c>
      <c r="C45" s="4">
        <v>27.87</v>
      </c>
      <c r="D45" s="4">
        <f>B45*C45</f>
        <v>479366.17386000004</v>
      </c>
    </row>
    <row r="46" spans="1:4" x14ac:dyDescent="0.2">
      <c r="A46" s="4" t="s">
        <v>119</v>
      </c>
      <c r="B46" s="4">
        <v>17200.078000000001</v>
      </c>
      <c r="C46" s="4">
        <v>35.869999999999997</v>
      </c>
      <c r="D46" s="4">
        <f>B46*C46</f>
        <v>616966.79786000005</v>
      </c>
    </row>
    <row r="47" spans="1:4" x14ac:dyDescent="0.2">
      <c r="A47" s="4" t="s">
        <v>99</v>
      </c>
      <c r="B47" s="4">
        <v>55964.754000000001</v>
      </c>
      <c r="C47" s="4">
        <v>34.023000000000003</v>
      </c>
      <c r="D47" s="4">
        <f>B47*C47</f>
        <v>1904088.8253420002</v>
      </c>
    </row>
    <row r="48" spans="1:4" x14ac:dyDescent="0.2">
      <c r="A48" s="4" t="s">
        <v>98</v>
      </c>
      <c r="B48" s="4">
        <v>11381.964</v>
      </c>
      <c r="C48" s="4">
        <v>65.7</v>
      </c>
      <c r="D48" s="4">
        <f>B48*C48</f>
        <v>747795.03480000002</v>
      </c>
    </row>
    <row r="49" spans="1:4" x14ac:dyDescent="0.2">
      <c r="A49" s="4" t="s">
        <v>97</v>
      </c>
      <c r="B49" s="4">
        <v>4345.3289999999997</v>
      </c>
      <c r="C49" s="4">
        <v>72.311999999999998</v>
      </c>
      <c r="D49" s="4">
        <f>B49*C49</f>
        <v>314219.43064799998</v>
      </c>
    </row>
    <row r="50" spans="1:4" x14ac:dyDescent="0.2">
      <c r="A50" s="4" t="s">
        <v>96</v>
      </c>
      <c r="B50" s="4">
        <v>34601.321000000004</v>
      </c>
      <c r="C50" s="4">
        <v>34.423999999999999</v>
      </c>
      <c r="D50" s="4">
        <f>B50*C50</f>
        <v>1191115.8741040002</v>
      </c>
    </row>
    <row r="51" spans="1:4" x14ac:dyDescent="0.2">
      <c r="A51" s="4" t="s">
        <v>95</v>
      </c>
      <c r="B51" s="4">
        <v>6342.1940000000004</v>
      </c>
      <c r="C51" s="4">
        <v>35.865000000000002</v>
      </c>
      <c r="D51" s="4">
        <f>B51*C51</f>
        <v>227462.78781000004</v>
      </c>
    </row>
    <row r="52" spans="1:4" x14ac:dyDescent="0.2">
      <c r="A52" s="4" t="s">
        <v>94</v>
      </c>
      <c r="B52" s="4">
        <v>1953.0830000000001</v>
      </c>
      <c r="C52" s="4">
        <v>11.936</v>
      </c>
      <c r="D52" s="4">
        <f>B52*C52</f>
        <v>23311.998688</v>
      </c>
    </row>
    <row r="53" spans="1:4" x14ac:dyDescent="0.2">
      <c r="A53" s="4" t="s">
        <v>93</v>
      </c>
      <c r="B53" s="4">
        <v>18807.458999999999</v>
      </c>
      <c r="C53" s="4">
        <v>35.189</v>
      </c>
      <c r="D53" s="4">
        <f>B53*C53</f>
        <v>661815.67475100001</v>
      </c>
    </row>
    <row r="54" spans="1:4" x14ac:dyDescent="0.2">
      <c r="A54" s="4" t="s">
        <v>92</v>
      </c>
      <c r="B54" s="4">
        <v>30648.239000000001</v>
      </c>
      <c r="C54" s="4">
        <v>34.423999999999999</v>
      </c>
      <c r="D54" s="4">
        <f>B54*C54</f>
        <v>1055034.979336</v>
      </c>
    </row>
    <row r="55" spans="1:4" x14ac:dyDescent="0.2">
      <c r="A55" s="4" t="s">
        <v>91</v>
      </c>
      <c r="B55" s="4">
        <v>3375</v>
      </c>
      <c r="C55" s="4">
        <v>6.141</v>
      </c>
      <c r="D55" s="4">
        <f>B55*C55</f>
        <v>20725.875</v>
      </c>
    </row>
    <row r="56" spans="1:4" x14ac:dyDescent="0.2">
      <c r="A56" s="4" t="s">
        <v>90</v>
      </c>
      <c r="B56" s="4">
        <v>43200</v>
      </c>
      <c r="C56" s="4">
        <v>22.802</v>
      </c>
      <c r="D56" s="4">
        <f>B56*C56</f>
        <v>985046.4</v>
      </c>
    </row>
    <row r="57" spans="1:4" x14ac:dyDescent="0.2">
      <c r="A57" s="4" t="s">
        <v>89</v>
      </c>
      <c r="B57" s="4">
        <v>21600</v>
      </c>
      <c r="C57" s="4">
        <v>26.423999999999999</v>
      </c>
      <c r="D57" s="4">
        <f>B57*C57</f>
        <v>570758.40000000002</v>
      </c>
    </row>
    <row r="58" spans="1:4" x14ac:dyDescent="0.2">
      <c r="A58" s="4" t="s">
        <v>88</v>
      </c>
      <c r="B58" s="4">
        <v>18467.699000000001</v>
      </c>
      <c r="C58" s="4">
        <v>47.432000000000002</v>
      </c>
      <c r="D58" s="4">
        <f>B58*C58</f>
        <v>875959.89896800008</v>
      </c>
    </row>
    <row r="59" spans="1:4" x14ac:dyDescent="0.2">
      <c r="A59" s="4" t="s">
        <v>87</v>
      </c>
      <c r="B59" s="4">
        <v>337839.02299999999</v>
      </c>
      <c r="C59" s="4">
        <v>47.432000000000002</v>
      </c>
      <c r="D59" s="4">
        <f>B59*C59</f>
        <v>16024380.538936</v>
      </c>
    </row>
    <row r="60" spans="1:4" ht="15" x14ac:dyDescent="0.25">
      <c r="A60" s="4" t="s">
        <v>106</v>
      </c>
      <c r="B60" s="4">
        <f>SUM(B45:B59)</f>
        <v>622926.22100000002</v>
      </c>
      <c r="C60" s="4">
        <v>40.154000000000003</v>
      </c>
      <c r="D60" s="7">
        <f>SUM(D45:D59)/SUM(B45:B59)</f>
        <v>41.253759793333536</v>
      </c>
    </row>
    <row r="61" spans="1:4" x14ac:dyDescent="0.2">
      <c r="A61" s="4" t="s">
        <v>104</v>
      </c>
      <c r="B61" s="4">
        <f>B60-B59</f>
        <v>285087.19800000003</v>
      </c>
      <c r="C61" s="4">
        <v>31.529</v>
      </c>
    </row>
    <row r="65" spans="1:4" x14ac:dyDescent="0.2">
      <c r="A65" s="4">
        <v>520</v>
      </c>
    </row>
    <row r="66" spans="1:4" x14ac:dyDescent="0.2">
      <c r="A66" s="4" t="s">
        <v>103</v>
      </c>
      <c r="B66" s="4" t="s">
        <v>102</v>
      </c>
      <c r="C66" s="4" t="s">
        <v>101</v>
      </c>
    </row>
    <row r="67" spans="1:4" x14ac:dyDescent="0.2">
      <c r="A67" s="4" t="s">
        <v>100</v>
      </c>
      <c r="B67" s="4">
        <v>17200.078000000001</v>
      </c>
      <c r="C67" s="4">
        <v>27.87</v>
      </c>
      <c r="D67" s="4">
        <f>B67*C67</f>
        <v>479366.17386000004</v>
      </c>
    </row>
    <row r="68" spans="1:4" x14ac:dyDescent="0.2">
      <c r="A68" s="4" t="s">
        <v>119</v>
      </c>
      <c r="B68" s="4">
        <v>17200.078000000001</v>
      </c>
      <c r="C68" s="4">
        <v>35.869999999999997</v>
      </c>
      <c r="D68" s="4">
        <f>B68*C68</f>
        <v>616966.79786000005</v>
      </c>
    </row>
    <row r="69" spans="1:4" x14ac:dyDescent="0.2">
      <c r="A69" s="4" t="s">
        <v>99</v>
      </c>
      <c r="B69" s="4">
        <v>53394.572999999997</v>
      </c>
      <c r="C69" s="4">
        <v>34.023000000000003</v>
      </c>
      <c r="D69" s="4">
        <f>B69*C69</f>
        <v>1816643.557179</v>
      </c>
    </row>
    <row r="70" spans="1:4" x14ac:dyDescent="0.2">
      <c r="A70" s="4" t="s">
        <v>98</v>
      </c>
      <c r="B70" s="4">
        <v>10784.348</v>
      </c>
      <c r="C70" s="4">
        <v>65.7</v>
      </c>
      <c r="D70" s="4">
        <f>B70*C70</f>
        <v>708531.66359999997</v>
      </c>
    </row>
    <row r="71" spans="1:4" x14ac:dyDescent="0.2">
      <c r="A71" s="4" t="s">
        <v>97</v>
      </c>
      <c r="B71" s="4">
        <v>4146.12</v>
      </c>
      <c r="C71" s="4">
        <v>72.311999999999998</v>
      </c>
      <c r="D71" s="4">
        <f>B71*C71</f>
        <v>299814.22943999997</v>
      </c>
    </row>
    <row r="72" spans="1:4" x14ac:dyDescent="0.2">
      <c r="A72" s="4" t="s">
        <v>96</v>
      </c>
      <c r="B72" s="4">
        <v>33171.461000000003</v>
      </c>
      <c r="C72" s="4">
        <v>34.423999999999999</v>
      </c>
      <c r="D72" s="4">
        <f>B72*C72</f>
        <v>1141894.3734640002</v>
      </c>
    </row>
    <row r="73" spans="1:4" x14ac:dyDescent="0.2">
      <c r="A73" s="4" t="s">
        <v>95</v>
      </c>
      <c r="B73" s="4">
        <v>6342.1940000000004</v>
      </c>
      <c r="C73" s="4">
        <v>35.865000000000002</v>
      </c>
      <c r="D73" s="4">
        <f>B73*C73</f>
        <v>227462.78781000004</v>
      </c>
    </row>
    <row r="74" spans="1:4" x14ac:dyDescent="0.2">
      <c r="A74" s="4" t="s">
        <v>94</v>
      </c>
      <c r="B74" s="4">
        <v>1849.442</v>
      </c>
      <c r="C74" s="4">
        <v>11.936</v>
      </c>
      <c r="D74" s="4">
        <f>B74*C74</f>
        <v>22074.939711999999</v>
      </c>
    </row>
    <row r="75" spans="1:4" x14ac:dyDescent="0.2">
      <c r="A75" s="4" t="s">
        <v>93</v>
      </c>
      <c r="B75" s="4">
        <v>17449.358</v>
      </c>
      <c r="C75" s="4">
        <v>35.189</v>
      </c>
      <c r="D75" s="4">
        <f>B75*C75</f>
        <v>614025.45866200002</v>
      </c>
    </row>
    <row r="76" spans="1:4" x14ac:dyDescent="0.2">
      <c r="A76" s="4" t="s">
        <v>92</v>
      </c>
      <c r="B76" s="4">
        <v>30279.642</v>
      </c>
      <c r="C76" s="4">
        <v>34.423999999999999</v>
      </c>
      <c r="D76" s="4">
        <f>B76*C76</f>
        <v>1042346.396208</v>
      </c>
    </row>
    <row r="77" spans="1:4" x14ac:dyDescent="0.2">
      <c r="A77" s="4" t="s">
        <v>91</v>
      </c>
      <c r="B77" s="4">
        <v>3375</v>
      </c>
      <c r="C77" s="4">
        <v>6.141</v>
      </c>
      <c r="D77" s="4">
        <f>B77*C77</f>
        <v>20725.875</v>
      </c>
    </row>
    <row r="78" spans="1:4" x14ac:dyDescent="0.2">
      <c r="A78" s="4" t="s">
        <v>90</v>
      </c>
      <c r="B78" s="4">
        <v>46800</v>
      </c>
      <c r="C78" s="4">
        <v>24.251000000000001</v>
      </c>
      <c r="D78" s="4">
        <f>B78*C78</f>
        <v>1134946.8</v>
      </c>
    </row>
    <row r="79" spans="1:4" x14ac:dyDescent="0.2">
      <c r="A79" s="4" t="s">
        <v>89</v>
      </c>
      <c r="B79" s="4">
        <v>23400</v>
      </c>
      <c r="C79" s="4">
        <v>26.423999999999999</v>
      </c>
      <c r="D79" s="4">
        <f>B79*C79</f>
        <v>618321.6</v>
      </c>
    </row>
    <row r="80" spans="1:4" x14ac:dyDescent="0.2">
      <c r="A80" s="4" t="s">
        <v>88</v>
      </c>
      <c r="B80" s="4">
        <v>16087.656000000001</v>
      </c>
      <c r="C80" s="4">
        <v>48.88</v>
      </c>
      <c r="D80" s="4">
        <f>B80*C80</f>
        <v>786364.62528000004</v>
      </c>
    </row>
    <row r="81" spans="1:4" x14ac:dyDescent="0.2">
      <c r="A81" s="4" t="s">
        <v>87</v>
      </c>
      <c r="B81" s="4">
        <v>291026.61599999998</v>
      </c>
      <c r="C81" s="4">
        <v>48.88</v>
      </c>
      <c r="D81" s="4">
        <f>B81*C81</f>
        <v>14225380.990079999</v>
      </c>
    </row>
    <row r="82" spans="1:4" ht="15" x14ac:dyDescent="0.25">
      <c r="A82" s="4" t="s">
        <v>106</v>
      </c>
      <c r="B82" s="4">
        <f>SUM(B67:B81)</f>
        <v>572506.56599999999</v>
      </c>
      <c r="C82" s="4">
        <v>40.381999999999998</v>
      </c>
      <c r="D82" s="7">
        <f>SUM(D67:D81)/SUM(B67:B81)</f>
        <v>41.492740308859624</v>
      </c>
    </row>
    <row r="83" spans="1:4" x14ac:dyDescent="0.2">
      <c r="A83" s="4" t="s">
        <v>104</v>
      </c>
      <c r="B83" s="4">
        <f>B82-B81</f>
        <v>281479.95</v>
      </c>
      <c r="C83" s="4">
        <v>31.594999999999999</v>
      </c>
    </row>
    <row r="88" spans="1:4" x14ac:dyDescent="0.2">
      <c r="A88" s="4">
        <v>560</v>
      </c>
    </row>
    <row r="89" spans="1:4" x14ac:dyDescent="0.2">
      <c r="A89" s="4" t="s">
        <v>103</v>
      </c>
      <c r="B89" s="4" t="s">
        <v>102</v>
      </c>
      <c r="C89" s="4" t="s">
        <v>101</v>
      </c>
    </row>
    <row r="90" spans="1:4" x14ac:dyDescent="0.2">
      <c r="A90" s="4" t="s">
        <v>100</v>
      </c>
      <c r="B90" s="4">
        <v>17200.078000000001</v>
      </c>
      <c r="C90" s="4">
        <v>27.87</v>
      </c>
      <c r="D90" s="4">
        <f>B90*C90</f>
        <v>479366.17386000004</v>
      </c>
    </row>
    <row r="91" spans="1:4" x14ac:dyDescent="0.2">
      <c r="A91" s="4" t="s">
        <v>119</v>
      </c>
      <c r="B91" s="4">
        <v>17200.078000000001</v>
      </c>
      <c r="C91" s="4">
        <v>35.869999999999997</v>
      </c>
      <c r="D91" s="4">
        <f>B91*C91</f>
        <v>616966.79786000005</v>
      </c>
    </row>
    <row r="92" spans="1:4" x14ac:dyDescent="0.2">
      <c r="A92" s="4" t="s">
        <v>99</v>
      </c>
      <c r="B92" s="4">
        <v>50709.372000000003</v>
      </c>
      <c r="C92" s="4">
        <v>34.023000000000003</v>
      </c>
      <c r="D92" s="4">
        <f>B92*C92</f>
        <v>1725284.9635560003</v>
      </c>
    </row>
    <row r="93" spans="1:4" x14ac:dyDescent="0.2">
      <c r="A93" s="4" t="s">
        <v>98</v>
      </c>
      <c r="B93" s="4">
        <v>10164.501</v>
      </c>
      <c r="C93" s="4">
        <v>65.7</v>
      </c>
      <c r="D93" s="4">
        <f>B93*C93</f>
        <v>667807.71570000006</v>
      </c>
    </row>
    <row r="94" spans="1:4" x14ac:dyDescent="0.2">
      <c r="A94" s="4" t="s">
        <v>97</v>
      </c>
      <c r="B94" s="4">
        <v>3937.9769999999999</v>
      </c>
      <c r="C94" s="4">
        <v>72.311999999999998</v>
      </c>
      <c r="D94" s="4">
        <f>B94*C94</f>
        <v>284762.99282399996</v>
      </c>
    </row>
    <row r="95" spans="1:4" x14ac:dyDescent="0.2">
      <c r="A95" s="4" t="s">
        <v>96</v>
      </c>
      <c r="B95" s="4">
        <v>31670.062000000002</v>
      </c>
      <c r="C95" s="4">
        <v>34.423999999999999</v>
      </c>
      <c r="D95" s="4">
        <f>B95*C95</f>
        <v>1090210.214288</v>
      </c>
    </row>
    <row r="96" spans="1:4" x14ac:dyDescent="0.2">
      <c r="A96" s="4" t="s">
        <v>95</v>
      </c>
      <c r="B96" s="4">
        <v>6342.1940000000004</v>
      </c>
      <c r="C96" s="4">
        <v>35.865000000000002</v>
      </c>
      <c r="D96" s="4">
        <f>B96*C96</f>
        <v>227462.78781000004</v>
      </c>
    </row>
    <row r="97" spans="1:4" x14ac:dyDescent="0.2">
      <c r="A97" s="4" t="s">
        <v>94</v>
      </c>
      <c r="B97" s="4">
        <v>1742.0129999999999</v>
      </c>
      <c r="C97" s="4">
        <v>11.936</v>
      </c>
      <c r="D97" s="4">
        <f>B97*C97</f>
        <v>20792.667168</v>
      </c>
    </row>
    <row r="98" spans="1:4" x14ac:dyDescent="0.2">
      <c r="A98" s="4" t="s">
        <v>93</v>
      </c>
      <c r="B98" s="4">
        <v>16071.41</v>
      </c>
      <c r="C98" s="4">
        <v>35.189</v>
      </c>
      <c r="D98" s="4">
        <f>B98*C98</f>
        <v>565536.84649000003</v>
      </c>
    </row>
    <row r="99" spans="1:4" x14ac:dyDescent="0.2">
      <c r="A99" s="4" t="s">
        <v>92</v>
      </c>
      <c r="B99" s="4">
        <v>29885.928</v>
      </c>
      <c r="C99" s="4">
        <v>34.423999999999999</v>
      </c>
      <c r="D99" s="4">
        <f>B99*C99</f>
        <v>1028793.1854719999</v>
      </c>
    </row>
    <row r="100" spans="1:4" x14ac:dyDescent="0.2">
      <c r="A100" s="4" t="s">
        <v>91</v>
      </c>
      <c r="B100" s="4">
        <v>3375</v>
      </c>
      <c r="C100" s="4">
        <v>6.141</v>
      </c>
      <c r="D100" s="4">
        <f>B100*C100</f>
        <v>20725.875</v>
      </c>
    </row>
    <row r="101" spans="1:4" x14ac:dyDescent="0.2">
      <c r="A101" s="4" t="s">
        <v>90</v>
      </c>
      <c r="B101" s="4">
        <v>50400</v>
      </c>
      <c r="C101" s="4">
        <v>24.975000000000001</v>
      </c>
      <c r="D101" s="4">
        <f>B101*C101</f>
        <v>1258740</v>
      </c>
    </row>
    <row r="102" spans="1:4" x14ac:dyDescent="0.2">
      <c r="A102" s="4" t="s">
        <v>89</v>
      </c>
      <c r="B102" s="4">
        <v>25200</v>
      </c>
      <c r="C102" s="4">
        <v>26.423999999999999</v>
      </c>
      <c r="D102" s="4">
        <f>B102*C102</f>
        <v>665884.79999999993</v>
      </c>
    </row>
    <row r="103" spans="1:4" x14ac:dyDescent="0.2">
      <c r="A103" s="4" t="s">
        <v>88</v>
      </c>
      <c r="B103" s="4">
        <v>13741.213</v>
      </c>
      <c r="C103" s="4">
        <v>50.329000000000001</v>
      </c>
      <c r="D103" s="4">
        <f>B103*C103</f>
        <v>691581.50907699997</v>
      </c>
    </row>
    <row r="104" spans="1:4" x14ac:dyDescent="0.2">
      <c r="A104" s="4" t="s">
        <v>87</v>
      </c>
      <c r="B104" s="4">
        <v>244214.283</v>
      </c>
      <c r="C104" s="4">
        <v>50.329000000000001</v>
      </c>
      <c r="D104" s="4">
        <f>B104*C104</f>
        <v>12291060.649107</v>
      </c>
    </row>
    <row r="105" spans="1:4" ht="15" x14ac:dyDescent="0.25">
      <c r="A105" s="4" t="s">
        <v>106</v>
      </c>
      <c r="B105" s="4">
        <f>SUM(B90:B104)</f>
        <v>521854.109</v>
      </c>
      <c r="C105" s="4">
        <v>40.335000000000001</v>
      </c>
      <c r="D105" s="7">
        <f>SUM(D90:D104)/SUM(B90:B104)</f>
        <v>41.457903281953463</v>
      </c>
    </row>
    <row r="106" spans="1:4" x14ac:dyDescent="0.2">
      <c r="A106" s="4" t="s">
        <v>104</v>
      </c>
      <c r="B106" s="4">
        <f>B105-B104</f>
        <v>277639.826</v>
      </c>
      <c r="C106" s="4">
        <v>31.542999999999999</v>
      </c>
    </row>
    <row r="111" spans="1:4" x14ac:dyDescent="0.2">
      <c r="A111" s="4">
        <v>600</v>
      </c>
    </row>
    <row r="112" spans="1:4" x14ac:dyDescent="0.2">
      <c r="A112" s="4" t="s">
        <v>103</v>
      </c>
      <c r="B112" s="4" t="s">
        <v>102</v>
      </c>
      <c r="C112" s="4" t="s">
        <v>101</v>
      </c>
    </row>
    <row r="113" spans="1:4" x14ac:dyDescent="0.2">
      <c r="A113" s="4" t="s">
        <v>100</v>
      </c>
      <c r="B113" s="4">
        <v>17200.078000000001</v>
      </c>
      <c r="C113" s="4">
        <v>27.87</v>
      </c>
      <c r="D113" s="4">
        <f>B113*C113</f>
        <v>479366.17386000004</v>
      </c>
    </row>
    <row r="114" spans="1:4" x14ac:dyDescent="0.2">
      <c r="A114" s="4" t="s">
        <v>119</v>
      </c>
      <c r="B114" s="4">
        <v>17200.078000000001</v>
      </c>
      <c r="C114" s="4">
        <v>35.869999999999997</v>
      </c>
      <c r="D114" s="4">
        <f>B114*C114</f>
        <v>616966.79786000005</v>
      </c>
    </row>
    <row r="115" spans="1:4" x14ac:dyDescent="0.2">
      <c r="A115" s="4" t="s">
        <v>99</v>
      </c>
      <c r="B115" s="4">
        <v>47889.9</v>
      </c>
      <c r="C115" s="4">
        <v>34.023000000000003</v>
      </c>
      <c r="D115" s="4">
        <f>B115*C115</f>
        <v>1629358.0677000002</v>
      </c>
    </row>
    <row r="116" spans="1:4" x14ac:dyDescent="0.2">
      <c r="A116" s="4" t="s">
        <v>98</v>
      </c>
      <c r="B116" s="4">
        <v>9518.8449999999993</v>
      </c>
      <c r="C116" s="4">
        <v>65.7</v>
      </c>
      <c r="D116" s="4">
        <f>B116*C116</f>
        <v>625388.1165</v>
      </c>
    </row>
    <row r="117" spans="1:4" x14ac:dyDescent="0.2">
      <c r="A117" s="4" t="s">
        <v>97</v>
      </c>
      <c r="B117" s="4">
        <v>3719.4050000000002</v>
      </c>
      <c r="C117" s="4">
        <v>72.311999999999998</v>
      </c>
      <c r="D117" s="4">
        <f>B117*C117</f>
        <v>268957.61436000001</v>
      </c>
    </row>
    <row r="118" spans="1:4" x14ac:dyDescent="0.2">
      <c r="A118" s="4" t="s">
        <v>96</v>
      </c>
      <c r="B118" s="4">
        <v>30084.793000000001</v>
      </c>
      <c r="C118" s="4">
        <v>34.423999999999999</v>
      </c>
      <c r="D118" s="4">
        <f>B118*C118</f>
        <v>1035638.914232</v>
      </c>
    </row>
    <row r="119" spans="1:4" x14ac:dyDescent="0.2">
      <c r="A119" s="4" t="s">
        <v>95</v>
      </c>
      <c r="B119" s="4">
        <v>6342.1940000000004</v>
      </c>
      <c r="C119" s="4">
        <v>35.865000000000002</v>
      </c>
      <c r="D119" s="4">
        <f>B119*C119</f>
        <v>227462.78781000004</v>
      </c>
    </row>
    <row r="120" spans="1:4" x14ac:dyDescent="0.2">
      <c r="A120" s="4" t="s">
        <v>94</v>
      </c>
      <c r="B120" s="4">
        <v>1630.1859999999999</v>
      </c>
      <c r="C120" s="4">
        <v>11.936</v>
      </c>
      <c r="D120" s="4">
        <f>B120*C120</f>
        <v>19457.900095999998</v>
      </c>
    </row>
    <row r="121" spans="1:4" x14ac:dyDescent="0.2">
      <c r="A121" s="4" t="s">
        <v>93</v>
      </c>
      <c r="B121" s="4">
        <v>14670.531000000001</v>
      </c>
      <c r="C121" s="4">
        <v>35.189</v>
      </c>
      <c r="D121" s="4">
        <f>B121*C121</f>
        <v>516241.31535900006</v>
      </c>
    </row>
    <row r="122" spans="1:4" x14ac:dyDescent="0.2">
      <c r="A122" s="4" t="s">
        <v>92</v>
      </c>
      <c r="B122" s="4">
        <v>29463.745999999999</v>
      </c>
      <c r="C122" s="4">
        <v>34.423999999999999</v>
      </c>
      <c r="D122" s="4">
        <f>B122*C122</f>
        <v>1014259.992304</v>
      </c>
    </row>
    <row r="123" spans="1:4" x14ac:dyDescent="0.2">
      <c r="A123" s="4" t="s">
        <v>91</v>
      </c>
      <c r="B123" s="4">
        <v>3375</v>
      </c>
      <c r="C123" s="4">
        <v>6.141</v>
      </c>
      <c r="D123" s="4">
        <f>B123*C123</f>
        <v>20725.875</v>
      </c>
    </row>
    <row r="124" spans="1:4" x14ac:dyDescent="0.2">
      <c r="A124" s="4" t="s">
        <v>90</v>
      </c>
      <c r="B124" s="4">
        <v>54000</v>
      </c>
      <c r="C124" s="4">
        <v>26.423999999999999</v>
      </c>
      <c r="D124" s="4">
        <f>B124*C124</f>
        <v>1426896</v>
      </c>
    </row>
    <row r="125" spans="1:4" x14ac:dyDescent="0.2">
      <c r="A125" s="4" t="s">
        <v>89</v>
      </c>
      <c r="B125" s="4">
        <v>27000</v>
      </c>
      <c r="C125" s="4">
        <v>26.423999999999999</v>
      </c>
      <c r="D125" s="4">
        <f>B125*C125</f>
        <v>713448</v>
      </c>
    </row>
    <row r="126" spans="1:4" x14ac:dyDescent="0.2">
      <c r="A126" s="4" t="s">
        <v>88</v>
      </c>
      <c r="B126" s="4">
        <v>11421.326999999999</v>
      </c>
      <c r="C126" s="4">
        <v>51.777999999999999</v>
      </c>
      <c r="D126" s="4">
        <f>B126*C126</f>
        <v>591373.46940599999</v>
      </c>
    </row>
    <row r="127" spans="1:4" x14ac:dyDescent="0.2">
      <c r="A127" s="4" t="s">
        <v>87</v>
      </c>
      <c r="B127" s="4">
        <v>197401.93599999999</v>
      </c>
      <c r="C127" s="4">
        <v>51.777999999999999</v>
      </c>
      <c r="D127" s="4">
        <f>B127*C127</f>
        <v>10221077.442208</v>
      </c>
    </row>
    <row r="128" spans="1:4" ht="15" x14ac:dyDescent="0.25">
      <c r="A128" s="4" t="s">
        <v>106</v>
      </c>
      <c r="B128" s="4">
        <f>SUM(B113:B127)</f>
        <v>470918.01899999997</v>
      </c>
      <c r="C128" s="4">
        <v>40.073</v>
      </c>
      <c r="D128" s="7">
        <f>SUM(D113:D127)/SUM(B113:B127)</f>
        <v>41.210184541048534</v>
      </c>
    </row>
    <row r="129" spans="1:4" x14ac:dyDescent="0.2">
      <c r="A129" s="4" t="s">
        <v>104</v>
      </c>
      <c r="B129" s="4">
        <f>B128-B127</f>
        <v>273516.08299999998</v>
      </c>
      <c r="C129" s="4">
        <v>31.625</v>
      </c>
    </row>
    <row r="131" spans="1:4" ht="13.5" customHeight="1" x14ac:dyDescent="0.2"/>
    <row r="133" spans="1:4" x14ac:dyDescent="0.2">
      <c r="A133" s="4">
        <v>640</v>
      </c>
    </row>
    <row r="134" spans="1:4" x14ac:dyDescent="0.2">
      <c r="A134" s="4" t="s">
        <v>103</v>
      </c>
      <c r="B134" s="4" t="s">
        <v>102</v>
      </c>
      <c r="C134" s="4" t="s">
        <v>101</v>
      </c>
    </row>
    <row r="135" spans="1:4" x14ac:dyDescent="0.2">
      <c r="A135" s="4" t="s">
        <v>100</v>
      </c>
      <c r="B135" s="4">
        <v>17200.078000000001</v>
      </c>
      <c r="C135" s="4">
        <v>27.87</v>
      </c>
      <c r="D135" s="4">
        <f>B135*C135</f>
        <v>479366.17386000004</v>
      </c>
    </row>
    <row r="136" spans="1:4" x14ac:dyDescent="0.2">
      <c r="A136" s="4" t="s">
        <v>119</v>
      </c>
      <c r="B136" s="4">
        <v>17200.078000000001</v>
      </c>
      <c r="C136" s="4">
        <v>35.869999999999997</v>
      </c>
      <c r="D136" s="4">
        <f>B136*C136</f>
        <v>616966.79786000005</v>
      </c>
    </row>
    <row r="137" spans="1:4" x14ac:dyDescent="0.2">
      <c r="A137" s="4" t="s">
        <v>99</v>
      </c>
      <c r="B137" s="4">
        <v>44909.478000000003</v>
      </c>
      <c r="C137" s="4">
        <v>34.023000000000003</v>
      </c>
      <c r="D137" s="4">
        <f>B137*C137</f>
        <v>1527955.1699940003</v>
      </c>
    </row>
    <row r="138" spans="1:4" x14ac:dyDescent="0.2">
      <c r="A138" s="4" t="s">
        <v>98</v>
      </c>
      <c r="B138" s="4">
        <v>8842.3989999999994</v>
      </c>
      <c r="C138" s="4">
        <v>65.7</v>
      </c>
      <c r="D138" s="4">
        <f>B138*C138</f>
        <v>580945.61430000002</v>
      </c>
    </row>
    <row r="139" spans="1:4" x14ac:dyDescent="0.2">
      <c r="A139" s="4" t="s">
        <v>97</v>
      </c>
      <c r="B139" s="4">
        <v>3488.3310000000001</v>
      </c>
      <c r="C139" s="4">
        <v>72.311999999999998</v>
      </c>
      <c r="D139" s="4">
        <f>B139*C139</f>
        <v>252248.191272</v>
      </c>
    </row>
    <row r="140" spans="1:4" x14ac:dyDescent="0.2">
      <c r="A140" s="4" t="s">
        <v>96</v>
      </c>
      <c r="B140" s="4">
        <v>28398.593000000001</v>
      </c>
      <c r="C140" s="4">
        <v>34.423999999999999</v>
      </c>
      <c r="D140" s="4">
        <f>B140*C140</f>
        <v>977593.16543200007</v>
      </c>
    </row>
    <row r="141" spans="1:4" x14ac:dyDescent="0.2">
      <c r="A141" s="4" t="s">
        <v>95</v>
      </c>
      <c r="B141" s="4">
        <v>6342.1940000000004</v>
      </c>
      <c r="C141" s="4">
        <v>35.865000000000002</v>
      </c>
      <c r="D141" s="4">
        <f>B141*C141</f>
        <v>227462.78781000004</v>
      </c>
    </row>
    <row r="142" spans="1:4" x14ac:dyDescent="0.2">
      <c r="A142" s="4" t="s">
        <v>94</v>
      </c>
      <c r="B142" s="4">
        <v>1513.117</v>
      </c>
      <c r="C142" s="4">
        <v>11.936</v>
      </c>
      <c r="D142" s="4">
        <f>B142*C142</f>
        <v>18060.564512000001</v>
      </c>
    </row>
    <row r="143" spans="1:4" x14ac:dyDescent="0.2">
      <c r="A143" s="4" t="s">
        <v>93</v>
      </c>
      <c r="B143" s="4">
        <v>13242.093999999999</v>
      </c>
      <c r="C143" s="4">
        <v>35.189</v>
      </c>
      <c r="D143" s="4">
        <f>B143*C143</f>
        <v>465976.045766</v>
      </c>
    </row>
    <row r="144" spans="1:4" x14ac:dyDescent="0.2">
      <c r="A144" s="4" t="s">
        <v>92</v>
      </c>
      <c r="B144" s="4">
        <v>29006.859</v>
      </c>
      <c r="C144" s="4">
        <v>34.423999999999999</v>
      </c>
      <c r="D144" s="4">
        <f>B144*C144</f>
        <v>998532.11421599996</v>
      </c>
    </row>
    <row r="145" spans="1:4" x14ac:dyDescent="0.2">
      <c r="A145" s="4" t="s">
        <v>91</v>
      </c>
      <c r="B145" s="4">
        <v>3375</v>
      </c>
      <c r="C145" s="4">
        <v>6.141</v>
      </c>
      <c r="D145" s="4">
        <f>B145*C145</f>
        <v>20725.875</v>
      </c>
    </row>
    <row r="146" spans="1:4" x14ac:dyDescent="0.2">
      <c r="A146" s="4" t="s">
        <v>90</v>
      </c>
      <c r="B146" s="4">
        <v>57600</v>
      </c>
      <c r="C146" s="4">
        <v>27.873000000000001</v>
      </c>
      <c r="D146" s="4">
        <f>B146*C146</f>
        <v>1605484.8</v>
      </c>
    </row>
    <row r="147" spans="1:4" x14ac:dyDescent="0.2">
      <c r="A147" s="4" t="s">
        <v>89</v>
      </c>
      <c r="B147" s="4">
        <v>28800</v>
      </c>
      <c r="C147" s="4">
        <v>26.423999999999999</v>
      </c>
      <c r="D147" s="4">
        <f>B147*C147</f>
        <v>761011.19999999995</v>
      </c>
    </row>
    <row r="148" spans="1:4" x14ac:dyDescent="0.2">
      <c r="A148" s="4" t="s">
        <v>88</v>
      </c>
      <c r="B148" s="4">
        <v>9101.4419999999991</v>
      </c>
      <c r="C148" s="4">
        <v>53.226999999999997</v>
      </c>
      <c r="D148" s="4">
        <f>B148*C148</f>
        <v>484442.4533339999</v>
      </c>
    </row>
    <row r="149" spans="1:4" x14ac:dyDescent="0.2">
      <c r="A149" s="4" t="s">
        <v>87</v>
      </c>
      <c r="B149" s="4">
        <v>150589.54300000001</v>
      </c>
      <c r="C149" s="4">
        <v>53.226999999999997</v>
      </c>
      <c r="D149" s="4">
        <f>B149*C149</f>
        <v>8015429.6052609999</v>
      </c>
    </row>
    <row r="150" spans="1:4" ht="15" x14ac:dyDescent="0.25">
      <c r="A150" s="4" t="s">
        <v>106</v>
      </c>
      <c r="B150" s="4">
        <f>SUM(B135:B149)</f>
        <v>419609.20600000001</v>
      </c>
      <c r="C150" s="4">
        <v>39.436999999999998</v>
      </c>
      <c r="D150" s="7">
        <f>SUM(D135:D149)/SUM(B135:B149)</f>
        <v>40.590626504550521</v>
      </c>
    </row>
    <row r="151" spans="1:4" x14ac:dyDescent="0.2">
      <c r="A151" s="4" t="s">
        <v>104</v>
      </c>
      <c r="B151" s="4">
        <f>B150-B149</f>
        <v>269019.663</v>
      </c>
      <c r="C151" s="4">
        <v>31.718</v>
      </c>
    </row>
    <row r="156" spans="1:4" x14ac:dyDescent="0.2">
      <c r="A156" s="4">
        <v>680</v>
      </c>
    </row>
    <row r="157" spans="1:4" x14ac:dyDescent="0.2">
      <c r="A157" s="4" t="s">
        <v>103</v>
      </c>
      <c r="B157" s="4" t="s">
        <v>102</v>
      </c>
      <c r="C157" s="4" t="s">
        <v>101</v>
      </c>
    </row>
    <row r="158" spans="1:4" x14ac:dyDescent="0.2">
      <c r="A158" s="4" t="s">
        <v>100</v>
      </c>
      <c r="B158" s="4">
        <v>17200.078000000001</v>
      </c>
      <c r="C158" s="4">
        <v>27.87</v>
      </c>
      <c r="D158" s="4">
        <f>B158*C158</f>
        <v>479366.17386000004</v>
      </c>
    </row>
    <row r="159" spans="1:4" x14ac:dyDescent="0.2">
      <c r="A159" s="4" t="s">
        <v>119</v>
      </c>
      <c r="B159" s="4">
        <v>17200.078000000001</v>
      </c>
      <c r="C159" s="4">
        <v>35.869999999999997</v>
      </c>
      <c r="D159" s="4">
        <f>B159*C159</f>
        <v>616966.79786000005</v>
      </c>
    </row>
    <row r="160" spans="1:4" x14ac:dyDescent="0.2">
      <c r="A160" s="4" t="s">
        <v>99</v>
      </c>
      <c r="B160" s="4">
        <v>41733.832000000002</v>
      </c>
      <c r="C160" s="4">
        <v>34.023000000000003</v>
      </c>
      <c r="D160" s="4">
        <f>B160*C160</f>
        <v>1419910.1661360003</v>
      </c>
    </row>
    <row r="161" spans="1:4" x14ac:dyDescent="0.2">
      <c r="A161" s="4" t="s">
        <v>98</v>
      </c>
      <c r="B161" s="4">
        <v>8128.8950000000004</v>
      </c>
      <c r="C161" s="4">
        <v>65.7</v>
      </c>
      <c r="D161" s="4">
        <f>B161*C161</f>
        <v>534068.40150000004</v>
      </c>
    </row>
    <row r="162" spans="1:4" x14ac:dyDescent="0.2">
      <c r="A162" s="4" t="s">
        <v>97</v>
      </c>
      <c r="B162" s="4">
        <v>3242.09</v>
      </c>
      <c r="C162" s="4">
        <v>72.311999999999998</v>
      </c>
      <c r="D162" s="4">
        <f>B162*C162</f>
        <v>234442.01208000001</v>
      </c>
    </row>
    <row r="163" spans="1:4" x14ac:dyDescent="0.2">
      <c r="A163" s="4" t="s">
        <v>96</v>
      </c>
      <c r="B163" s="4">
        <v>26589.269</v>
      </c>
      <c r="C163" s="4">
        <v>34.423999999999999</v>
      </c>
      <c r="D163" s="4">
        <f>B163*C163</f>
        <v>915308.996056</v>
      </c>
    </row>
    <row r="164" spans="1:4" x14ac:dyDescent="0.2">
      <c r="A164" s="4" t="s">
        <v>95</v>
      </c>
      <c r="B164" s="4">
        <v>6342.1940000000004</v>
      </c>
      <c r="C164" s="4">
        <v>35.865000000000002</v>
      </c>
      <c r="D164" s="4">
        <f>B164*C164</f>
        <v>227462.78781000004</v>
      </c>
    </row>
    <row r="165" spans="1:4" x14ac:dyDescent="0.2">
      <c r="A165" s="4" t="s">
        <v>94</v>
      </c>
      <c r="B165" s="4">
        <v>1389.74</v>
      </c>
      <c r="C165" s="4">
        <v>11.936</v>
      </c>
      <c r="D165" s="4">
        <f>B165*C165</f>
        <v>16587.93664</v>
      </c>
    </row>
    <row r="166" spans="1:4" x14ac:dyDescent="0.2">
      <c r="A166" s="4" t="s">
        <v>93</v>
      </c>
      <c r="B166" s="4">
        <v>11780.942999999999</v>
      </c>
      <c r="C166" s="4">
        <v>35.189</v>
      </c>
      <c r="D166" s="4">
        <f>B166*C166</f>
        <v>414559.60322699999</v>
      </c>
    </row>
    <row r="167" spans="1:4" x14ac:dyDescent="0.2">
      <c r="A167" s="4" t="s">
        <v>92</v>
      </c>
      <c r="B167" s="4">
        <v>28503.618999999999</v>
      </c>
      <c r="C167" s="4">
        <v>34.423999999999999</v>
      </c>
      <c r="D167" s="4">
        <f>B167*C167</f>
        <v>981208.58045599994</v>
      </c>
    </row>
    <row r="168" spans="1:4" x14ac:dyDescent="0.2">
      <c r="A168" s="4" t="s">
        <v>91</v>
      </c>
      <c r="B168" s="4">
        <v>3375</v>
      </c>
      <c r="C168" s="4">
        <v>6.141</v>
      </c>
      <c r="D168" s="4">
        <f>B168*C168</f>
        <v>20725.875</v>
      </c>
    </row>
    <row r="169" spans="1:4" x14ac:dyDescent="0.2">
      <c r="A169" s="4" t="s">
        <v>90</v>
      </c>
      <c r="B169" s="4">
        <v>61200</v>
      </c>
      <c r="C169" s="4">
        <v>28.597000000000001</v>
      </c>
      <c r="D169" s="4">
        <f>B169*C169</f>
        <v>1750136.4000000001</v>
      </c>
    </row>
    <row r="170" spans="1:4" x14ac:dyDescent="0.2">
      <c r="A170" s="4" t="s">
        <v>89</v>
      </c>
      <c r="B170" s="4">
        <v>30600</v>
      </c>
      <c r="C170" s="4">
        <v>26.423999999999999</v>
      </c>
      <c r="D170" s="4">
        <f>B170*C170</f>
        <v>808574.4</v>
      </c>
    </row>
    <row r="171" spans="1:4" x14ac:dyDescent="0.2">
      <c r="A171" s="4" t="s">
        <v>88</v>
      </c>
      <c r="B171" s="4">
        <v>6781.5559999999996</v>
      </c>
      <c r="C171" s="4">
        <v>53.951000000000001</v>
      </c>
      <c r="D171" s="4">
        <f>B171*C171</f>
        <v>365871.72775600001</v>
      </c>
    </row>
    <row r="172" spans="1:4" x14ac:dyDescent="0.2">
      <c r="A172" s="4" t="s">
        <v>87</v>
      </c>
      <c r="B172" s="4">
        <v>103777.178</v>
      </c>
      <c r="C172" s="4">
        <v>53.951000000000001</v>
      </c>
      <c r="D172" s="4">
        <f>B172*C172</f>
        <v>5598882.530278</v>
      </c>
    </row>
    <row r="173" spans="1:4" ht="15" x14ac:dyDescent="0.25">
      <c r="A173" s="4" t="s">
        <v>106</v>
      </c>
      <c r="B173" s="4">
        <f>SUM(B158:B172)</f>
        <v>367844.47200000001</v>
      </c>
      <c r="C173" s="4">
        <v>37.932000000000002</v>
      </c>
      <c r="D173" s="7">
        <f>SUM(D158:D172)/SUM(B158:B172)</f>
        <v>39.103679635177443</v>
      </c>
    </row>
    <row r="174" spans="1:4" x14ac:dyDescent="0.2">
      <c r="A174" s="4" t="s">
        <v>104</v>
      </c>
      <c r="B174" s="4">
        <f>B173-B172</f>
        <v>264067.29399999999</v>
      </c>
      <c r="C174" s="4">
        <v>31.635999999999999</v>
      </c>
    </row>
    <row r="177" spans="1:4" x14ac:dyDescent="0.2">
      <c r="A177" s="4">
        <v>720</v>
      </c>
    </row>
    <row r="178" spans="1:4" x14ac:dyDescent="0.2">
      <c r="A178" s="4" t="s">
        <v>103</v>
      </c>
      <c r="B178" s="4" t="s">
        <v>102</v>
      </c>
      <c r="C178" s="4" t="s">
        <v>101</v>
      </c>
    </row>
    <row r="179" spans="1:4" x14ac:dyDescent="0.2">
      <c r="A179" s="4" t="s">
        <v>100</v>
      </c>
      <c r="B179" s="4">
        <v>17200.078000000001</v>
      </c>
      <c r="C179" s="4">
        <v>27.87</v>
      </c>
      <c r="D179" s="4">
        <f>B179*C179</f>
        <v>479366.17386000004</v>
      </c>
    </row>
    <row r="180" spans="1:4" x14ac:dyDescent="0.2">
      <c r="A180" s="4" t="s">
        <v>119</v>
      </c>
      <c r="B180" s="4">
        <v>17200.078000000001</v>
      </c>
      <c r="C180" s="4">
        <v>35.869999999999997</v>
      </c>
      <c r="D180" s="4">
        <f>B180*C180</f>
        <v>616966.79786000005</v>
      </c>
    </row>
    <row r="181" spans="1:4" x14ac:dyDescent="0.2">
      <c r="A181" s="4" t="s">
        <v>99</v>
      </c>
      <c r="B181" s="4">
        <v>37679.574000000001</v>
      </c>
      <c r="C181" s="4">
        <v>34.023000000000003</v>
      </c>
      <c r="D181" s="4">
        <f>B181*C181</f>
        <v>1281972.1462020001</v>
      </c>
    </row>
    <row r="182" spans="1:4" x14ac:dyDescent="0.2">
      <c r="A182" s="4" t="s">
        <v>98</v>
      </c>
      <c r="B182" s="4">
        <v>7229.6189999999997</v>
      </c>
      <c r="C182" s="4">
        <v>65.7</v>
      </c>
      <c r="D182" s="4">
        <f>B182*C182</f>
        <v>474985.96830000001</v>
      </c>
    </row>
    <row r="183" spans="1:4" x14ac:dyDescent="0.2">
      <c r="A183" s="4" t="s">
        <v>97</v>
      </c>
      <c r="B183" s="4">
        <v>2927.6729999999998</v>
      </c>
      <c r="C183" s="4">
        <v>72.311999999999998</v>
      </c>
      <c r="D183" s="4">
        <f>B183*C183</f>
        <v>211705.88997599998</v>
      </c>
    </row>
    <row r="184" spans="1:4" x14ac:dyDescent="0.2">
      <c r="A184" s="4" t="s">
        <v>96</v>
      </c>
      <c r="B184" s="4">
        <v>24258.611000000001</v>
      </c>
      <c r="C184" s="4">
        <v>34.423999999999999</v>
      </c>
      <c r="D184" s="4">
        <f>B184*C184</f>
        <v>835078.42506400007</v>
      </c>
    </row>
    <row r="185" spans="1:4" x14ac:dyDescent="0.2">
      <c r="A185" s="4" t="s">
        <v>95</v>
      </c>
      <c r="B185" s="4">
        <v>6342.1940000000004</v>
      </c>
      <c r="C185" s="4">
        <v>35.865000000000002</v>
      </c>
      <c r="D185" s="4">
        <f>B185*C185</f>
        <v>227462.78781000004</v>
      </c>
    </row>
    <row r="186" spans="1:4" x14ac:dyDescent="0.2">
      <c r="A186" s="4" t="s">
        <v>94</v>
      </c>
      <c r="B186" s="4">
        <v>1234.4110000000001</v>
      </c>
      <c r="C186" s="4">
        <v>11.936</v>
      </c>
      <c r="D186" s="4">
        <f>B186*C186</f>
        <v>14733.929696000001</v>
      </c>
    </row>
    <row r="187" spans="1:4" x14ac:dyDescent="0.2">
      <c r="A187" s="4" t="s">
        <v>93</v>
      </c>
      <c r="B187" s="4">
        <v>10009.754000000001</v>
      </c>
      <c r="C187" s="4">
        <v>35.189</v>
      </c>
      <c r="D187" s="4">
        <f>B187*C187</f>
        <v>352233.23350600002</v>
      </c>
    </row>
    <row r="188" spans="1:4" x14ac:dyDescent="0.2">
      <c r="A188" s="4" t="s">
        <v>92</v>
      </c>
      <c r="B188" s="4">
        <v>27793.615000000002</v>
      </c>
      <c r="C188" s="4">
        <v>34.423999999999999</v>
      </c>
      <c r="D188" s="4">
        <f>B188*C188</f>
        <v>956767.40276000008</v>
      </c>
    </row>
    <row r="189" spans="1:4" x14ac:dyDescent="0.2">
      <c r="A189" s="4" t="s">
        <v>91</v>
      </c>
      <c r="B189" s="4">
        <v>3375</v>
      </c>
      <c r="C189" s="4">
        <v>6.141</v>
      </c>
      <c r="D189" s="4">
        <f>B189*C189</f>
        <v>20725.875</v>
      </c>
    </row>
    <row r="190" spans="1:4" x14ac:dyDescent="0.2">
      <c r="A190" s="4" t="s">
        <v>90</v>
      </c>
      <c r="B190" s="4">
        <v>64800</v>
      </c>
      <c r="C190" s="4">
        <v>30.045999999999999</v>
      </c>
      <c r="D190" s="4">
        <f>B190*C190</f>
        <v>1946980.8</v>
      </c>
    </row>
    <row r="191" spans="1:4" x14ac:dyDescent="0.2">
      <c r="A191" s="4" t="s">
        <v>89</v>
      </c>
      <c r="B191" s="4">
        <v>32400</v>
      </c>
      <c r="C191" s="4">
        <v>26.423999999999999</v>
      </c>
      <c r="D191" s="4">
        <f>B191*C191</f>
        <v>856137.6</v>
      </c>
    </row>
    <row r="192" spans="1:4" x14ac:dyDescent="0.2">
      <c r="A192" s="4" t="s">
        <v>88</v>
      </c>
      <c r="B192" s="4">
        <v>4293.9489999999996</v>
      </c>
      <c r="C192" s="4">
        <v>55.4</v>
      </c>
      <c r="D192" s="4">
        <f>B192*C192</f>
        <v>237884.77459999998</v>
      </c>
    </row>
    <row r="193" spans="1:4" x14ac:dyDescent="0.2">
      <c r="A193" s="4" t="s">
        <v>87</v>
      </c>
      <c r="B193" s="4">
        <v>49439.87</v>
      </c>
      <c r="C193" s="4">
        <v>55.4</v>
      </c>
      <c r="D193" s="4">
        <f>B193*C193</f>
        <v>2738968.798</v>
      </c>
    </row>
    <row r="194" spans="1:4" ht="15" x14ac:dyDescent="0.25">
      <c r="A194" s="4" t="s">
        <v>106</v>
      </c>
      <c r="B194" s="4">
        <f>SUM(B179:B193)</f>
        <v>306184.42600000004</v>
      </c>
      <c r="C194" s="4">
        <v>35.551000000000002</v>
      </c>
      <c r="D194" s="7">
        <f>SUM(D179:D193)/SUM(B179:B193)</f>
        <v>36.748997163670232</v>
      </c>
    </row>
    <row r="195" spans="1:4" x14ac:dyDescent="0.2">
      <c r="A195" s="4" t="s">
        <v>104</v>
      </c>
      <c r="B195" s="4">
        <f>B194-B193</f>
        <v>256744.55600000004</v>
      </c>
      <c r="C195" s="4">
        <v>31.728000000000002</v>
      </c>
    </row>
    <row r="198" spans="1:4" x14ac:dyDescent="0.2">
      <c r="A198" s="4">
        <v>760</v>
      </c>
    </row>
    <row r="199" spans="1:4" x14ac:dyDescent="0.2">
      <c r="A199" s="4" t="s">
        <v>103</v>
      </c>
      <c r="B199" s="4" t="s">
        <v>102</v>
      </c>
      <c r="C199" s="4" t="s">
        <v>101</v>
      </c>
    </row>
    <row r="200" spans="1:4" x14ac:dyDescent="0.2">
      <c r="A200" s="4" t="s">
        <v>100</v>
      </c>
      <c r="B200" s="4">
        <v>17200.078000000001</v>
      </c>
      <c r="C200" s="4">
        <v>27.87</v>
      </c>
      <c r="D200" s="4">
        <f>B200*C200</f>
        <v>479366.17386000004</v>
      </c>
    </row>
    <row r="201" spans="1:4" x14ac:dyDescent="0.2">
      <c r="A201" s="4" t="s">
        <v>119</v>
      </c>
      <c r="B201" s="4">
        <v>17200.078000000001</v>
      </c>
      <c r="C201" s="4">
        <v>35.869999999999997</v>
      </c>
      <c r="D201" s="4">
        <f>B201*C201</f>
        <v>616966.79786000005</v>
      </c>
    </row>
    <row r="202" spans="1:4" x14ac:dyDescent="0.2">
      <c r="A202" s="4" t="s">
        <v>99</v>
      </c>
      <c r="B202" s="4">
        <v>34033.408000000003</v>
      </c>
      <c r="C202" s="4">
        <v>34.023000000000003</v>
      </c>
      <c r="D202" s="4">
        <f>B202*C202</f>
        <v>1157918.6403840003</v>
      </c>
    </row>
    <row r="203" spans="1:4" x14ac:dyDescent="0.2">
      <c r="A203" s="4" t="s">
        <v>98</v>
      </c>
      <c r="B203" s="4">
        <v>6432.9139999999998</v>
      </c>
      <c r="C203" s="4">
        <v>65.7</v>
      </c>
      <c r="D203" s="4">
        <f>B203*C203</f>
        <v>422642.4498</v>
      </c>
    </row>
    <row r="204" spans="1:4" x14ac:dyDescent="0.2">
      <c r="A204" s="4" t="s">
        <v>97</v>
      </c>
      <c r="B204" s="4">
        <v>2644.8519999999999</v>
      </c>
      <c r="C204" s="4">
        <v>72.311999999999998</v>
      </c>
      <c r="D204" s="4">
        <f>B204*C204</f>
        <v>191254.53782399997</v>
      </c>
    </row>
    <row r="205" spans="1:4" x14ac:dyDescent="0.2">
      <c r="A205" s="4" t="s">
        <v>96</v>
      </c>
      <c r="B205" s="4">
        <v>22140.560000000001</v>
      </c>
      <c r="C205" s="4">
        <v>34.423999999999999</v>
      </c>
      <c r="D205" s="4">
        <f>B205*C205</f>
        <v>762166.63744000008</v>
      </c>
    </row>
    <row r="206" spans="1:4" x14ac:dyDescent="0.2">
      <c r="A206" s="4" t="s">
        <v>95</v>
      </c>
      <c r="B206" s="4">
        <v>6342.1940000000004</v>
      </c>
      <c r="C206" s="4">
        <v>35.865000000000002</v>
      </c>
      <c r="D206" s="4">
        <f>B206*C206</f>
        <v>227462.78781000004</v>
      </c>
    </row>
    <row r="207" spans="1:4" x14ac:dyDescent="0.2">
      <c r="A207" s="4" t="s">
        <v>94</v>
      </c>
      <c r="B207" s="4">
        <v>1096.9749999999999</v>
      </c>
      <c r="C207" s="4">
        <v>11.936</v>
      </c>
      <c r="D207" s="4">
        <f>B207*C207</f>
        <v>13093.493599999998</v>
      </c>
    </row>
    <row r="208" spans="1:4" x14ac:dyDescent="0.2">
      <c r="A208" s="4" t="s">
        <v>93</v>
      </c>
      <c r="B208" s="4">
        <v>8510.527</v>
      </c>
      <c r="C208" s="4">
        <v>35.189</v>
      </c>
      <c r="D208" s="4">
        <f>B208*C208</f>
        <v>299476.934603</v>
      </c>
    </row>
    <row r="209" spans="1:4" x14ac:dyDescent="0.2">
      <c r="A209" s="4" t="s">
        <v>92</v>
      </c>
      <c r="B209" s="4">
        <v>27017.356</v>
      </c>
      <c r="C209" s="4">
        <v>34.423999999999999</v>
      </c>
      <c r="D209" s="4">
        <f>B209*C209</f>
        <v>930045.46294400003</v>
      </c>
    </row>
    <row r="210" spans="1:4" x14ac:dyDescent="0.2">
      <c r="A210" s="4" t="s">
        <v>91</v>
      </c>
      <c r="B210" s="4">
        <v>3375</v>
      </c>
      <c r="C210" s="4">
        <v>6.141</v>
      </c>
      <c r="D210" s="4">
        <f>B210*C210</f>
        <v>20725.875</v>
      </c>
    </row>
    <row r="211" spans="1:4" x14ac:dyDescent="0.2">
      <c r="A211" s="4" t="s">
        <v>90</v>
      </c>
      <c r="B211" s="4">
        <v>68400</v>
      </c>
      <c r="C211" s="4">
        <v>31.495000000000001</v>
      </c>
      <c r="D211" s="4">
        <f>B211*C211</f>
        <v>2154258</v>
      </c>
    </row>
    <row r="212" spans="1:4" x14ac:dyDescent="0.2">
      <c r="A212" s="4" t="s">
        <v>89</v>
      </c>
      <c r="B212" s="4">
        <v>34200</v>
      </c>
      <c r="C212" s="4">
        <v>26.423999999999999</v>
      </c>
      <c r="D212" s="4">
        <f>B212*C212</f>
        <v>903700.79999999993</v>
      </c>
    </row>
    <row r="213" spans="1:4" x14ac:dyDescent="0.2">
      <c r="A213" s="4" t="s">
        <v>88</v>
      </c>
      <c r="B213" s="4">
        <v>989.495</v>
      </c>
      <c r="C213" s="4">
        <v>56.848999999999997</v>
      </c>
      <c r="D213" s="4">
        <f>B213*C213</f>
        <v>56251.801254999998</v>
      </c>
    </row>
    <row r="214" spans="1:4" x14ac:dyDescent="0.2">
      <c r="A214" s="4" t="s">
        <v>87</v>
      </c>
      <c r="B214" s="4">
        <v>5469.0309999999999</v>
      </c>
      <c r="C214" s="4">
        <v>56.848999999999997</v>
      </c>
      <c r="D214" s="4">
        <f>B214*C214</f>
        <v>310908.94331899995</v>
      </c>
    </row>
    <row r="215" spans="1:4" ht="15" x14ac:dyDescent="0.25">
      <c r="A215" s="4" t="s">
        <v>106</v>
      </c>
      <c r="B215" s="4">
        <f>SUM(B200:B214)</f>
        <v>255052.46800000002</v>
      </c>
      <c r="C215" s="4">
        <v>32.281999999999996</v>
      </c>
      <c r="D215" s="7">
        <f>SUM(D200:D214)/SUM(B200:B214)</f>
        <v>33.50776960801258</v>
      </c>
    </row>
    <row r="216" spans="1:4" x14ac:dyDescent="0.2">
      <c r="A216" s="4" t="s">
        <v>104</v>
      </c>
      <c r="B216" s="4">
        <f>B215-B214</f>
        <v>249583.43700000003</v>
      </c>
      <c r="C216" s="4">
        <v>31.744</v>
      </c>
    </row>
  </sheetData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96B41-BBDB-4548-971E-F26C53E4E839}">
  <sheetPr>
    <pageSetUpPr autoPageBreaks="0"/>
  </sheetPr>
  <dimension ref="A1:AD216"/>
  <sheetViews>
    <sheetView tabSelected="1" topLeftCell="D1" zoomScale="85" zoomScaleNormal="85" workbookViewId="0">
      <selection activeCell="AC25" sqref="AC25"/>
    </sheetView>
  </sheetViews>
  <sheetFormatPr defaultColWidth="10.140625" defaultRowHeight="14.25" x14ac:dyDescent="0.2"/>
  <cols>
    <col min="1" max="1" width="19.5703125" style="4" bestFit="1" customWidth="1"/>
    <col min="2" max="2" width="12.140625" style="4" bestFit="1" customWidth="1"/>
    <col min="3" max="3" width="10.140625" style="4"/>
    <col min="4" max="4" width="11" style="4" bestFit="1" customWidth="1"/>
    <col min="5" max="5" width="10.140625" style="4"/>
    <col min="6" max="7" width="16.140625" style="4" bestFit="1" customWidth="1"/>
    <col min="8" max="18" width="10.140625" style="4"/>
    <col min="19" max="19" width="10.42578125" style="4" customWidth="1"/>
    <col min="20" max="16384" width="10.140625" style="4"/>
  </cols>
  <sheetData>
    <row r="1" spans="1:30" ht="15" x14ac:dyDescent="0.25">
      <c r="A1" s="4">
        <v>400</v>
      </c>
      <c r="AD1" s="7"/>
    </row>
    <row r="2" spans="1:30" x14ac:dyDescent="0.2">
      <c r="A2" s="4" t="s">
        <v>103</v>
      </c>
      <c r="B2" s="4" t="s">
        <v>102</v>
      </c>
      <c r="C2" s="4" t="s">
        <v>101</v>
      </c>
    </row>
    <row r="3" spans="1:30" x14ac:dyDescent="0.2">
      <c r="A3" s="4" t="s">
        <v>100</v>
      </c>
      <c r="B3" s="4">
        <v>17200.078000000001</v>
      </c>
      <c r="C3" s="4">
        <v>27.87</v>
      </c>
      <c r="D3" s="4">
        <f>B3*C3</f>
        <v>479366.17386000004</v>
      </c>
      <c r="G3" s="4">
        <v>400</v>
      </c>
      <c r="H3" s="4">
        <v>440</v>
      </c>
      <c r="I3" s="4">
        <v>480</v>
      </c>
      <c r="J3" s="4">
        <v>520</v>
      </c>
      <c r="K3" s="4">
        <v>560</v>
      </c>
      <c r="L3" s="4">
        <v>600</v>
      </c>
      <c r="M3" s="4">
        <v>640</v>
      </c>
      <c r="N3" s="4">
        <v>680</v>
      </c>
      <c r="O3" s="4">
        <v>720</v>
      </c>
      <c r="P3" s="4">
        <v>760</v>
      </c>
    </row>
    <row r="4" spans="1:30" x14ac:dyDescent="0.2">
      <c r="A4" s="4" t="s">
        <v>119</v>
      </c>
      <c r="B4" s="4">
        <v>17200.078000000001</v>
      </c>
      <c r="C4" s="4">
        <v>35.869999999999997</v>
      </c>
      <c r="D4" s="4">
        <f>B4*C4</f>
        <v>616966.79786000005</v>
      </c>
    </row>
    <row r="5" spans="1:30" x14ac:dyDescent="0.2">
      <c r="A5" s="4" t="s">
        <v>99</v>
      </c>
      <c r="B5" s="4">
        <v>35026.400999999998</v>
      </c>
      <c r="C5" s="4">
        <v>34.023000000000003</v>
      </c>
      <c r="D5" s="4">
        <f>B5*C5</f>
        <v>1191703.241223</v>
      </c>
      <c r="F5" s="4" t="s">
        <v>113</v>
      </c>
      <c r="G5" s="4">
        <f>$B$13</f>
        <v>3375</v>
      </c>
      <c r="H5" s="4">
        <f>$B$13</f>
        <v>3375</v>
      </c>
      <c r="I5" s="4">
        <f>$B$13</f>
        <v>3375</v>
      </c>
      <c r="J5" s="4">
        <f>$B$13</f>
        <v>3375</v>
      </c>
      <c r="K5" s="4">
        <f>$B$13</f>
        <v>3375</v>
      </c>
      <c r="L5" s="4">
        <f>$B$13</f>
        <v>3375</v>
      </c>
      <c r="M5" s="4">
        <f>$B$13</f>
        <v>3375</v>
      </c>
      <c r="N5" s="4">
        <f>$B$13</f>
        <v>3375</v>
      </c>
      <c r="O5" s="4">
        <f>$B$13</f>
        <v>3375</v>
      </c>
      <c r="P5" s="4">
        <f>$B$13</f>
        <v>3375</v>
      </c>
    </row>
    <row r="6" spans="1:30" ht="15" x14ac:dyDescent="0.25">
      <c r="A6" s="4" t="s">
        <v>98</v>
      </c>
      <c r="B6" s="4">
        <v>6648.6980000000003</v>
      </c>
      <c r="C6" s="4">
        <v>65.7</v>
      </c>
      <c r="D6" s="4">
        <f>B6*C6</f>
        <v>436819.45860000001</v>
      </c>
      <c r="F6" s="4" t="s">
        <v>112</v>
      </c>
      <c r="G6" s="4">
        <f>B15</f>
        <v>18000</v>
      </c>
      <c r="H6" s="4">
        <f>B36</f>
        <v>19800</v>
      </c>
      <c r="I6" s="4">
        <f>B57</f>
        <v>21600</v>
      </c>
      <c r="J6" s="4">
        <f>B79</f>
        <v>23400</v>
      </c>
      <c r="K6" s="4">
        <f>B102</f>
        <v>25200</v>
      </c>
      <c r="L6" s="4">
        <f>B125</f>
        <v>27000</v>
      </c>
      <c r="M6" s="4">
        <f>B147</f>
        <v>28800</v>
      </c>
      <c r="N6" s="4">
        <f>B170</f>
        <v>30600</v>
      </c>
      <c r="O6" s="4">
        <f>B191</f>
        <v>32400</v>
      </c>
      <c r="P6" s="4">
        <f>B212</f>
        <v>34200</v>
      </c>
      <c r="R6" s="7" t="s">
        <v>114</v>
      </c>
      <c r="S6" s="4">
        <v>35.387999999999998</v>
      </c>
      <c r="T6" s="4">
        <v>800000</v>
      </c>
    </row>
    <row r="7" spans="1:30" ht="15" x14ac:dyDescent="0.25">
      <c r="A7" s="4" t="s">
        <v>97</v>
      </c>
      <c r="B7" s="4">
        <v>2721.88</v>
      </c>
      <c r="C7" s="4">
        <v>72.311999999999998</v>
      </c>
      <c r="D7" s="4">
        <f>B7*C7</f>
        <v>196824.58656</v>
      </c>
      <c r="F7" s="4" t="s">
        <v>111</v>
      </c>
      <c r="G7" s="7">
        <f>B14</f>
        <v>36000</v>
      </c>
      <c r="H7" s="7">
        <f>B35</f>
        <v>39600</v>
      </c>
      <c r="I7" s="7">
        <f>B56</f>
        <v>43200</v>
      </c>
      <c r="J7" s="7">
        <f>B78</f>
        <v>46800</v>
      </c>
      <c r="K7" s="7">
        <f>B101</f>
        <v>50400</v>
      </c>
      <c r="L7" s="7">
        <f>B124</f>
        <v>54000</v>
      </c>
      <c r="M7" s="7">
        <f>B146</f>
        <v>57600</v>
      </c>
      <c r="N7" s="7">
        <f>B169</f>
        <v>61200</v>
      </c>
      <c r="O7" s="7">
        <f>B190</f>
        <v>64800</v>
      </c>
      <c r="P7" s="7">
        <f>B211</f>
        <v>68400</v>
      </c>
    </row>
    <row r="8" spans="1:30" x14ac:dyDescent="0.2">
      <c r="A8" s="4" t="s">
        <v>96</v>
      </c>
      <c r="B8" s="4">
        <v>22719.591</v>
      </c>
      <c r="C8" s="4">
        <v>34.423999999999999</v>
      </c>
      <c r="D8" s="4">
        <f>B8*C8</f>
        <v>782099.20058399998</v>
      </c>
      <c r="G8" s="8">
        <f>C14</f>
        <v>20.629000000000001</v>
      </c>
      <c r="H8" s="8">
        <f>C35</f>
        <v>21.353000000000002</v>
      </c>
      <c r="I8" s="8">
        <f>C56</f>
        <v>22.802</v>
      </c>
      <c r="J8" s="8">
        <f>C78</f>
        <v>24.251000000000001</v>
      </c>
      <c r="K8" s="8">
        <f>C101</f>
        <v>25.7</v>
      </c>
      <c r="L8" s="8">
        <f>C124</f>
        <v>26.423999999999999</v>
      </c>
      <c r="M8" s="8">
        <f>C146</f>
        <v>27.873000000000001</v>
      </c>
      <c r="N8" s="8">
        <f>C169</f>
        <v>28.597000000000001</v>
      </c>
      <c r="O8" s="8">
        <f>C190</f>
        <v>30.045999999999999</v>
      </c>
      <c r="P8" s="8">
        <f>C211</f>
        <v>31.495000000000001</v>
      </c>
    </row>
    <row r="9" spans="1:30" x14ac:dyDescent="0.2">
      <c r="A9" s="4" t="s">
        <v>95</v>
      </c>
      <c r="B9" s="4">
        <v>6342.1940000000004</v>
      </c>
      <c r="C9" s="4">
        <v>35.865000000000002</v>
      </c>
      <c r="D9" s="4">
        <f>B9*C9</f>
        <v>227462.78781000004</v>
      </c>
    </row>
    <row r="10" spans="1:30" x14ac:dyDescent="0.2">
      <c r="A10" s="4" t="s">
        <v>94</v>
      </c>
      <c r="B10" s="4">
        <v>1134.181</v>
      </c>
      <c r="C10" s="4">
        <v>11.936</v>
      </c>
      <c r="D10" s="4">
        <f>B10*C10</f>
        <v>13537.584416</v>
      </c>
    </row>
    <row r="11" spans="1:30" x14ac:dyDescent="0.2">
      <c r="A11" s="4" t="s">
        <v>93</v>
      </c>
      <c r="B11" s="4">
        <v>8909.8179999999993</v>
      </c>
      <c r="C11" s="4">
        <v>35.189</v>
      </c>
      <c r="D11" s="4">
        <f>B11*C11</f>
        <v>313527.58560199995</v>
      </c>
      <c r="F11" s="4" t="s">
        <v>110</v>
      </c>
      <c r="G11" s="4">
        <f>B16</f>
        <v>29548.91</v>
      </c>
      <c r="H11" s="4">
        <f>B37</f>
        <v>26571.157999999999</v>
      </c>
      <c r="I11" s="4">
        <f>B58</f>
        <v>23593.405999999999</v>
      </c>
      <c r="J11" s="4">
        <f>B80</f>
        <v>20615.654999999999</v>
      </c>
      <c r="K11" s="4">
        <f>B103</f>
        <v>17637.902999999998</v>
      </c>
      <c r="L11" s="4">
        <f>B126</f>
        <v>14988.133</v>
      </c>
      <c r="M11" s="4">
        <f>B148</f>
        <v>12523.277</v>
      </c>
      <c r="N11" s="4">
        <f>B171</f>
        <v>10914.949000000001</v>
      </c>
      <c r="O11" s="4">
        <f>B192</f>
        <v>5197.6610000000001</v>
      </c>
      <c r="P11" s="4">
        <f>B213</f>
        <v>1197.7449999999999</v>
      </c>
    </row>
    <row r="12" spans="1:30" x14ac:dyDescent="0.2">
      <c r="A12" s="4" t="s">
        <v>92</v>
      </c>
      <c r="B12" s="4">
        <v>26000.186000000002</v>
      </c>
      <c r="C12" s="4">
        <v>34.423999999999999</v>
      </c>
      <c r="D12" s="4">
        <f>B12*C12</f>
        <v>895030.40286400006</v>
      </c>
      <c r="F12" s="4" t="s">
        <v>109</v>
      </c>
      <c r="G12" s="4">
        <f>B17</f>
        <v>37739.760000000002</v>
      </c>
      <c r="H12" s="4">
        <f>B38</f>
        <v>33645.118000000002</v>
      </c>
      <c r="I12" s="4">
        <f>B59</f>
        <v>29550.483</v>
      </c>
      <c r="J12" s="4">
        <f>B81</f>
        <v>25455.848999999998</v>
      </c>
      <c r="K12" s="4">
        <f>B104</f>
        <v>21361.207999999999</v>
      </c>
      <c r="L12" s="4">
        <f>B127</f>
        <v>17266.576000000001</v>
      </c>
      <c r="M12" s="4">
        <f>B149</f>
        <v>13171.938</v>
      </c>
      <c r="N12" s="4">
        <f>B172</f>
        <v>9077.2999999999993</v>
      </c>
      <c r="O12" s="4">
        <f>B193</f>
        <v>4324.46</v>
      </c>
      <c r="P12" s="4">
        <f>B214</f>
        <v>478.37799999999999</v>
      </c>
    </row>
    <row r="13" spans="1:30" ht="15" x14ac:dyDescent="0.25">
      <c r="A13" s="4" t="s">
        <v>91</v>
      </c>
      <c r="B13" s="4">
        <v>3375</v>
      </c>
      <c r="C13" s="4">
        <v>6.141</v>
      </c>
      <c r="D13" s="4">
        <f>B13*C13</f>
        <v>20725.875</v>
      </c>
      <c r="F13" s="4" t="s">
        <v>108</v>
      </c>
      <c r="G13" s="7">
        <f>G11+G12</f>
        <v>67288.67</v>
      </c>
      <c r="H13" s="7">
        <f>H11+H12</f>
        <v>60216.275999999998</v>
      </c>
      <c r="I13" s="7">
        <f>I11+I12</f>
        <v>53143.888999999996</v>
      </c>
      <c r="J13" s="7">
        <f>J11+J12</f>
        <v>46071.504000000001</v>
      </c>
      <c r="K13" s="7">
        <f>K11+K12</f>
        <v>38999.110999999997</v>
      </c>
      <c r="L13" s="7">
        <f>L11+L12</f>
        <v>32254.709000000003</v>
      </c>
      <c r="M13" s="7">
        <f>M11+M12</f>
        <v>25695.215</v>
      </c>
      <c r="N13" s="7">
        <f>N11+N12</f>
        <v>19992.249</v>
      </c>
      <c r="O13" s="7">
        <f>O11+O12</f>
        <v>9522.1209999999992</v>
      </c>
      <c r="P13" s="7">
        <f>P11+P12</f>
        <v>1676.1229999999998</v>
      </c>
    </row>
    <row r="14" spans="1:30" x14ac:dyDescent="0.2">
      <c r="A14" s="4" t="s">
        <v>90</v>
      </c>
      <c r="B14" s="4">
        <v>36000</v>
      </c>
      <c r="C14" s="4">
        <v>20.629000000000001</v>
      </c>
      <c r="D14" s="4">
        <f>B14*C14</f>
        <v>742644</v>
      </c>
      <c r="G14" s="8">
        <f>C16</f>
        <v>48.155999999999999</v>
      </c>
      <c r="H14" s="8">
        <f>C37</f>
        <v>48.155999999999999</v>
      </c>
      <c r="I14" s="8">
        <f>C58</f>
        <v>49.604999999999997</v>
      </c>
      <c r="J14" s="8">
        <f>C80</f>
        <v>49.604999999999997</v>
      </c>
      <c r="K14" s="8">
        <f>C103</f>
        <v>51.054000000000002</v>
      </c>
      <c r="L14" s="8">
        <f>C126</f>
        <v>51.777999999999999</v>
      </c>
      <c r="M14" s="8">
        <f>C148</f>
        <v>53.226999999999997</v>
      </c>
      <c r="N14" s="8">
        <f>C171</f>
        <v>53.951000000000001</v>
      </c>
      <c r="O14" s="8">
        <f>C192</f>
        <v>55.4</v>
      </c>
      <c r="P14" s="8">
        <f>C213</f>
        <v>59.021999999999998</v>
      </c>
    </row>
    <row r="15" spans="1:30" x14ac:dyDescent="0.2">
      <c r="A15" s="4" t="s">
        <v>89</v>
      </c>
      <c r="B15" s="4">
        <v>18000</v>
      </c>
      <c r="C15" s="4">
        <v>26.423999999999999</v>
      </c>
      <c r="D15" s="4">
        <f>B15*C15</f>
        <v>475632</v>
      </c>
    </row>
    <row r="16" spans="1:30" x14ac:dyDescent="0.2">
      <c r="A16" s="4" t="s">
        <v>88</v>
      </c>
      <c r="B16" s="4">
        <v>29548.91</v>
      </c>
      <c r="C16" s="4">
        <v>48.155999999999999</v>
      </c>
      <c r="D16" s="4">
        <f>B16*C16</f>
        <v>1422957.30996</v>
      </c>
      <c r="F16" s="4" t="s">
        <v>107</v>
      </c>
      <c r="G16" s="4">
        <f>G13/G7</f>
        <v>1.8691297222222221</v>
      </c>
      <c r="H16" s="4">
        <f>H13/H7</f>
        <v>1.5206130303030303</v>
      </c>
      <c r="I16" s="4">
        <f>I13/I7</f>
        <v>1.2301826157407407</v>
      </c>
      <c r="J16" s="4">
        <f>J13/J7</f>
        <v>0.98443384615384621</v>
      </c>
      <c r="K16" s="4">
        <f>K13/K7</f>
        <v>0.77379188492063489</v>
      </c>
      <c r="L16" s="4">
        <f>L13/L7</f>
        <v>0.59730942592592595</v>
      </c>
      <c r="M16" s="4">
        <f>M13/M7</f>
        <v>0.44609748263888888</v>
      </c>
      <c r="N16" s="4">
        <f>N13/N7</f>
        <v>0.32667073529411766</v>
      </c>
      <c r="O16" s="4">
        <f>O13/O7</f>
        <v>0.14694631172839506</v>
      </c>
      <c r="P16" s="4">
        <f>P13/P7</f>
        <v>2.4504722222222219E-2</v>
      </c>
    </row>
    <row r="17" spans="1:16" x14ac:dyDescent="0.2">
      <c r="A17" s="4" t="s">
        <v>87</v>
      </c>
      <c r="B17" s="4">
        <v>37739.760000000002</v>
      </c>
      <c r="C17" s="4">
        <v>48.155999999999999</v>
      </c>
      <c r="D17" s="4">
        <f>B17*C17</f>
        <v>1817395.8825600001</v>
      </c>
    </row>
    <row r="18" spans="1:16" ht="15" x14ac:dyDescent="0.25">
      <c r="A18" s="4" t="s">
        <v>106</v>
      </c>
      <c r="B18" s="4">
        <f>SUM(B3:B17)</f>
        <v>268566.77500000002</v>
      </c>
      <c r="C18" s="4">
        <v>34.649000000000001</v>
      </c>
      <c r="D18" s="7">
        <f>SUM(D3:D17)/SUM(B3:B17)</f>
        <v>35.867031157889876</v>
      </c>
    </row>
    <row r="19" spans="1:16" ht="15" x14ac:dyDescent="0.25">
      <c r="A19" s="4" t="s">
        <v>104</v>
      </c>
      <c r="B19" s="4">
        <f>B18-B17</f>
        <v>230827.01500000001</v>
      </c>
      <c r="C19" s="4">
        <v>32.441000000000003</v>
      </c>
      <c r="F19" s="4" t="s">
        <v>106</v>
      </c>
      <c r="G19" s="7">
        <f>B18</f>
        <v>268566.77500000002</v>
      </c>
      <c r="H19" s="7">
        <f>B39</f>
        <v>266739.26699999999</v>
      </c>
      <c r="I19" s="7">
        <f>B60</f>
        <v>264893.663</v>
      </c>
      <c r="J19" s="7">
        <f>B82</f>
        <v>263031.26799999998</v>
      </c>
      <c r="K19" s="7">
        <f>B105</f>
        <v>261152.82999999996</v>
      </c>
      <c r="L19" s="7">
        <f>B128</f>
        <v>259657.36799999999</v>
      </c>
      <c r="M19" s="7">
        <f>B150</f>
        <v>258370.603</v>
      </c>
      <c r="N19" s="7">
        <f>B173</f>
        <v>258107.65399999998</v>
      </c>
      <c r="O19" s="7">
        <f>B194</f>
        <v>251994.75199999998</v>
      </c>
      <c r="P19" s="7">
        <f>B215</f>
        <v>249029.976</v>
      </c>
    </row>
    <row r="20" spans="1:16" x14ac:dyDescent="0.2">
      <c r="G20" s="8">
        <f>C18</f>
        <v>34.649000000000001</v>
      </c>
      <c r="H20" s="8">
        <f>C39</f>
        <v>34.156999999999996</v>
      </c>
      <c r="I20" s="8">
        <f>C60</f>
        <v>34.085999999999999</v>
      </c>
      <c r="J20" s="8">
        <f>C82</f>
        <v>33.722999999999999</v>
      </c>
      <c r="K20" s="8">
        <f>C105</f>
        <v>33.61</v>
      </c>
      <c r="L20" s="8">
        <f>C128</f>
        <v>33.24</v>
      </c>
      <c r="M20" s="8">
        <f>C150</f>
        <v>33.095999999999997</v>
      </c>
      <c r="N20" s="8">
        <f>C173</f>
        <v>32.76</v>
      </c>
      <c r="O20" s="8">
        <f>C194</f>
        <v>32.206000000000003</v>
      </c>
      <c r="P20" s="8">
        <f>C215</f>
        <v>32.322000000000003</v>
      </c>
    </row>
    <row r="22" spans="1:16" ht="15" x14ac:dyDescent="0.25">
      <c r="A22" s="4">
        <v>440</v>
      </c>
      <c r="F22" s="4" t="s">
        <v>104</v>
      </c>
      <c r="G22" s="7">
        <f>B19</f>
        <v>230827.01500000001</v>
      </c>
      <c r="H22" s="7">
        <f>B40</f>
        <v>233094.14899999998</v>
      </c>
      <c r="I22" s="7">
        <f>B61</f>
        <v>235343.18</v>
      </c>
      <c r="J22" s="7">
        <f>B83</f>
        <v>237575.41899999999</v>
      </c>
      <c r="K22" s="7">
        <f>B106</f>
        <v>239791.62199999997</v>
      </c>
      <c r="L22" s="7">
        <f>B129</f>
        <v>242390.79199999999</v>
      </c>
      <c r="M22" s="7">
        <f>B151</f>
        <v>245198.66500000001</v>
      </c>
      <c r="N22" s="7">
        <f>B174</f>
        <v>249030.35399999999</v>
      </c>
      <c r="O22" s="7">
        <f>B195</f>
        <v>247670.29199999999</v>
      </c>
      <c r="P22" s="7">
        <f>B216</f>
        <v>248551.598</v>
      </c>
    </row>
    <row r="23" spans="1:16" x14ac:dyDescent="0.2">
      <c r="A23" s="4" t="s">
        <v>103</v>
      </c>
      <c r="B23" s="4" t="s">
        <v>102</v>
      </c>
      <c r="C23" s="4" t="s">
        <v>101</v>
      </c>
      <c r="G23" s="8">
        <f>C19</f>
        <v>32.441000000000003</v>
      </c>
      <c r="H23" s="8">
        <f>C40</f>
        <v>32.136000000000003</v>
      </c>
      <c r="I23" s="8">
        <f>C61</f>
        <v>32.137999999999998</v>
      </c>
      <c r="J23" s="8">
        <f>C83</f>
        <v>32.021000000000001</v>
      </c>
      <c r="K23" s="8">
        <f>C106</f>
        <v>32.057000000000002</v>
      </c>
      <c r="L23" s="8">
        <f>C129</f>
        <v>31.92</v>
      </c>
      <c r="M23" s="8">
        <f>C151</f>
        <v>32.015000000000001</v>
      </c>
      <c r="N23" s="8">
        <f>C174</f>
        <v>31.988</v>
      </c>
      <c r="O23" s="8">
        <f>C195</f>
        <v>31.800999999999998</v>
      </c>
      <c r="P23" s="8">
        <f>C216</f>
        <v>32.271000000000001</v>
      </c>
    </row>
    <row r="24" spans="1:16" x14ac:dyDescent="0.2">
      <c r="A24" s="4" t="s">
        <v>100</v>
      </c>
      <c r="B24" s="4">
        <v>17200.078000000001</v>
      </c>
      <c r="C24" s="4">
        <v>27.87</v>
      </c>
      <c r="D24" s="4">
        <f>B24*C24</f>
        <v>479366.17386000004</v>
      </c>
    </row>
    <row r="25" spans="1:16" x14ac:dyDescent="0.2">
      <c r="A25" s="4" t="s">
        <v>119</v>
      </c>
      <c r="B25" s="4">
        <v>17200.078000000001</v>
      </c>
      <c r="C25" s="4">
        <v>35.869999999999997</v>
      </c>
      <c r="D25" s="4">
        <f>B25*C25</f>
        <v>616966.79786000005</v>
      </c>
    </row>
    <row r="26" spans="1:16" x14ac:dyDescent="0.2">
      <c r="A26" s="4" t="s">
        <v>99</v>
      </c>
      <c r="B26" s="4">
        <v>34893.438999999998</v>
      </c>
      <c r="C26" s="4">
        <v>34.023000000000003</v>
      </c>
      <c r="D26" s="4">
        <f>B26*C26</f>
        <v>1187179.4750970001</v>
      </c>
    </row>
    <row r="27" spans="1:16" x14ac:dyDescent="0.2">
      <c r="A27" s="4" t="s">
        <v>98</v>
      </c>
      <c r="B27" s="4">
        <v>6619.7510000000002</v>
      </c>
      <c r="C27" s="4">
        <v>65.7</v>
      </c>
      <c r="D27" s="4">
        <f>B27*C27</f>
        <v>434917.64070000005</v>
      </c>
    </row>
    <row r="28" spans="1:16" x14ac:dyDescent="0.2">
      <c r="A28" s="4" t="s">
        <v>97</v>
      </c>
      <c r="B28" s="4">
        <v>2711.5659999999998</v>
      </c>
      <c r="C28" s="4">
        <v>72.311999999999998</v>
      </c>
      <c r="D28" s="4">
        <f>B28*C28</f>
        <v>196078.76059199998</v>
      </c>
    </row>
    <row r="29" spans="1:16" x14ac:dyDescent="0.2">
      <c r="A29" s="4" t="s">
        <v>96</v>
      </c>
      <c r="B29" s="4">
        <v>22642.156999999999</v>
      </c>
      <c r="C29" s="4">
        <v>34.423999999999999</v>
      </c>
      <c r="D29" s="4">
        <f>B29*C29</f>
        <v>779433.61256799998</v>
      </c>
    </row>
    <row r="30" spans="1:16" x14ac:dyDescent="0.2">
      <c r="A30" s="4" t="s">
        <v>95</v>
      </c>
      <c r="B30" s="4">
        <v>6342.1940000000004</v>
      </c>
      <c r="C30" s="4">
        <v>35.865000000000002</v>
      </c>
      <c r="D30" s="4">
        <f>B30*C30</f>
        <v>227462.78781000004</v>
      </c>
    </row>
    <row r="31" spans="1:16" x14ac:dyDescent="0.2">
      <c r="A31" s="4" t="s">
        <v>94</v>
      </c>
      <c r="B31" s="4">
        <v>1129.1890000000001</v>
      </c>
      <c r="C31" s="4">
        <v>11.936</v>
      </c>
      <c r="D31" s="4">
        <f>B31*C31</f>
        <v>13477.999904</v>
      </c>
    </row>
    <row r="32" spans="1:16" x14ac:dyDescent="0.2">
      <c r="A32" s="4" t="s">
        <v>93</v>
      </c>
      <c r="B32" s="4">
        <v>8855.9570000000003</v>
      </c>
      <c r="C32" s="4">
        <v>35.189</v>
      </c>
      <c r="D32" s="4">
        <f>B32*C32</f>
        <v>311632.27087300003</v>
      </c>
    </row>
    <row r="33" spans="1:4" x14ac:dyDescent="0.2">
      <c r="A33" s="4" t="s">
        <v>92</v>
      </c>
      <c r="B33" s="4">
        <v>26153.581999999999</v>
      </c>
      <c r="C33" s="4">
        <v>34.423999999999999</v>
      </c>
      <c r="D33" s="4">
        <f>B33*C33</f>
        <v>900310.90676799999</v>
      </c>
    </row>
    <row r="34" spans="1:4" x14ac:dyDescent="0.2">
      <c r="A34" s="4" t="s">
        <v>91</v>
      </c>
      <c r="B34" s="4">
        <v>3375</v>
      </c>
      <c r="C34" s="4">
        <v>6.141</v>
      </c>
      <c r="D34" s="4">
        <f>B34*C34</f>
        <v>20725.875</v>
      </c>
    </row>
    <row r="35" spans="1:4" x14ac:dyDescent="0.2">
      <c r="A35" s="4" t="s">
        <v>90</v>
      </c>
      <c r="B35" s="4">
        <v>39600</v>
      </c>
      <c r="C35" s="4">
        <v>21.353000000000002</v>
      </c>
      <c r="D35" s="4">
        <f>B35*C35</f>
        <v>845578.8</v>
      </c>
    </row>
    <row r="36" spans="1:4" x14ac:dyDescent="0.2">
      <c r="A36" s="4" t="s">
        <v>89</v>
      </c>
      <c r="B36" s="4">
        <v>19800</v>
      </c>
      <c r="C36" s="4">
        <v>26.423999999999999</v>
      </c>
      <c r="D36" s="4">
        <f>B36*C36</f>
        <v>523195.2</v>
      </c>
    </row>
    <row r="37" spans="1:4" x14ac:dyDescent="0.2">
      <c r="A37" s="4" t="s">
        <v>88</v>
      </c>
      <c r="B37" s="4">
        <v>26571.157999999999</v>
      </c>
      <c r="C37" s="4">
        <v>48.155999999999999</v>
      </c>
      <c r="D37" s="4">
        <f>B37*C37</f>
        <v>1279560.6846479999</v>
      </c>
    </row>
    <row r="38" spans="1:4" x14ac:dyDescent="0.2">
      <c r="A38" s="4" t="s">
        <v>87</v>
      </c>
      <c r="B38" s="4">
        <v>33645.118000000002</v>
      </c>
      <c r="C38" s="4">
        <v>48.155999999999999</v>
      </c>
      <c r="D38" s="4">
        <f>B38*C38</f>
        <v>1620214.302408</v>
      </c>
    </row>
    <row r="39" spans="1:4" ht="15" x14ac:dyDescent="0.25">
      <c r="A39" s="4" t="s">
        <v>106</v>
      </c>
      <c r="B39" s="4">
        <f>SUM(B24:B38)</f>
        <v>266739.26699999999</v>
      </c>
      <c r="C39" s="4">
        <v>34.156999999999996</v>
      </c>
      <c r="D39" s="7">
        <f>SUM(D24:D38)/SUM(B24:B38)</f>
        <v>35.375748738516251</v>
      </c>
    </row>
    <row r="40" spans="1:4" x14ac:dyDescent="0.2">
      <c r="A40" s="4" t="s">
        <v>104</v>
      </c>
      <c r="B40" s="4">
        <f>B39-B38</f>
        <v>233094.14899999998</v>
      </c>
      <c r="C40" s="4">
        <v>32.136000000000003</v>
      </c>
    </row>
    <row r="43" spans="1:4" x14ac:dyDescent="0.2">
      <c r="A43" s="4">
        <v>480</v>
      </c>
    </row>
    <row r="44" spans="1:4" x14ac:dyDescent="0.2">
      <c r="A44" s="4" t="s">
        <v>103</v>
      </c>
      <c r="B44" s="4" t="s">
        <v>102</v>
      </c>
      <c r="C44" s="4" t="s">
        <v>101</v>
      </c>
    </row>
    <row r="45" spans="1:4" x14ac:dyDescent="0.2">
      <c r="A45" s="4" t="s">
        <v>100</v>
      </c>
      <c r="B45" s="4">
        <v>17200.078000000001</v>
      </c>
      <c r="C45" s="4">
        <v>27.87</v>
      </c>
      <c r="D45" s="4">
        <f>B45*C45</f>
        <v>479366.17386000004</v>
      </c>
    </row>
    <row r="46" spans="1:4" x14ac:dyDescent="0.2">
      <c r="A46" s="4" t="s">
        <v>119</v>
      </c>
      <c r="B46" s="4">
        <v>17200.078000000001</v>
      </c>
      <c r="C46" s="4">
        <v>35.869999999999997</v>
      </c>
      <c r="D46" s="4">
        <f>B46*C46</f>
        <v>616966.79786000005</v>
      </c>
    </row>
    <row r="47" spans="1:4" x14ac:dyDescent="0.2">
      <c r="A47" s="4" t="s">
        <v>99</v>
      </c>
      <c r="B47" s="4">
        <v>34758.756999999998</v>
      </c>
      <c r="C47" s="4">
        <v>34.023000000000003</v>
      </c>
      <c r="D47" s="4">
        <f>B47*C47</f>
        <v>1182597.1894110001</v>
      </c>
    </row>
    <row r="48" spans="1:4" x14ac:dyDescent="0.2">
      <c r="A48" s="4" t="s">
        <v>98</v>
      </c>
      <c r="B48" s="4">
        <v>6590.4470000000001</v>
      </c>
      <c r="C48" s="4">
        <v>65.7</v>
      </c>
      <c r="D48" s="4">
        <f>B48*C48</f>
        <v>432992.36790000001</v>
      </c>
    </row>
    <row r="49" spans="1:4" x14ac:dyDescent="0.2">
      <c r="A49" s="4" t="s">
        <v>97</v>
      </c>
      <c r="B49" s="4">
        <v>2701.1190000000001</v>
      </c>
      <c r="C49" s="4">
        <v>72.311999999999998</v>
      </c>
      <c r="D49" s="4">
        <f>B49*C49</f>
        <v>195323.317128</v>
      </c>
    </row>
    <row r="50" spans="1:4" x14ac:dyDescent="0.2">
      <c r="A50" s="4" t="s">
        <v>96</v>
      </c>
      <c r="B50" s="4">
        <v>22563.690999999999</v>
      </c>
      <c r="C50" s="4">
        <v>34.423999999999999</v>
      </c>
      <c r="D50" s="4">
        <f>B50*C50</f>
        <v>776732.49898399995</v>
      </c>
    </row>
    <row r="51" spans="1:4" x14ac:dyDescent="0.2">
      <c r="A51" s="4" t="s">
        <v>95</v>
      </c>
      <c r="B51" s="4">
        <v>6342.1940000000004</v>
      </c>
      <c r="C51" s="4">
        <v>35.865000000000002</v>
      </c>
      <c r="D51" s="4">
        <f>B51*C51</f>
        <v>227462.78781000004</v>
      </c>
    </row>
    <row r="52" spans="1:4" x14ac:dyDescent="0.2">
      <c r="A52" s="4" t="s">
        <v>94</v>
      </c>
      <c r="B52" s="4">
        <v>1124.136</v>
      </c>
      <c r="C52" s="4">
        <v>11.936</v>
      </c>
      <c r="D52" s="4">
        <f>B52*C52</f>
        <v>13417.687296</v>
      </c>
    </row>
    <row r="53" spans="1:4" x14ac:dyDescent="0.2">
      <c r="A53" s="4" t="s">
        <v>93</v>
      </c>
      <c r="B53" s="4">
        <v>8801.5249999999996</v>
      </c>
      <c r="C53" s="4">
        <v>35.189</v>
      </c>
      <c r="D53" s="4">
        <f>B53*C53</f>
        <v>309716.86322499998</v>
      </c>
    </row>
    <row r="54" spans="1:4" x14ac:dyDescent="0.2">
      <c r="A54" s="4" t="s">
        <v>92</v>
      </c>
      <c r="B54" s="4">
        <v>26292.749</v>
      </c>
      <c r="C54" s="4">
        <v>34.423999999999999</v>
      </c>
      <c r="D54" s="4">
        <f>B54*C54</f>
        <v>905101.59157599998</v>
      </c>
    </row>
    <row r="55" spans="1:4" x14ac:dyDescent="0.2">
      <c r="A55" s="4" t="s">
        <v>91</v>
      </c>
      <c r="B55" s="4">
        <v>3375</v>
      </c>
      <c r="C55" s="4">
        <v>6.141</v>
      </c>
      <c r="D55" s="4">
        <f>B55*C55</f>
        <v>20725.875</v>
      </c>
    </row>
    <row r="56" spans="1:4" x14ac:dyDescent="0.2">
      <c r="A56" s="4" t="s">
        <v>90</v>
      </c>
      <c r="B56" s="4">
        <v>43200</v>
      </c>
      <c r="C56" s="4">
        <v>22.802</v>
      </c>
      <c r="D56" s="4">
        <f>B56*C56</f>
        <v>985046.4</v>
      </c>
    </row>
    <row r="57" spans="1:4" x14ac:dyDescent="0.2">
      <c r="A57" s="4" t="s">
        <v>89</v>
      </c>
      <c r="B57" s="4">
        <v>21600</v>
      </c>
      <c r="C57" s="4">
        <v>26.423999999999999</v>
      </c>
      <c r="D57" s="4">
        <f>B57*C57</f>
        <v>570758.40000000002</v>
      </c>
    </row>
    <row r="58" spans="1:4" x14ac:dyDescent="0.2">
      <c r="A58" s="4" t="s">
        <v>88</v>
      </c>
      <c r="B58" s="4">
        <v>23593.405999999999</v>
      </c>
      <c r="C58" s="4">
        <v>49.604999999999997</v>
      </c>
      <c r="D58" s="4">
        <f>B58*C58</f>
        <v>1170350.9046299998</v>
      </c>
    </row>
    <row r="59" spans="1:4" x14ac:dyDescent="0.2">
      <c r="A59" s="4" t="s">
        <v>87</v>
      </c>
      <c r="B59" s="4">
        <v>29550.483</v>
      </c>
      <c r="C59" s="4">
        <v>49.604999999999997</v>
      </c>
      <c r="D59" s="4">
        <f>B59*C59</f>
        <v>1465851.7092149998</v>
      </c>
    </row>
    <row r="60" spans="1:4" ht="15" x14ac:dyDescent="0.25">
      <c r="A60" s="4" t="s">
        <v>106</v>
      </c>
      <c r="B60" s="4">
        <f>SUM(B45:B59)</f>
        <v>264893.663</v>
      </c>
      <c r="C60" s="4">
        <v>34.085999999999999</v>
      </c>
      <c r="D60" s="7">
        <f>SUM(D45:D59)/SUM(B45:B59)</f>
        <v>35.306282747484978</v>
      </c>
    </row>
    <row r="61" spans="1:4" x14ac:dyDescent="0.2">
      <c r="A61" s="4" t="s">
        <v>104</v>
      </c>
      <c r="B61" s="4">
        <f>B60-B59</f>
        <v>235343.18</v>
      </c>
      <c r="C61" s="4">
        <v>32.137999999999998</v>
      </c>
    </row>
    <row r="65" spans="1:4" x14ac:dyDescent="0.2">
      <c r="A65" s="4">
        <v>520</v>
      </c>
    </row>
    <row r="66" spans="1:4" x14ac:dyDescent="0.2">
      <c r="A66" s="4" t="s">
        <v>103</v>
      </c>
      <c r="B66" s="4" t="s">
        <v>102</v>
      </c>
      <c r="C66" s="4" t="s">
        <v>101</v>
      </c>
    </row>
    <row r="67" spans="1:4" x14ac:dyDescent="0.2">
      <c r="A67" s="4" t="s">
        <v>100</v>
      </c>
      <c r="B67" s="4">
        <v>17200.078000000001</v>
      </c>
      <c r="C67" s="4">
        <v>27.87</v>
      </c>
      <c r="D67" s="4">
        <f>B67*C67</f>
        <v>479366.17386000004</v>
      </c>
    </row>
    <row r="68" spans="1:4" x14ac:dyDescent="0.2">
      <c r="A68" s="4" t="s">
        <v>119</v>
      </c>
      <c r="B68" s="4">
        <v>17200.078000000001</v>
      </c>
      <c r="C68" s="4">
        <v>35.869999999999997</v>
      </c>
      <c r="D68" s="4">
        <f>B68*C68</f>
        <v>616966.79786000005</v>
      </c>
    </row>
    <row r="69" spans="1:4" x14ac:dyDescent="0.2">
      <c r="A69" s="4" t="s">
        <v>99</v>
      </c>
      <c r="B69" s="4">
        <v>34622.425999999999</v>
      </c>
      <c r="C69" s="4">
        <v>34.023000000000003</v>
      </c>
      <c r="D69" s="4">
        <f>B69*C69</f>
        <v>1177958.7997980001</v>
      </c>
    </row>
    <row r="70" spans="1:4" x14ac:dyDescent="0.2">
      <c r="A70" s="4" t="s">
        <v>98</v>
      </c>
      <c r="B70" s="4">
        <v>6560.8019999999997</v>
      </c>
      <c r="C70" s="4">
        <v>65.7</v>
      </c>
      <c r="D70" s="4">
        <f>B70*C70</f>
        <v>431044.69140000001</v>
      </c>
    </row>
    <row r="71" spans="1:4" x14ac:dyDescent="0.2">
      <c r="A71" s="4" t="s">
        <v>97</v>
      </c>
      <c r="B71" s="4">
        <v>2690.5430000000001</v>
      </c>
      <c r="C71" s="4">
        <v>72.311999999999998</v>
      </c>
      <c r="D71" s="4">
        <f>B71*C71</f>
        <v>194558.54541600001</v>
      </c>
    </row>
    <row r="72" spans="1:4" x14ac:dyDescent="0.2">
      <c r="A72" s="4" t="s">
        <v>96</v>
      </c>
      <c r="B72" s="4">
        <v>22484.232</v>
      </c>
      <c r="C72" s="4">
        <v>34.423999999999999</v>
      </c>
      <c r="D72" s="4">
        <f>B72*C72</f>
        <v>773997.20236799994</v>
      </c>
    </row>
    <row r="73" spans="1:4" x14ac:dyDescent="0.2">
      <c r="A73" s="4" t="s">
        <v>95</v>
      </c>
      <c r="B73" s="4">
        <v>6342.1940000000004</v>
      </c>
      <c r="C73" s="4">
        <v>35.865000000000002</v>
      </c>
      <c r="D73" s="4">
        <f>B73*C73</f>
        <v>227462.78781000004</v>
      </c>
    </row>
    <row r="74" spans="1:4" x14ac:dyDescent="0.2">
      <c r="A74" s="4" t="s">
        <v>94</v>
      </c>
      <c r="B74" s="4">
        <v>1119.0239999999999</v>
      </c>
      <c r="C74" s="4">
        <v>11.936</v>
      </c>
      <c r="D74" s="4">
        <f>B74*C74</f>
        <v>13356.670463999999</v>
      </c>
    </row>
    <row r="75" spans="1:4" x14ac:dyDescent="0.2">
      <c r="A75" s="4" t="s">
        <v>93</v>
      </c>
      <c r="B75" s="4">
        <v>8746.5529999999999</v>
      </c>
      <c r="C75" s="4">
        <v>35.189</v>
      </c>
      <c r="D75" s="4">
        <f>B75*C75</f>
        <v>307782.45351700002</v>
      </c>
    </row>
    <row r="76" spans="1:4" x14ac:dyDescent="0.2">
      <c r="A76" s="4" t="s">
        <v>92</v>
      </c>
      <c r="B76" s="4">
        <v>26418.833999999999</v>
      </c>
      <c r="C76" s="4">
        <v>34.423999999999999</v>
      </c>
      <c r="D76" s="4">
        <f>B76*C76</f>
        <v>909441.94161599991</v>
      </c>
    </row>
    <row r="77" spans="1:4" x14ac:dyDescent="0.2">
      <c r="A77" s="4" t="s">
        <v>91</v>
      </c>
      <c r="B77" s="4">
        <v>3375</v>
      </c>
      <c r="C77" s="4">
        <v>6.141</v>
      </c>
      <c r="D77" s="4">
        <f>B77*C77</f>
        <v>20725.875</v>
      </c>
    </row>
    <row r="78" spans="1:4" x14ac:dyDescent="0.2">
      <c r="A78" s="4" t="s">
        <v>90</v>
      </c>
      <c r="B78" s="4">
        <v>46800</v>
      </c>
      <c r="C78" s="4">
        <v>24.251000000000001</v>
      </c>
      <c r="D78" s="4">
        <f>B78*C78</f>
        <v>1134946.8</v>
      </c>
    </row>
    <row r="79" spans="1:4" x14ac:dyDescent="0.2">
      <c r="A79" s="4" t="s">
        <v>89</v>
      </c>
      <c r="B79" s="4">
        <v>23400</v>
      </c>
      <c r="C79" s="4">
        <v>26.423999999999999</v>
      </c>
      <c r="D79" s="4">
        <f>B79*C79</f>
        <v>618321.6</v>
      </c>
    </row>
    <row r="80" spans="1:4" x14ac:dyDescent="0.2">
      <c r="A80" s="4" t="s">
        <v>88</v>
      </c>
      <c r="B80" s="4">
        <v>20615.654999999999</v>
      </c>
      <c r="C80" s="4">
        <v>49.604999999999997</v>
      </c>
      <c r="D80" s="4">
        <f>B80*C80</f>
        <v>1022639.5662749999</v>
      </c>
    </row>
    <row r="81" spans="1:4" x14ac:dyDescent="0.2">
      <c r="A81" s="4" t="s">
        <v>87</v>
      </c>
      <c r="B81" s="4">
        <v>25455.848999999998</v>
      </c>
      <c r="C81" s="4">
        <v>49.604999999999997</v>
      </c>
      <c r="D81" s="4">
        <f>B81*C81</f>
        <v>1262737.3896449998</v>
      </c>
    </row>
    <row r="82" spans="1:4" ht="15" x14ac:dyDescent="0.25">
      <c r="A82" s="4" t="s">
        <v>106</v>
      </c>
      <c r="B82" s="4">
        <f>SUM(B67:B81)</f>
        <v>263031.26799999998</v>
      </c>
      <c r="C82" s="4">
        <v>33.722999999999999</v>
      </c>
      <c r="D82" s="7">
        <f>SUM(D67:D81)/SUM(B67:B81)</f>
        <v>34.943782026055551</v>
      </c>
    </row>
    <row r="83" spans="1:4" x14ac:dyDescent="0.2">
      <c r="A83" s="4" t="s">
        <v>104</v>
      </c>
      <c r="B83" s="4">
        <f>B82-B81</f>
        <v>237575.41899999999</v>
      </c>
      <c r="C83" s="4">
        <v>32.021000000000001</v>
      </c>
    </row>
    <row r="88" spans="1:4" x14ac:dyDescent="0.2">
      <c r="A88" s="4">
        <v>560</v>
      </c>
    </row>
    <row r="89" spans="1:4" x14ac:dyDescent="0.2">
      <c r="A89" s="4" t="s">
        <v>103</v>
      </c>
      <c r="B89" s="4" t="s">
        <v>102</v>
      </c>
      <c r="C89" s="4" t="s">
        <v>101</v>
      </c>
    </row>
    <row r="90" spans="1:4" x14ac:dyDescent="0.2">
      <c r="A90" s="4" t="s">
        <v>100</v>
      </c>
      <c r="B90" s="4">
        <v>17200.078000000001</v>
      </c>
      <c r="C90" s="4">
        <v>27.87</v>
      </c>
      <c r="D90" s="4">
        <f>B90*C90</f>
        <v>479366.17386000004</v>
      </c>
    </row>
    <row r="91" spans="1:4" x14ac:dyDescent="0.2">
      <c r="A91" s="4" t="s">
        <v>119</v>
      </c>
      <c r="B91" s="4">
        <v>17200.078000000001</v>
      </c>
      <c r="C91" s="4">
        <v>35.869999999999997</v>
      </c>
      <c r="D91" s="4">
        <f>B91*C91</f>
        <v>616966.79786000005</v>
      </c>
    </row>
    <row r="92" spans="1:4" x14ac:dyDescent="0.2">
      <c r="A92" s="4" t="s">
        <v>99</v>
      </c>
      <c r="B92" s="4">
        <v>34484.485000000001</v>
      </c>
      <c r="C92" s="4">
        <v>34.023000000000003</v>
      </c>
      <c r="D92" s="4">
        <f>B92*C92</f>
        <v>1173265.6331550002</v>
      </c>
    </row>
    <row r="93" spans="1:4" x14ac:dyDescent="0.2">
      <c r="A93" s="4" t="s">
        <v>98</v>
      </c>
      <c r="B93" s="4">
        <v>6530.8230000000003</v>
      </c>
      <c r="C93" s="4">
        <v>65.7</v>
      </c>
      <c r="D93" s="4">
        <f>B93*C93</f>
        <v>429075.07110000006</v>
      </c>
    </row>
    <row r="94" spans="1:4" x14ac:dyDescent="0.2">
      <c r="A94" s="4" t="s">
        <v>97</v>
      </c>
      <c r="B94" s="4">
        <v>2679.8429999999998</v>
      </c>
      <c r="C94" s="4">
        <v>72.311999999999998</v>
      </c>
      <c r="D94" s="4">
        <f>B94*C94</f>
        <v>193784.80701599998</v>
      </c>
    </row>
    <row r="95" spans="1:4" x14ac:dyDescent="0.2">
      <c r="A95" s="4" t="s">
        <v>96</v>
      </c>
      <c r="B95" s="4">
        <v>22403.802</v>
      </c>
      <c r="C95" s="4">
        <v>34.423999999999999</v>
      </c>
      <c r="D95" s="4">
        <f>B95*C95</f>
        <v>771228.480048</v>
      </c>
    </row>
    <row r="96" spans="1:4" x14ac:dyDescent="0.2">
      <c r="A96" s="4" t="s">
        <v>95</v>
      </c>
      <c r="B96" s="4">
        <v>6342.1940000000004</v>
      </c>
      <c r="C96" s="4">
        <v>35.865000000000002</v>
      </c>
      <c r="D96" s="4">
        <f>B96*C96</f>
        <v>227462.78781000004</v>
      </c>
    </row>
    <row r="97" spans="1:4" x14ac:dyDescent="0.2">
      <c r="A97" s="4" t="s">
        <v>94</v>
      </c>
      <c r="B97" s="4">
        <v>1113.855</v>
      </c>
      <c r="C97" s="4">
        <v>11.936</v>
      </c>
      <c r="D97" s="4">
        <f>B97*C97</f>
        <v>13294.97328</v>
      </c>
    </row>
    <row r="98" spans="1:4" x14ac:dyDescent="0.2">
      <c r="A98" s="4" t="s">
        <v>93</v>
      </c>
      <c r="B98" s="4">
        <v>8691.0630000000001</v>
      </c>
      <c r="C98" s="4">
        <v>35.189</v>
      </c>
      <c r="D98" s="4">
        <f>B98*C98</f>
        <v>305829.81590699998</v>
      </c>
    </row>
    <row r="99" spans="1:4" x14ac:dyDescent="0.2">
      <c r="A99" s="4" t="s">
        <v>92</v>
      </c>
      <c r="B99" s="4">
        <v>26532.498</v>
      </c>
      <c r="C99" s="4">
        <v>34.423999999999999</v>
      </c>
      <c r="D99" s="4">
        <f>B99*C99</f>
        <v>913354.711152</v>
      </c>
    </row>
    <row r="100" spans="1:4" x14ac:dyDescent="0.2">
      <c r="A100" s="4" t="s">
        <v>91</v>
      </c>
      <c r="B100" s="4">
        <v>3375</v>
      </c>
      <c r="C100" s="4">
        <v>6.141</v>
      </c>
      <c r="D100" s="4">
        <f>B100*C100</f>
        <v>20725.875</v>
      </c>
    </row>
    <row r="101" spans="1:4" x14ac:dyDescent="0.2">
      <c r="A101" s="4" t="s">
        <v>90</v>
      </c>
      <c r="B101" s="4">
        <v>50400</v>
      </c>
      <c r="C101" s="4">
        <v>25.7</v>
      </c>
      <c r="D101" s="4">
        <f>B101*C101</f>
        <v>1295280</v>
      </c>
    </row>
    <row r="102" spans="1:4" x14ac:dyDescent="0.2">
      <c r="A102" s="4" t="s">
        <v>89</v>
      </c>
      <c r="B102" s="4">
        <v>25200</v>
      </c>
      <c r="C102" s="4">
        <v>26.423999999999999</v>
      </c>
      <c r="D102" s="4">
        <f>B102*C102</f>
        <v>665884.79999999993</v>
      </c>
    </row>
    <row r="103" spans="1:4" x14ac:dyDescent="0.2">
      <c r="A103" s="4" t="s">
        <v>88</v>
      </c>
      <c r="B103" s="4">
        <v>17637.902999999998</v>
      </c>
      <c r="C103" s="4">
        <v>51.054000000000002</v>
      </c>
      <c r="D103" s="4">
        <f>B103*C103</f>
        <v>900485.49976199993</v>
      </c>
    </row>
    <row r="104" spans="1:4" x14ac:dyDescent="0.2">
      <c r="A104" s="4" t="s">
        <v>87</v>
      </c>
      <c r="B104" s="4">
        <v>21361.207999999999</v>
      </c>
      <c r="C104" s="4">
        <v>51.054000000000002</v>
      </c>
      <c r="D104" s="4">
        <f>B104*C104</f>
        <v>1090575.113232</v>
      </c>
    </row>
    <row r="105" spans="1:4" ht="15" x14ac:dyDescent="0.25">
      <c r="A105" s="4" t="s">
        <v>106</v>
      </c>
      <c r="B105" s="4">
        <f>SUM(B90:B104)</f>
        <v>261152.82999999996</v>
      </c>
      <c r="C105" s="4">
        <v>33.61</v>
      </c>
      <c r="D105" s="7">
        <f>SUM(D90:D104)/SUM(B90:B104)</f>
        <v>34.832402693786626</v>
      </c>
    </row>
    <row r="106" spans="1:4" x14ac:dyDescent="0.2">
      <c r="A106" s="4" t="s">
        <v>104</v>
      </c>
      <c r="B106" s="4">
        <f>B105-B104</f>
        <v>239791.62199999997</v>
      </c>
      <c r="C106" s="4">
        <v>32.057000000000002</v>
      </c>
    </row>
    <row r="111" spans="1:4" x14ac:dyDescent="0.2">
      <c r="A111" s="4">
        <v>600</v>
      </c>
    </row>
    <row r="112" spans="1:4" x14ac:dyDescent="0.2">
      <c r="A112" s="4" t="s">
        <v>103</v>
      </c>
      <c r="B112" s="4" t="s">
        <v>102</v>
      </c>
      <c r="C112" s="4" t="s">
        <v>101</v>
      </c>
    </row>
    <row r="113" spans="1:4" x14ac:dyDescent="0.2">
      <c r="A113" s="4" t="s">
        <v>100</v>
      </c>
      <c r="B113" s="4">
        <v>17200.078000000001</v>
      </c>
      <c r="C113" s="4">
        <v>27.87</v>
      </c>
      <c r="D113" s="4">
        <f>B113*C113</f>
        <v>479366.17386000004</v>
      </c>
    </row>
    <row r="114" spans="1:4" x14ac:dyDescent="0.2">
      <c r="A114" s="4" t="s">
        <v>119</v>
      </c>
      <c r="B114" s="4">
        <v>17200.078000000001</v>
      </c>
      <c r="C114" s="4">
        <v>35.869999999999997</v>
      </c>
      <c r="D114" s="4">
        <f>B114*C114</f>
        <v>616966.79786000005</v>
      </c>
    </row>
    <row r="115" spans="1:4" x14ac:dyDescent="0.2">
      <c r="A115" s="4" t="s">
        <v>99</v>
      </c>
      <c r="B115" s="4">
        <v>34374.355000000003</v>
      </c>
      <c r="C115" s="4">
        <v>34.023000000000003</v>
      </c>
      <c r="D115" s="4">
        <f>B115*C115</f>
        <v>1169518.6801650003</v>
      </c>
    </row>
    <row r="116" spans="1:4" x14ac:dyDescent="0.2">
      <c r="A116" s="4" t="s">
        <v>98</v>
      </c>
      <c r="B116" s="4">
        <v>6506.9009999999998</v>
      </c>
      <c r="C116" s="4">
        <v>65.7</v>
      </c>
      <c r="D116" s="4">
        <f>B116*C116</f>
        <v>427503.39569999999</v>
      </c>
    </row>
    <row r="117" spans="1:4" x14ac:dyDescent="0.2">
      <c r="A117" s="4" t="s">
        <v>97</v>
      </c>
      <c r="B117" s="4">
        <v>2671.3</v>
      </c>
      <c r="C117" s="4">
        <v>72.311999999999998</v>
      </c>
      <c r="D117" s="4">
        <f>B117*C117</f>
        <v>193167.04560000001</v>
      </c>
    </row>
    <row r="118" spans="1:4" x14ac:dyDescent="0.2">
      <c r="A118" s="4" t="s">
        <v>96</v>
      </c>
      <c r="B118" s="4">
        <v>22339.563999999998</v>
      </c>
      <c r="C118" s="4">
        <v>34.423999999999999</v>
      </c>
      <c r="D118" s="4">
        <f>B118*C118</f>
        <v>769017.15113599994</v>
      </c>
    </row>
    <row r="119" spans="1:4" x14ac:dyDescent="0.2">
      <c r="A119" s="4" t="s">
        <v>95</v>
      </c>
      <c r="B119" s="4">
        <v>6342.1940000000004</v>
      </c>
      <c r="C119" s="4">
        <v>35.865000000000002</v>
      </c>
      <c r="D119" s="4">
        <f>B119*C119</f>
        <v>227462.78781000004</v>
      </c>
    </row>
    <row r="120" spans="1:4" x14ac:dyDescent="0.2">
      <c r="A120" s="4" t="s">
        <v>94</v>
      </c>
      <c r="B120" s="4">
        <v>1109.73</v>
      </c>
      <c r="C120" s="4">
        <v>11.936</v>
      </c>
      <c r="D120" s="4">
        <f>B120*C120</f>
        <v>13245.737279999999</v>
      </c>
    </row>
    <row r="121" spans="1:4" x14ac:dyDescent="0.2">
      <c r="A121" s="4" t="s">
        <v>93</v>
      </c>
      <c r="B121" s="4">
        <v>8646.8549999999996</v>
      </c>
      <c r="C121" s="4">
        <v>35.189</v>
      </c>
      <c r="D121" s="4">
        <f>B121*C121</f>
        <v>304274.18059499998</v>
      </c>
    </row>
    <row r="122" spans="1:4" x14ac:dyDescent="0.2">
      <c r="A122" s="4" t="s">
        <v>92</v>
      </c>
      <c r="B122" s="4">
        <v>26636.603999999999</v>
      </c>
      <c r="C122" s="4">
        <v>34.423999999999999</v>
      </c>
      <c r="D122" s="4">
        <f>B122*C122</f>
        <v>916938.45609599992</v>
      </c>
    </row>
    <row r="123" spans="1:4" x14ac:dyDescent="0.2">
      <c r="A123" s="4" t="s">
        <v>91</v>
      </c>
      <c r="B123" s="4">
        <v>3375</v>
      </c>
      <c r="C123" s="4">
        <v>6.141</v>
      </c>
      <c r="D123" s="4">
        <f>B123*C123</f>
        <v>20725.875</v>
      </c>
    </row>
    <row r="124" spans="1:4" x14ac:dyDescent="0.2">
      <c r="A124" s="4" t="s">
        <v>90</v>
      </c>
      <c r="B124" s="4">
        <v>54000</v>
      </c>
      <c r="C124" s="4">
        <v>26.423999999999999</v>
      </c>
      <c r="D124" s="4">
        <f>B124*C124</f>
        <v>1426896</v>
      </c>
    </row>
    <row r="125" spans="1:4" x14ac:dyDescent="0.2">
      <c r="A125" s="4" t="s">
        <v>89</v>
      </c>
      <c r="B125" s="4">
        <v>27000</v>
      </c>
      <c r="C125" s="4">
        <v>26.423999999999999</v>
      </c>
      <c r="D125" s="4">
        <f>B125*C125</f>
        <v>713448</v>
      </c>
    </row>
    <row r="126" spans="1:4" x14ac:dyDescent="0.2">
      <c r="A126" s="4" t="s">
        <v>88</v>
      </c>
      <c r="B126" s="4">
        <v>14988.133</v>
      </c>
      <c r="C126" s="4">
        <v>51.777999999999999</v>
      </c>
      <c r="D126" s="4">
        <f>B126*C126</f>
        <v>776055.55047399993</v>
      </c>
    </row>
    <row r="127" spans="1:4" x14ac:dyDescent="0.2">
      <c r="A127" s="4" t="s">
        <v>87</v>
      </c>
      <c r="B127" s="4">
        <v>17266.576000000001</v>
      </c>
      <c r="C127" s="4">
        <v>51.777999999999999</v>
      </c>
      <c r="D127" s="4">
        <f>B127*C127</f>
        <v>894028.77212800004</v>
      </c>
    </row>
    <row r="128" spans="1:4" ht="15" x14ac:dyDescent="0.25">
      <c r="A128" s="4" t="s">
        <v>106</v>
      </c>
      <c r="B128" s="4">
        <f>SUM(B113:B127)</f>
        <v>259657.36799999999</v>
      </c>
      <c r="C128" s="4">
        <v>33.24</v>
      </c>
      <c r="D128" s="7">
        <f>SUM(D113:D127)/SUM(B113:B127)</f>
        <v>34.463164564249915</v>
      </c>
    </row>
    <row r="129" spans="1:4" x14ac:dyDescent="0.2">
      <c r="A129" s="4" t="s">
        <v>104</v>
      </c>
      <c r="B129" s="4">
        <f>B128-B127</f>
        <v>242390.79199999999</v>
      </c>
      <c r="C129" s="4">
        <v>31.92</v>
      </c>
    </row>
    <row r="131" spans="1:4" ht="13.5" customHeight="1" x14ac:dyDescent="0.2"/>
    <row r="133" spans="1:4" x14ac:dyDescent="0.2">
      <c r="A133" s="4">
        <v>640</v>
      </c>
    </row>
    <row r="134" spans="1:4" x14ac:dyDescent="0.2">
      <c r="A134" s="4" t="s">
        <v>103</v>
      </c>
      <c r="B134" s="4" t="s">
        <v>102</v>
      </c>
      <c r="C134" s="4" t="s">
        <v>101</v>
      </c>
    </row>
    <row r="135" spans="1:4" x14ac:dyDescent="0.2">
      <c r="A135" s="4" t="s">
        <v>100</v>
      </c>
      <c r="B135" s="4">
        <v>17200.078000000001</v>
      </c>
      <c r="C135" s="4">
        <v>27.87</v>
      </c>
      <c r="D135" s="4">
        <f>B135*C135</f>
        <v>479366.17386000004</v>
      </c>
    </row>
    <row r="136" spans="1:4" x14ac:dyDescent="0.2">
      <c r="A136" s="4" t="s">
        <v>119</v>
      </c>
      <c r="B136" s="4">
        <v>17200.078000000001</v>
      </c>
      <c r="C136" s="4">
        <v>35.869999999999997</v>
      </c>
      <c r="D136" s="4">
        <f>B136*C136</f>
        <v>616966.79786000005</v>
      </c>
    </row>
    <row r="137" spans="1:4" x14ac:dyDescent="0.2">
      <c r="A137" s="4" t="s">
        <v>99</v>
      </c>
      <c r="B137" s="4">
        <v>34279.366999999998</v>
      </c>
      <c r="C137" s="4">
        <v>34.023000000000003</v>
      </c>
      <c r="D137" s="4">
        <f>B137*C137</f>
        <v>1166286.903441</v>
      </c>
    </row>
    <row r="138" spans="1:4" x14ac:dyDescent="0.2">
      <c r="A138" s="4" t="s">
        <v>98</v>
      </c>
      <c r="B138" s="4">
        <v>6486.277</v>
      </c>
      <c r="C138" s="4">
        <v>65.7</v>
      </c>
      <c r="D138" s="4">
        <f>B138*C138</f>
        <v>426148.39890000003</v>
      </c>
    </row>
    <row r="139" spans="1:4" x14ac:dyDescent="0.2">
      <c r="A139" s="4" t="s">
        <v>97</v>
      </c>
      <c r="B139" s="4">
        <v>2663.9319999999998</v>
      </c>
      <c r="C139" s="4">
        <v>72.311999999999998</v>
      </c>
      <c r="D139" s="4">
        <f>B139*C139</f>
        <v>192634.25078399997</v>
      </c>
    </row>
    <row r="140" spans="1:4" x14ac:dyDescent="0.2">
      <c r="A140" s="4" t="s">
        <v>96</v>
      </c>
      <c r="B140" s="4">
        <v>22284.142</v>
      </c>
      <c r="C140" s="4">
        <v>34.423999999999999</v>
      </c>
      <c r="D140" s="4">
        <f>B140*C140</f>
        <v>767109.30420799996</v>
      </c>
    </row>
    <row r="141" spans="1:4" x14ac:dyDescent="0.2">
      <c r="A141" s="4" t="s">
        <v>95</v>
      </c>
      <c r="B141" s="4">
        <v>6342.1940000000004</v>
      </c>
      <c r="C141" s="4">
        <v>35.865000000000002</v>
      </c>
      <c r="D141" s="4">
        <f>B141*C141</f>
        <v>227462.78781000004</v>
      </c>
    </row>
    <row r="142" spans="1:4" x14ac:dyDescent="0.2">
      <c r="A142" s="4" t="s">
        <v>94</v>
      </c>
      <c r="B142" s="4">
        <v>1106.174</v>
      </c>
      <c r="C142" s="4">
        <v>11.936</v>
      </c>
      <c r="D142" s="4">
        <f>B142*C142</f>
        <v>13203.292863999999</v>
      </c>
    </row>
    <row r="143" spans="1:4" x14ac:dyDescent="0.2">
      <c r="A143" s="4" t="s">
        <v>93</v>
      </c>
      <c r="B143" s="4">
        <v>8608.7929999999997</v>
      </c>
      <c r="C143" s="4">
        <v>35.189</v>
      </c>
      <c r="D143" s="4">
        <f>B143*C143</f>
        <v>302934.81687699998</v>
      </c>
    </row>
    <row r="144" spans="1:4" x14ac:dyDescent="0.2">
      <c r="A144" s="4" t="s">
        <v>92</v>
      </c>
      <c r="B144" s="4">
        <v>26729.352999999999</v>
      </c>
      <c r="C144" s="4">
        <v>34.423999999999999</v>
      </c>
      <c r="D144" s="4">
        <f>B144*C144</f>
        <v>920131.24767199997</v>
      </c>
    </row>
    <row r="145" spans="1:4" x14ac:dyDescent="0.2">
      <c r="A145" s="4" t="s">
        <v>91</v>
      </c>
      <c r="B145" s="4">
        <v>3375</v>
      </c>
      <c r="C145" s="4">
        <v>6.141</v>
      </c>
      <c r="D145" s="4">
        <f>B145*C145</f>
        <v>20725.875</v>
      </c>
    </row>
    <row r="146" spans="1:4" x14ac:dyDescent="0.2">
      <c r="A146" s="4" t="s">
        <v>90</v>
      </c>
      <c r="B146" s="4">
        <v>57600</v>
      </c>
      <c r="C146" s="4">
        <v>27.873000000000001</v>
      </c>
      <c r="D146" s="4">
        <f>B146*C146</f>
        <v>1605484.8</v>
      </c>
    </row>
    <row r="147" spans="1:4" x14ac:dyDescent="0.2">
      <c r="A147" s="4" t="s">
        <v>89</v>
      </c>
      <c r="B147" s="4">
        <v>28800</v>
      </c>
      <c r="C147" s="4">
        <v>26.423999999999999</v>
      </c>
      <c r="D147" s="4">
        <f>B147*C147</f>
        <v>761011.19999999995</v>
      </c>
    </row>
    <row r="148" spans="1:4" x14ac:dyDescent="0.2">
      <c r="A148" s="4" t="s">
        <v>88</v>
      </c>
      <c r="B148" s="4">
        <v>12523.277</v>
      </c>
      <c r="C148" s="4">
        <v>53.226999999999997</v>
      </c>
      <c r="D148" s="4">
        <f>B148*C148</f>
        <v>666576.46487899998</v>
      </c>
    </row>
    <row r="149" spans="1:4" x14ac:dyDescent="0.2">
      <c r="A149" s="4" t="s">
        <v>87</v>
      </c>
      <c r="B149" s="4">
        <v>13171.938</v>
      </c>
      <c r="C149" s="4">
        <v>53.226999999999997</v>
      </c>
      <c r="D149" s="4">
        <f>B149*C149</f>
        <v>701102.74392599997</v>
      </c>
    </row>
    <row r="150" spans="1:4" ht="15" x14ac:dyDescent="0.25">
      <c r="A150" s="4" t="s">
        <v>106</v>
      </c>
      <c r="B150" s="4">
        <f>SUM(B135:B149)</f>
        <v>258370.603</v>
      </c>
      <c r="C150" s="4">
        <v>33.095999999999997</v>
      </c>
      <c r="D150" s="7">
        <f>SUM(D135:D149)/SUM(B135:B149)</f>
        <v>34.319481222409031</v>
      </c>
    </row>
    <row r="151" spans="1:4" x14ac:dyDescent="0.2">
      <c r="A151" s="4" t="s">
        <v>104</v>
      </c>
      <c r="B151" s="4">
        <f>B150-B149</f>
        <v>245198.66500000001</v>
      </c>
      <c r="C151" s="4">
        <v>32.015000000000001</v>
      </c>
    </row>
    <row r="156" spans="1:4" x14ac:dyDescent="0.2">
      <c r="A156" s="4">
        <v>680</v>
      </c>
    </row>
    <row r="157" spans="1:4" x14ac:dyDescent="0.2">
      <c r="A157" s="4" t="s">
        <v>103</v>
      </c>
      <c r="B157" s="4" t="s">
        <v>102</v>
      </c>
      <c r="C157" s="4" t="s">
        <v>101</v>
      </c>
    </row>
    <row r="158" spans="1:4" x14ac:dyDescent="0.2">
      <c r="A158" s="4" t="s">
        <v>100</v>
      </c>
      <c r="B158" s="4">
        <v>17200.078000000001</v>
      </c>
      <c r="C158" s="4">
        <v>27.87</v>
      </c>
      <c r="D158" s="4">
        <f>B158*C158</f>
        <v>479366.17386000004</v>
      </c>
    </row>
    <row r="159" spans="1:4" x14ac:dyDescent="0.2">
      <c r="A159" s="4" t="s">
        <v>119</v>
      </c>
      <c r="B159" s="4">
        <v>17200.078000000001</v>
      </c>
      <c r="C159" s="4">
        <v>35.869999999999997</v>
      </c>
      <c r="D159" s="4">
        <f>B159*C159</f>
        <v>616966.79786000005</v>
      </c>
    </row>
    <row r="160" spans="1:4" x14ac:dyDescent="0.2">
      <c r="A160" s="4" t="s">
        <v>99</v>
      </c>
      <c r="B160" s="4">
        <v>34259.928</v>
      </c>
      <c r="C160" s="4">
        <v>34.023000000000003</v>
      </c>
      <c r="D160" s="4">
        <f>B160*C160</f>
        <v>1165625.5303440001</v>
      </c>
    </row>
    <row r="161" spans="1:4" x14ac:dyDescent="0.2">
      <c r="A161" s="4" t="s">
        <v>98</v>
      </c>
      <c r="B161" s="4">
        <v>6482.058</v>
      </c>
      <c r="C161" s="4">
        <v>65.7</v>
      </c>
      <c r="D161" s="4">
        <f>B161*C161</f>
        <v>425871.21059999999</v>
      </c>
    </row>
    <row r="162" spans="1:4" x14ac:dyDescent="0.2">
      <c r="A162" s="4" t="s">
        <v>97</v>
      </c>
      <c r="B162" s="4">
        <v>2662.424</v>
      </c>
      <c r="C162" s="4">
        <v>72.311999999999998</v>
      </c>
      <c r="D162" s="4">
        <f>B162*C162</f>
        <v>192525.20428799998</v>
      </c>
    </row>
    <row r="163" spans="1:4" x14ac:dyDescent="0.2">
      <c r="A163" s="4" t="s">
        <v>96</v>
      </c>
      <c r="B163" s="4">
        <v>22272.797999999999</v>
      </c>
      <c r="C163" s="4">
        <v>34.423999999999999</v>
      </c>
      <c r="D163" s="4">
        <f>B163*C163</f>
        <v>766718.79835199995</v>
      </c>
    </row>
    <row r="164" spans="1:4" x14ac:dyDescent="0.2">
      <c r="A164" s="4" t="s">
        <v>95</v>
      </c>
      <c r="B164" s="4">
        <v>6342.1940000000004</v>
      </c>
      <c r="C164" s="4">
        <v>35.865000000000002</v>
      </c>
      <c r="D164" s="4">
        <f>B164*C164</f>
        <v>227462.78781000004</v>
      </c>
    </row>
    <row r="165" spans="1:4" x14ac:dyDescent="0.2">
      <c r="A165" s="4" t="s">
        <v>94</v>
      </c>
      <c r="B165" s="4">
        <v>1105.4469999999999</v>
      </c>
      <c r="C165" s="4">
        <v>11.936</v>
      </c>
      <c r="D165" s="4">
        <f>B165*C165</f>
        <v>13194.615391999998</v>
      </c>
    </row>
    <row r="166" spans="1:4" x14ac:dyDescent="0.2">
      <c r="A166" s="4" t="s">
        <v>93</v>
      </c>
      <c r="B166" s="4">
        <v>8601.0110000000004</v>
      </c>
      <c r="C166" s="4">
        <v>35.189</v>
      </c>
      <c r="D166" s="4">
        <f>B166*C166</f>
        <v>302660.97607900004</v>
      </c>
    </row>
    <row r="167" spans="1:4" x14ac:dyDescent="0.2">
      <c r="A167" s="4" t="s">
        <v>92</v>
      </c>
      <c r="B167" s="4">
        <v>26814.388999999999</v>
      </c>
      <c r="C167" s="4">
        <v>34.423999999999999</v>
      </c>
      <c r="D167" s="4">
        <f>B167*C167</f>
        <v>923058.52693599998</v>
      </c>
    </row>
    <row r="168" spans="1:4" x14ac:dyDescent="0.2">
      <c r="A168" s="4" t="s">
        <v>91</v>
      </c>
      <c r="B168" s="4">
        <v>3375</v>
      </c>
      <c r="C168" s="4">
        <v>6.141</v>
      </c>
      <c r="D168" s="4">
        <f>B168*C168</f>
        <v>20725.875</v>
      </c>
    </row>
    <row r="169" spans="1:4" x14ac:dyDescent="0.2">
      <c r="A169" s="4" t="s">
        <v>90</v>
      </c>
      <c r="B169" s="4">
        <v>61200</v>
      </c>
      <c r="C169" s="4">
        <v>28.597000000000001</v>
      </c>
      <c r="D169" s="4">
        <f>B169*C169</f>
        <v>1750136.4000000001</v>
      </c>
    </row>
    <row r="170" spans="1:4" x14ac:dyDescent="0.2">
      <c r="A170" s="4" t="s">
        <v>89</v>
      </c>
      <c r="B170" s="4">
        <v>30600</v>
      </c>
      <c r="C170" s="4">
        <v>26.423999999999999</v>
      </c>
      <c r="D170" s="4">
        <f>B170*C170</f>
        <v>808574.4</v>
      </c>
    </row>
    <row r="171" spans="1:4" x14ac:dyDescent="0.2">
      <c r="A171" s="4" t="s">
        <v>88</v>
      </c>
      <c r="B171" s="4">
        <v>10914.949000000001</v>
      </c>
      <c r="C171" s="4">
        <v>53.951000000000001</v>
      </c>
      <c r="D171" s="4">
        <f>B171*C171</f>
        <v>588872.41349900002</v>
      </c>
    </row>
    <row r="172" spans="1:4" x14ac:dyDescent="0.2">
      <c r="A172" s="4" t="s">
        <v>87</v>
      </c>
      <c r="B172" s="4">
        <v>9077.2999999999993</v>
      </c>
      <c r="C172" s="4">
        <v>53.951000000000001</v>
      </c>
      <c r="D172" s="4">
        <f>B172*C172</f>
        <v>489729.41229999997</v>
      </c>
    </row>
    <row r="173" spans="1:4" ht="15" x14ac:dyDescent="0.25">
      <c r="A173" s="4" t="s">
        <v>106</v>
      </c>
      <c r="B173" s="4">
        <f>SUM(B158:B172)</f>
        <v>258107.65399999998</v>
      </c>
      <c r="C173" s="4">
        <v>32.76</v>
      </c>
      <c r="D173" s="7">
        <f>SUM(D158:D172)/SUM(B158:B172)</f>
        <v>33.983839635844355</v>
      </c>
    </row>
    <row r="174" spans="1:4" x14ac:dyDescent="0.2">
      <c r="A174" s="4" t="s">
        <v>104</v>
      </c>
      <c r="B174" s="4">
        <f>B173-B172</f>
        <v>249030.35399999999</v>
      </c>
      <c r="C174" s="4">
        <v>31.988</v>
      </c>
    </row>
    <row r="177" spans="1:4" x14ac:dyDescent="0.2">
      <c r="A177" s="4">
        <v>720</v>
      </c>
    </row>
    <row r="178" spans="1:4" x14ac:dyDescent="0.2">
      <c r="A178" s="4" t="s">
        <v>103</v>
      </c>
      <c r="B178" s="4" t="s">
        <v>102</v>
      </c>
      <c r="C178" s="4" t="s">
        <v>101</v>
      </c>
    </row>
    <row r="179" spans="1:4" x14ac:dyDescent="0.2">
      <c r="A179" s="4" t="s">
        <v>100</v>
      </c>
      <c r="B179" s="4">
        <v>17200.078000000001</v>
      </c>
      <c r="C179" s="4">
        <v>27.87</v>
      </c>
      <c r="D179" s="4">
        <f>B179*C179</f>
        <v>479366.17386000004</v>
      </c>
    </row>
    <row r="180" spans="1:4" x14ac:dyDescent="0.2">
      <c r="A180" s="4" t="s">
        <v>119</v>
      </c>
      <c r="B180" s="4">
        <v>17200.078000000001</v>
      </c>
      <c r="C180" s="4">
        <v>35.869999999999997</v>
      </c>
      <c r="D180" s="4">
        <f>B180*C180</f>
        <v>616966.79786000005</v>
      </c>
    </row>
    <row r="181" spans="1:4" x14ac:dyDescent="0.2">
      <c r="A181" s="4" t="s">
        <v>99</v>
      </c>
      <c r="B181" s="4">
        <v>33805.58</v>
      </c>
      <c r="C181" s="4">
        <v>34.023000000000003</v>
      </c>
      <c r="D181" s="4">
        <f>B181*C181</f>
        <v>1150167.2483400002</v>
      </c>
    </row>
    <row r="182" spans="1:4" x14ac:dyDescent="0.2">
      <c r="A182" s="4" t="s">
        <v>98</v>
      </c>
      <c r="B182" s="4">
        <v>6383.5349999999999</v>
      </c>
      <c r="C182" s="4">
        <v>65.7</v>
      </c>
      <c r="D182" s="4">
        <f>B182*C182</f>
        <v>419398.24950000003</v>
      </c>
    </row>
    <row r="183" spans="1:4" x14ac:dyDescent="0.2">
      <c r="A183" s="4" t="s">
        <v>97</v>
      </c>
      <c r="B183" s="4">
        <v>2627.1779999999999</v>
      </c>
      <c r="C183" s="4">
        <v>72.311999999999998</v>
      </c>
      <c r="D183" s="4">
        <f>B183*C183</f>
        <v>189976.49553599997</v>
      </c>
    </row>
    <row r="184" spans="1:4" x14ac:dyDescent="0.2">
      <c r="A184" s="4" t="s">
        <v>96</v>
      </c>
      <c r="B184" s="4">
        <v>22007.467000000001</v>
      </c>
      <c r="C184" s="4">
        <v>34.423999999999999</v>
      </c>
      <c r="D184" s="4">
        <f>B184*C184</f>
        <v>757585.04400800006</v>
      </c>
    </row>
    <row r="185" spans="1:4" x14ac:dyDescent="0.2">
      <c r="A185" s="4" t="s">
        <v>95</v>
      </c>
      <c r="B185" s="4">
        <v>6342.1940000000004</v>
      </c>
      <c r="C185" s="4">
        <v>35.865000000000002</v>
      </c>
      <c r="D185" s="4">
        <f>B185*C185</f>
        <v>227462.78781000004</v>
      </c>
    </row>
    <row r="186" spans="1:4" x14ac:dyDescent="0.2">
      <c r="A186" s="4" t="s">
        <v>94</v>
      </c>
      <c r="B186" s="4">
        <v>1088.462</v>
      </c>
      <c r="C186" s="4">
        <v>11.936</v>
      </c>
      <c r="D186" s="4">
        <f>B186*C186</f>
        <v>12991.882432</v>
      </c>
    </row>
    <row r="187" spans="1:4" x14ac:dyDescent="0.2">
      <c r="A187" s="4" t="s">
        <v>93</v>
      </c>
      <c r="B187" s="4">
        <v>8419.8809999999994</v>
      </c>
      <c r="C187" s="4">
        <v>35.189</v>
      </c>
      <c r="D187" s="4">
        <f>B187*C187</f>
        <v>296287.19250899996</v>
      </c>
    </row>
    <row r="188" spans="1:4" x14ac:dyDescent="0.2">
      <c r="A188" s="4" t="s">
        <v>92</v>
      </c>
      <c r="B188" s="4">
        <v>26823.178</v>
      </c>
      <c r="C188" s="4">
        <v>34.423999999999999</v>
      </c>
      <c r="D188" s="4">
        <f>B188*C188</f>
        <v>923361.07947200001</v>
      </c>
    </row>
    <row r="189" spans="1:4" x14ac:dyDescent="0.2">
      <c r="A189" s="4" t="s">
        <v>91</v>
      </c>
      <c r="B189" s="4">
        <v>3375</v>
      </c>
      <c r="C189" s="4">
        <v>6.141</v>
      </c>
      <c r="D189" s="4">
        <f>B189*C189</f>
        <v>20725.875</v>
      </c>
    </row>
    <row r="190" spans="1:4" x14ac:dyDescent="0.2">
      <c r="A190" s="4" t="s">
        <v>90</v>
      </c>
      <c r="B190" s="4">
        <v>64800</v>
      </c>
      <c r="C190" s="4">
        <v>30.045999999999999</v>
      </c>
      <c r="D190" s="4">
        <f>B190*C190</f>
        <v>1946980.8</v>
      </c>
    </row>
    <row r="191" spans="1:4" x14ac:dyDescent="0.2">
      <c r="A191" s="4" t="s">
        <v>89</v>
      </c>
      <c r="B191" s="4">
        <v>32400</v>
      </c>
      <c r="C191" s="4">
        <v>26.423999999999999</v>
      </c>
      <c r="D191" s="4">
        <f>B191*C191</f>
        <v>856137.6</v>
      </c>
    </row>
    <row r="192" spans="1:4" x14ac:dyDescent="0.2">
      <c r="A192" s="4" t="s">
        <v>88</v>
      </c>
      <c r="B192" s="4">
        <v>5197.6610000000001</v>
      </c>
      <c r="C192" s="4">
        <v>55.4</v>
      </c>
      <c r="D192" s="4">
        <f>B192*C192</f>
        <v>287950.41940000001</v>
      </c>
    </row>
    <row r="193" spans="1:4" x14ac:dyDescent="0.2">
      <c r="A193" s="4" t="s">
        <v>87</v>
      </c>
      <c r="B193" s="4">
        <v>4324.46</v>
      </c>
      <c r="C193" s="4">
        <v>55.4</v>
      </c>
      <c r="D193" s="4">
        <f>B193*C193</f>
        <v>239575.084</v>
      </c>
    </row>
    <row r="194" spans="1:4" ht="15" x14ac:dyDescent="0.25">
      <c r="A194" s="4" t="s">
        <v>106</v>
      </c>
      <c r="B194" s="4">
        <f>SUM(B179:B193)</f>
        <v>251994.75199999998</v>
      </c>
      <c r="C194" s="4">
        <v>32.206000000000003</v>
      </c>
      <c r="D194" s="7">
        <f>SUM(D179:D193)/SUM(B179:B193)</f>
        <v>33.432968991858218</v>
      </c>
    </row>
    <row r="195" spans="1:4" x14ac:dyDescent="0.2">
      <c r="A195" s="4" t="s">
        <v>104</v>
      </c>
      <c r="B195" s="4">
        <f>B194-B193</f>
        <v>247670.29199999999</v>
      </c>
      <c r="C195" s="4">
        <v>31.800999999999998</v>
      </c>
    </row>
    <row r="198" spans="1:4" x14ac:dyDescent="0.2">
      <c r="A198" s="4">
        <v>760</v>
      </c>
    </row>
    <row r="199" spans="1:4" x14ac:dyDescent="0.2">
      <c r="A199" s="4" t="s">
        <v>103</v>
      </c>
      <c r="B199" s="4" t="s">
        <v>102</v>
      </c>
      <c r="C199" s="4" t="s">
        <v>101</v>
      </c>
    </row>
    <row r="200" spans="1:4" x14ac:dyDescent="0.2">
      <c r="A200" s="4" t="s">
        <v>100</v>
      </c>
      <c r="B200" s="4">
        <v>17200.078000000001</v>
      </c>
      <c r="C200" s="4">
        <v>27.87</v>
      </c>
      <c r="D200" s="4">
        <f>B200*C200</f>
        <v>479366.17386000004</v>
      </c>
    </row>
    <row r="201" spans="1:4" x14ac:dyDescent="0.2">
      <c r="A201" s="4" t="s">
        <v>119</v>
      </c>
      <c r="B201" s="4">
        <v>17200.078000000001</v>
      </c>
      <c r="C201" s="4">
        <v>35.869999999999997</v>
      </c>
      <c r="D201" s="4">
        <f>B201*C201</f>
        <v>616966.79786000005</v>
      </c>
    </row>
    <row r="202" spans="1:4" x14ac:dyDescent="0.2">
      <c r="A202" s="4" t="s">
        <v>99</v>
      </c>
      <c r="B202" s="4">
        <v>33583.396999999997</v>
      </c>
      <c r="C202" s="4">
        <v>34.023000000000003</v>
      </c>
      <c r="D202" s="4">
        <f>B202*C202</f>
        <v>1142607.916131</v>
      </c>
    </row>
    <row r="203" spans="1:4" x14ac:dyDescent="0.2">
      <c r="A203" s="4" t="s">
        <v>98</v>
      </c>
      <c r="B203" s="4">
        <v>6335.4269999999997</v>
      </c>
      <c r="C203" s="4">
        <v>65.7</v>
      </c>
      <c r="D203" s="4">
        <f>B203*C203</f>
        <v>416237.5539</v>
      </c>
    </row>
    <row r="204" spans="1:4" x14ac:dyDescent="0.2">
      <c r="A204" s="4" t="s">
        <v>97</v>
      </c>
      <c r="B204" s="4">
        <v>2609.942</v>
      </c>
      <c r="C204" s="4">
        <v>72.311999999999998</v>
      </c>
      <c r="D204" s="4">
        <f>B204*C204</f>
        <v>188730.12590399999</v>
      </c>
    </row>
    <row r="205" spans="1:4" x14ac:dyDescent="0.2">
      <c r="A205" s="4" t="s">
        <v>96</v>
      </c>
      <c r="B205" s="4">
        <v>21877.583999999999</v>
      </c>
      <c r="C205" s="4">
        <v>34.423999999999999</v>
      </c>
      <c r="D205" s="4">
        <f>B205*C205</f>
        <v>753113.95161599992</v>
      </c>
    </row>
    <row r="206" spans="1:4" x14ac:dyDescent="0.2">
      <c r="A206" s="4" t="s">
        <v>95</v>
      </c>
      <c r="B206" s="4">
        <v>6342.1940000000004</v>
      </c>
      <c r="C206" s="4">
        <v>35.865000000000002</v>
      </c>
      <c r="D206" s="4">
        <f>B206*C206</f>
        <v>227462.78781000004</v>
      </c>
    </row>
    <row r="207" spans="1:4" x14ac:dyDescent="0.2">
      <c r="A207" s="4" t="s">
        <v>94</v>
      </c>
      <c r="B207" s="4">
        <v>1080.17</v>
      </c>
      <c r="C207" s="4">
        <v>11.936</v>
      </c>
      <c r="D207" s="4">
        <f>B207*C207</f>
        <v>12892.90912</v>
      </c>
    </row>
    <row r="208" spans="1:4" x14ac:dyDescent="0.2">
      <c r="A208" s="4" t="s">
        <v>93</v>
      </c>
      <c r="B208" s="4">
        <v>8331.8289999999997</v>
      </c>
      <c r="C208" s="4">
        <v>35.189</v>
      </c>
      <c r="D208" s="4">
        <f>B208*C208</f>
        <v>293188.73068099999</v>
      </c>
    </row>
    <row r="209" spans="1:4" x14ac:dyDescent="0.2">
      <c r="A209" s="4" t="s">
        <v>92</v>
      </c>
      <c r="B209" s="4">
        <v>26818.153999999999</v>
      </c>
      <c r="C209" s="4">
        <v>34.423999999999999</v>
      </c>
      <c r="D209" s="4">
        <f>B209*C209</f>
        <v>923188.13329599996</v>
      </c>
    </row>
    <row r="210" spans="1:4" x14ac:dyDescent="0.2">
      <c r="A210" s="4" t="s">
        <v>91</v>
      </c>
      <c r="B210" s="4">
        <v>3375</v>
      </c>
      <c r="C210" s="4">
        <v>6.141</v>
      </c>
      <c r="D210" s="4">
        <f>B210*C210</f>
        <v>20725.875</v>
      </c>
    </row>
    <row r="211" spans="1:4" x14ac:dyDescent="0.2">
      <c r="A211" s="4" t="s">
        <v>90</v>
      </c>
      <c r="B211" s="4">
        <v>68400</v>
      </c>
      <c r="C211" s="4">
        <v>31.495000000000001</v>
      </c>
      <c r="D211" s="4">
        <f>B211*C211</f>
        <v>2154258</v>
      </c>
    </row>
    <row r="212" spans="1:4" x14ac:dyDescent="0.2">
      <c r="A212" s="4" t="s">
        <v>89</v>
      </c>
      <c r="B212" s="4">
        <v>34200</v>
      </c>
      <c r="C212" s="4">
        <v>30.045999999999999</v>
      </c>
      <c r="D212" s="4">
        <f>B212*C212</f>
        <v>1027573.2</v>
      </c>
    </row>
    <row r="213" spans="1:4" x14ac:dyDescent="0.2">
      <c r="A213" s="4" t="s">
        <v>88</v>
      </c>
      <c r="B213" s="4">
        <v>1197.7449999999999</v>
      </c>
      <c r="C213" s="4">
        <v>59.021999999999998</v>
      </c>
      <c r="D213" s="4">
        <f>B213*C213</f>
        <v>70693.305389999994</v>
      </c>
    </row>
    <row r="214" spans="1:4" x14ac:dyDescent="0.2">
      <c r="A214" s="4" t="s">
        <v>87</v>
      </c>
      <c r="B214" s="4">
        <v>478.37799999999999</v>
      </c>
      <c r="C214" s="4">
        <v>59.021999999999998</v>
      </c>
      <c r="D214" s="4">
        <f>B214*C214</f>
        <v>28234.826315999999</v>
      </c>
    </row>
    <row r="215" spans="1:4" ht="15" x14ac:dyDescent="0.25">
      <c r="A215" s="4" t="s">
        <v>106</v>
      </c>
      <c r="B215" s="4">
        <f>SUM(B200:B214)</f>
        <v>249029.976</v>
      </c>
      <c r="C215" s="4">
        <v>32.322000000000003</v>
      </c>
      <c r="D215" s="7">
        <f>SUM(D200:D214)/SUM(B200:B214)</f>
        <v>33.551142802519486</v>
      </c>
    </row>
    <row r="216" spans="1:4" x14ac:dyDescent="0.2">
      <c r="A216" s="4" t="s">
        <v>104</v>
      </c>
      <c r="B216" s="4">
        <f>B215-B214</f>
        <v>248551.598</v>
      </c>
      <c r="C216" s="4">
        <v>32.271000000000001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01C6A-0E15-4EC9-BAD8-9F6F10730C06}">
  <dimension ref="A1:M15"/>
  <sheetViews>
    <sheetView zoomScale="85" zoomScaleNormal="85" workbookViewId="0">
      <selection activeCell="T5" sqref="T5"/>
    </sheetView>
  </sheetViews>
  <sheetFormatPr defaultColWidth="8.85546875" defaultRowHeight="15" x14ac:dyDescent="0.25"/>
  <cols>
    <col min="6" max="6" width="8.7109375" bestFit="1" customWidth="1"/>
  </cols>
  <sheetData>
    <row r="1" spans="1:13" x14ac:dyDescent="0.25">
      <c r="A1" t="s">
        <v>0</v>
      </c>
      <c r="B1" t="s">
        <v>1</v>
      </c>
      <c r="C1" t="s">
        <v>2</v>
      </c>
      <c r="D1" t="s">
        <v>3</v>
      </c>
      <c r="E1" t="s">
        <v>5</v>
      </c>
      <c r="F1" t="s">
        <v>6</v>
      </c>
      <c r="I1">
        <v>43.2</v>
      </c>
      <c r="J1">
        <v>38.9</v>
      </c>
      <c r="K1">
        <v>22.5</v>
      </c>
      <c r="L1">
        <v>48</v>
      </c>
      <c r="M1">
        <v>120</v>
      </c>
    </row>
    <row r="2" spans="1:13" x14ac:dyDescent="0.25">
      <c r="A2">
        <v>2000</v>
      </c>
      <c r="B2">
        <v>21928.2927405587</v>
      </c>
      <c r="C2">
        <v>24794.475674896101</v>
      </c>
      <c r="D2">
        <v>64634.792094220596</v>
      </c>
      <c r="E2">
        <v>24352.264871064501</v>
      </c>
      <c r="F2">
        <v>8553.5690764057908</v>
      </c>
      <c r="I2">
        <f>I$1*B2</f>
        <v>947302.24639213586</v>
      </c>
      <c r="J2">
        <f t="shared" ref="J2:L2" si="0">J$1*C2</f>
        <v>964505.10375345824</v>
      </c>
      <c r="K2">
        <f t="shared" si="0"/>
        <v>1454282.8221199634</v>
      </c>
      <c r="L2">
        <f t="shared" si="0"/>
        <v>1168908.713811096</v>
      </c>
      <c r="M2">
        <f>M$1*F2</f>
        <v>1026428.2891686949</v>
      </c>
    </row>
    <row r="3" spans="1:13" x14ac:dyDescent="0.25">
      <c r="A3">
        <v>2500</v>
      </c>
      <c r="B3">
        <v>27444.3014248746</v>
      </c>
      <c r="C3">
        <v>31002.2114478121</v>
      </c>
      <c r="D3">
        <v>84373.999324207703</v>
      </c>
      <c r="E3">
        <v>30408.728824823898</v>
      </c>
      <c r="F3">
        <v>10276.383108652</v>
      </c>
      <c r="I3">
        <f t="shared" ref="I3:I15" si="1">I$1*B3</f>
        <v>1185593.8215545828</v>
      </c>
      <c r="J3">
        <f t="shared" ref="J3:J15" si="2">J$1*C3</f>
        <v>1205986.0253198906</v>
      </c>
      <c r="K3">
        <f t="shared" ref="K3:K15" si="3">K$1*D3</f>
        <v>1898414.9847946733</v>
      </c>
      <c r="L3">
        <f t="shared" ref="L3:L15" si="4">L$1*E3</f>
        <v>1459618.9835915472</v>
      </c>
      <c r="M3">
        <f t="shared" ref="M3:M15" si="5">M$1*F3</f>
        <v>1233165.9730382401</v>
      </c>
    </row>
    <row r="4" spans="1:13" x14ac:dyDescent="0.25">
      <c r="A4">
        <v>3000</v>
      </c>
      <c r="B4">
        <v>33263.746879199898</v>
      </c>
      <c r="C4">
        <v>38962.875830964404</v>
      </c>
      <c r="D4">
        <v>104344.080365249</v>
      </c>
      <c r="E4">
        <v>37055.5565769569</v>
      </c>
      <c r="F4">
        <v>11958.0379322504</v>
      </c>
      <c r="I4">
        <f t="shared" si="1"/>
        <v>1436993.8651814356</v>
      </c>
      <c r="J4">
        <f t="shared" si="2"/>
        <v>1515655.8698245152</v>
      </c>
      <c r="K4">
        <f t="shared" si="3"/>
        <v>2347741.8082181024</v>
      </c>
      <c r="L4">
        <f t="shared" si="4"/>
        <v>1778666.7156939311</v>
      </c>
      <c r="M4">
        <f t="shared" si="5"/>
        <v>1434964.551870048</v>
      </c>
    </row>
    <row r="5" spans="1:13" x14ac:dyDescent="0.25">
      <c r="A5">
        <v>3500</v>
      </c>
      <c r="B5">
        <v>39700.956170484198</v>
      </c>
      <c r="C5">
        <v>46996.908896310801</v>
      </c>
      <c r="D5">
        <v>145037.53524884299</v>
      </c>
      <c r="E5">
        <v>42851.299444141303</v>
      </c>
      <c r="F5">
        <v>14135.015745672599</v>
      </c>
      <c r="I5">
        <f t="shared" si="1"/>
        <v>1715081.3065649176</v>
      </c>
      <c r="J5">
        <f t="shared" si="2"/>
        <v>1828179.75606649</v>
      </c>
      <c r="K5">
        <f t="shared" si="3"/>
        <v>3263344.5430989675</v>
      </c>
      <c r="L5">
        <f t="shared" si="4"/>
        <v>2056862.3733187825</v>
      </c>
      <c r="M5">
        <f t="shared" si="5"/>
        <v>1696201.8894807119</v>
      </c>
    </row>
    <row r="6" spans="1:13" x14ac:dyDescent="0.25">
      <c r="A6">
        <v>4000</v>
      </c>
      <c r="B6">
        <v>45499.008848479898</v>
      </c>
      <c r="C6">
        <v>53944.253295541297</v>
      </c>
      <c r="D6">
        <v>170808.74446242</v>
      </c>
      <c r="E6">
        <v>50927.071632291299</v>
      </c>
      <c r="F6">
        <v>15791.9517788619</v>
      </c>
      <c r="I6">
        <f t="shared" si="1"/>
        <v>1965557.1822543317</v>
      </c>
      <c r="J6">
        <f t="shared" si="2"/>
        <v>2098431.4531965563</v>
      </c>
      <c r="K6">
        <f t="shared" si="3"/>
        <v>3843196.7504044501</v>
      </c>
      <c r="L6">
        <f t="shared" si="4"/>
        <v>2444499.4383499823</v>
      </c>
      <c r="M6">
        <f t="shared" si="5"/>
        <v>1895034.213463428</v>
      </c>
    </row>
    <row r="7" spans="1:13" x14ac:dyDescent="0.25">
      <c r="A7">
        <v>4500</v>
      </c>
      <c r="B7">
        <v>53526.315622243303</v>
      </c>
      <c r="C7">
        <v>65860.384244937901</v>
      </c>
      <c r="D7">
        <v>210901.290382359</v>
      </c>
      <c r="E7">
        <v>56960.289862534701</v>
      </c>
      <c r="F7">
        <v>17653.3689713729</v>
      </c>
      <c r="I7">
        <f t="shared" si="1"/>
        <v>2312336.8348809108</v>
      </c>
      <c r="J7">
        <f t="shared" si="2"/>
        <v>2561968.947128084</v>
      </c>
      <c r="K7">
        <f t="shared" si="3"/>
        <v>4745279.0336030778</v>
      </c>
      <c r="L7">
        <f t="shared" si="4"/>
        <v>2734093.9134016656</v>
      </c>
      <c r="M7">
        <f t="shared" si="5"/>
        <v>2118404.276564748</v>
      </c>
    </row>
    <row r="8" spans="1:13" x14ac:dyDescent="0.25">
      <c r="A8">
        <v>5000</v>
      </c>
      <c r="B8">
        <v>60016.312065882797</v>
      </c>
      <c r="C8">
        <v>69962.240499716499</v>
      </c>
      <c r="D8">
        <v>258587.080312237</v>
      </c>
      <c r="E8">
        <v>66278.320497823704</v>
      </c>
      <c r="F8">
        <v>19622.858935542401</v>
      </c>
      <c r="I8">
        <f t="shared" si="1"/>
        <v>2592704.6812461372</v>
      </c>
      <c r="J8">
        <f t="shared" si="2"/>
        <v>2721531.1554389717</v>
      </c>
      <c r="K8">
        <f t="shared" si="3"/>
        <v>5818209.307025332</v>
      </c>
      <c r="L8">
        <f t="shared" si="4"/>
        <v>3181359.3838955378</v>
      </c>
      <c r="M8">
        <f t="shared" si="5"/>
        <v>2354743.0722650881</v>
      </c>
    </row>
    <row r="9" spans="1:13" x14ac:dyDescent="0.25">
      <c r="A9">
        <v>5500</v>
      </c>
      <c r="B9">
        <v>67456.957367381299</v>
      </c>
      <c r="C9">
        <v>79310.705652909193</v>
      </c>
      <c r="E9">
        <v>72225.638036480304</v>
      </c>
      <c r="F9">
        <v>22254.817118492399</v>
      </c>
      <c r="I9">
        <f t="shared" si="1"/>
        <v>2914140.5582708721</v>
      </c>
      <c r="J9">
        <f t="shared" si="2"/>
        <v>3085186.4498981675</v>
      </c>
      <c r="K9">
        <f t="shared" si="3"/>
        <v>0</v>
      </c>
      <c r="L9">
        <f t="shared" si="4"/>
        <v>3466830.6257510548</v>
      </c>
      <c r="M9">
        <f t="shared" si="5"/>
        <v>2670578.0542190881</v>
      </c>
    </row>
    <row r="10" spans="1:13" x14ac:dyDescent="0.25">
      <c r="A10">
        <v>6000</v>
      </c>
      <c r="B10">
        <v>74786.228377903302</v>
      </c>
      <c r="C10">
        <v>91940.273790313004</v>
      </c>
      <c r="E10">
        <v>79431.989094383898</v>
      </c>
      <c r="F10">
        <v>25648.698017988001</v>
      </c>
      <c r="I10">
        <f t="shared" si="1"/>
        <v>3230765.0659254231</v>
      </c>
      <c r="J10">
        <f t="shared" si="2"/>
        <v>3576476.6504431758</v>
      </c>
      <c r="K10">
        <f t="shared" si="3"/>
        <v>0</v>
      </c>
      <c r="L10">
        <f t="shared" si="4"/>
        <v>3812735.4765304271</v>
      </c>
      <c r="M10">
        <f t="shared" si="5"/>
        <v>3077843.7621585601</v>
      </c>
    </row>
    <row r="11" spans="1:13" x14ac:dyDescent="0.25">
      <c r="A11">
        <v>6500</v>
      </c>
      <c r="B11">
        <v>85433.184871402496</v>
      </c>
      <c r="C11">
        <v>104839.86067619101</v>
      </c>
      <c r="E11">
        <v>89697.148267910801</v>
      </c>
      <c r="F11">
        <v>26943.451647491998</v>
      </c>
      <c r="I11">
        <f t="shared" si="1"/>
        <v>3690713.5864445879</v>
      </c>
      <c r="J11">
        <f t="shared" si="2"/>
        <v>4078270.5803038301</v>
      </c>
      <c r="K11">
        <f t="shared" si="3"/>
        <v>0</v>
      </c>
      <c r="L11">
        <f t="shared" si="4"/>
        <v>4305463.1168597182</v>
      </c>
      <c r="M11">
        <f t="shared" si="5"/>
        <v>3233214.1976990397</v>
      </c>
    </row>
    <row r="12" spans="1:13" x14ac:dyDescent="0.25">
      <c r="A12">
        <v>7000</v>
      </c>
      <c r="B12">
        <v>93919.707456102595</v>
      </c>
      <c r="C12">
        <v>118474.840049438</v>
      </c>
      <c r="E12">
        <v>98943.398072834301</v>
      </c>
      <c r="F12">
        <v>30138.766058413701</v>
      </c>
      <c r="I12">
        <f t="shared" si="1"/>
        <v>4057331.3621036322</v>
      </c>
      <c r="J12">
        <f t="shared" si="2"/>
        <v>4608671.2779231379</v>
      </c>
      <c r="K12">
        <f t="shared" si="3"/>
        <v>0</v>
      </c>
      <c r="L12">
        <f t="shared" si="4"/>
        <v>4749283.1074960465</v>
      </c>
      <c r="M12">
        <f t="shared" si="5"/>
        <v>3616651.927009644</v>
      </c>
    </row>
    <row r="13" spans="1:13" x14ac:dyDescent="0.25">
      <c r="A13">
        <v>7500</v>
      </c>
      <c r="B13">
        <v>106787.102171481</v>
      </c>
      <c r="C13">
        <v>124092.41509713201</v>
      </c>
      <c r="E13">
        <v>119755.888958184</v>
      </c>
      <c r="F13">
        <v>32642.3432245882</v>
      </c>
      <c r="I13">
        <f t="shared" si="1"/>
        <v>4613202.8138079802</v>
      </c>
      <c r="J13">
        <f t="shared" si="2"/>
        <v>4827194.9472784344</v>
      </c>
      <c r="K13">
        <f t="shared" si="3"/>
        <v>0</v>
      </c>
      <c r="L13">
        <f t="shared" si="4"/>
        <v>5748282.6699928325</v>
      </c>
      <c r="M13">
        <f t="shared" si="5"/>
        <v>3917081.1869505839</v>
      </c>
    </row>
    <row r="14" spans="1:13" x14ac:dyDescent="0.25">
      <c r="A14">
        <v>8000</v>
      </c>
      <c r="B14">
        <v>117813.637096083</v>
      </c>
      <c r="C14">
        <v>139387.701153831</v>
      </c>
      <c r="E14">
        <v>133770.088201673</v>
      </c>
      <c r="F14">
        <v>34855.179486819899</v>
      </c>
      <c r="I14">
        <f t="shared" si="1"/>
        <v>5089549.1225507855</v>
      </c>
      <c r="J14">
        <f t="shared" si="2"/>
        <v>5422181.5748840254</v>
      </c>
      <c r="K14">
        <f t="shared" si="3"/>
        <v>0</v>
      </c>
      <c r="L14">
        <f t="shared" si="4"/>
        <v>6420964.2336803041</v>
      </c>
      <c r="M14">
        <f t="shared" si="5"/>
        <v>4182621.538418388</v>
      </c>
    </row>
    <row r="15" spans="1:13" x14ac:dyDescent="0.25">
      <c r="A15">
        <v>8500</v>
      </c>
      <c r="B15">
        <v>137338.87039805501</v>
      </c>
      <c r="C15">
        <v>160255.506096097</v>
      </c>
      <c r="E15">
        <v>137684.11150457399</v>
      </c>
      <c r="F15">
        <v>39138.263984963203</v>
      </c>
      <c r="I15">
        <f t="shared" si="1"/>
        <v>5933039.2011959767</v>
      </c>
      <c r="J15">
        <f t="shared" si="2"/>
        <v>6233939.1871381728</v>
      </c>
      <c r="K15">
        <f t="shared" si="3"/>
        <v>0</v>
      </c>
      <c r="L15">
        <f t="shared" si="4"/>
        <v>6608837.3522195518</v>
      </c>
      <c r="M15">
        <f t="shared" si="5"/>
        <v>4696591.6781955846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12347-0E9E-4319-A675-C1EE8CFAD9FB}">
  <dimension ref="A1:M15"/>
  <sheetViews>
    <sheetView workbookViewId="0">
      <selection activeCell="F2" sqref="F2:F15"/>
    </sheetView>
  </sheetViews>
  <sheetFormatPr defaultColWidth="8.85546875" defaultRowHeight="15" x14ac:dyDescent="0.25"/>
  <sheetData>
    <row r="1" spans="1:13" x14ac:dyDescent="0.25">
      <c r="A1" t="s">
        <v>0</v>
      </c>
      <c r="B1" t="s">
        <v>1</v>
      </c>
      <c r="C1" t="s">
        <v>2</v>
      </c>
      <c r="D1" t="s">
        <v>4</v>
      </c>
      <c r="E1" t="s">
        <v>5</v>
      </c>
      <c r="F1" t="s">
        <v>6</v>
      </c>
      <c r="I1">
        <v>43.2</v>
      </c>
      <c r="J1">
        <v>38.9</v>
      </c>
      <c r="K1">
        <v>22.5</v>
      </c>
      <c r="L1">
        <v>48</v>
      </c>
      <c r="M1">
        <v>120</v>
      </c>
    </row>
    <row r="2" spans="1:13" x14ac:dyDescent="0.25">
      <c r="A2">
        <v>2000</v>
      </c>
      <c r="B2">
        <v>42269.186570904298</v>
      </c>
      <c r="C2">
        <v>47098.5033137274</v>
      </c>
      <c r="D2">
        <v>122636.206767697</v>
      </c>
      <c r="E2">
        <v>47723.111670516497</v>
      </c>
      <c r="F2">
        <v>18988.5151188563</v>
      </c>
    </row>
    <row r="3" spans="1:13" x14ac:dyDescent="0.25">
      <c r="A3">
        <v>2500</v>
      </c>
      <c r="B3">
        <v>52438.139576619302</v>
      </c>
      <c r="C3">
        <v>58850.956707736099</v>
      </c>
      <c r="D3">
        <v>166522.047372328</v>
      </c>
      <c r="E3">
        <v>68493.219898793293</v>
      </c>
      <c r="F3">
        <v>22881.001123877799</v>
      </c>
    </row>
    <row r="4" spans="1:13" x14ac:dyDescent="0.25">
      <c r="A4">
        <v>3000</v>
      </c>
      <c r="B4">
        <v>64451.823132393802</v>
      </c>
      <c r="C4">
        <v>71319.845790723703</v>
      </c>
      <c r="D4">
        <v>221113.25725405899</v>
      </c>
      <c r="E4">
        <v>72061.882440403802</v>
      </c>
      <c r="F4">
        <v>27603.150725454801</v>
      </c>
    </row>
    <row r="5" spans="1:13" x14ac:dyDescent="0.25">
      <c r="A5">
        <v>3500</v>
      </c>
      <c r="B5">
        <v>75098.7229490842</v>
      </c>
      <c r="C5">
        <v>88107.847317347405</v>
      </c>
      <c r="D5">
        <v>250518.886547492</v>
      </c>
      <c r="E5">
        <v>85030.124538746502</v>
      </c>
      <c r="F5">
        <v>32250.517876580001</v>
      </c>
    </row>
    <row r="6" spans="1:13" x14ac:dyDescent="0.25">
      <c r="A6">
        <v>4000</v>
      </c>
      <c r="B6">
        <v>86157.119301793806</v>
      </c>
      <c r="C6">
        <v>99711.6833729317</v>
      </c>
      <c r="D6">
        <v>446040.05294317502</v>
      </c>
      <c r="E6">
        <v>97452.776439392299</v>
      </c>
      <c r="F6">
        <v>36499.695228492099</v>
      </c>
    </row>
    <row r="7" spans="1:13" x14ac:dyDescent="0.25">
      <c r="A7">
        <v>4500</v>
      </c>
      <c r="B7">
        <v>100629.094302503</v>
      </c>
      <c r="C7">
        <v>114885.48996142299</v>
      </c>
      <c r="D7">
        <v>747243.54286336701</v>
      </c>
      <c r="E7">
        <v>111150.352842286</v>
      </c>
      <c r="F7">
        <v>40536.042059187901</v>
      </c>
    </row>
    <row r="8" spans="1:13" x14ac:dyDescent="0.25">
      <c r="A8">
        <v>5000</v>
      </c>
      <c r="B8">
        <v>114856.804717604</v>
      </c>
      <c r="C8">
        <v>131161.16242640599</v>
      </c>
      <c r="D8">
        <v>1057201.1039855999</v>
      </c>
      <c r="E8">
        <v>124626.441408716</v>
      </c>
      <c r="F8">
        <v>44579.655720139097</v>
      </c>
    </row>
    <row r="9" spans="1:13" x14ac:dyDescent="0.25">
      <c r="A9">
        <v>5500</v>
      </c>
      <c r="B9">
        <v>127993.843838039</v>
      </c>
      <c r="C9">
        <v>151017.388639524</v>
      </c>
      <c r="D9">
        <v>1256285.1193329601</v>
      </c>
      <c r="E9">
        <v>140202.82678521899</v>
      </c>
      <c r="F9">
        <v>48483.8289065141</v>
      </c>
    </row>
    <row r="10" spans="1:13" x14ac:dyDescent="0.25">
      <c r="A10">
        <v>6000</v>
      </c>
      <c r="B10">
        <v>148269.433108414</v>
      </c>
      <c r="C10">
        <v>174429.94852847801</v>
      </c>
      <c r="E10">
        <v>159923.05665447499</v>
      </c>
      <c r="F10">
        <v>53853.479085694897</v>
      </c>
    </row>
    <row r="11" spans="1:13" x14ac:dyDescent="0.25">
      <c r="A11">
        <v>6500</v>
      </c>
      <c r="B11">
        <v>161766.56580274401</v>
      </c>
      <c r="C11">
        <v>199605.760154555</v>
      </c>
      <c r="E11">
        <v>168143.76808593699</v>
      </c>
      <c r="F11">
        <v>59125.397975196604</v>
      </c>
    </row>
    <row r="12" spans="1:13" x14ac:dyDescent="0.25">
      <c r="A12">
        <v>7000</v>
      </c>
      <c r="B12">
        <v>180624.23619066499</v>
      </c>
      <c r="C12">
        <v>231259.019779978</v>
      </c>
      <c r="E12">
        <v>198081.80522865799</v>
      </c>
      <c r="F12">
        <v>66893.5361407413</v>
      </c>
    </row>
    <row r="13" spans="1:13" x14ac:dyDescent="0.25">
      <c r="A13">
        <v>7500</v>
      </c>
      <c r="B13">
        <v>207061.41552702201</v>
      </c>
      <c r="C13">
        <v>269649.99730255897</v>
      </c>
      <c r="E13">
        <v>208931.954355305</v>
      </c>
      <c r="F13">
        <v>70641.995729775401</v>
      </c>
    </row>
    <row r="14" spans="1:13" x14ac:dyDescent="0.25">
      <c r="A14">
        <v>8000</v>
      </c>
      <c r="B14">
        <v>235677.78849177499</v>
      </c>
      <c r="C14">
        <v>310086.579333773</v>
      </c>
      <c r="E14">
        <v>236704.692651719</v>
      </c>
      <c r="F14">
        <v>76009.0135580145</v>
      </c>
    </row>
    <row r="15" spans="1:13" x14ac:dyDescent="0.25">
      <c r="A15">
        <v>8500</v>
      </c>
      <c r="B15">
        <v>264610.86858303403</v>
      </c>
      <c r="C15">
        <v>366627.415576828</v>
      </c>
      <c r="E15">
        <v>257991.04644954301</v>
      </c>
      <c r="F15">
        <v>82178.571941373695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A3DCA-CE85-4AB3-970C-3773D1C68C22}">
  <dimension ref="A1:U54"/>
  <sheetViews>
    <sheetView zoomScale="85" zoomScaleNormal="85" workbookViewId="0">
      <selection activeCell="J48" sqref="J48"/>
    </sheetView>
  </sheetViews>
  <sheetFormatPr defaultRowHeight="15" x14ac:dyDescent="0.25"/>
  <cols>
    <col min="10" max="10" width="13.5703125" bestFit="1" customWidth="1"/>
    <col min="21" max="21" width="14.85546875" bestFit="1" customWidth="1"/>
  </cols>
  <sheetData>
    <row r="1" spans="1:21" x14ac:dyDescent="0.25">
      <c r="A1" t="s">
        <v>7</v>
      </c>
      <c r="B1" t="s">
        <v>10</v>
      </c>
      <c r="C1" t="s">
        <v>11</v>
      </c>
      <c r="D1" t="s">
        <v>12</v>
      </c>
      <c r="E1" t="s">
        <v>13</v>
      </c>
      <c r="F1" t="s">
        <v>14</v>
      </c>
      <c r="J1">
        <v>4103.1360000000004</v>
      </c>
      <c r="L1">
        <v>1754.39</v>
      </c>
      <c r="M1">
        <v>6714.1399999999994</v>
      </c>
      <c r="O1">
        <v>3187.35</v>
      </c>
      <c r="P1">
        <v>477.22500000000002</v>
      </c>
      <c r="R1">
        <v>5426.88</v>
      </c>
      <c r="T1">
        <v>26896.799999999999</v>
      </c>
      <c r="U1">
        <v>5052</v>
      </c>
    </row>
    <row r="2" spans="1:21" x14ac:dyDescent="0.25">
      <c r="A2">
        <v>2000</v>
      </c>
      <c r="B2">
        <v>8791.5969999999998</v>
      </c>
      <c r="C2">
        <v>10040.3126743593</v>
      </c>
      <c r="D2">
        <v>64634.792094220596</v>
      </c>
      <c r="E2">
        <v>9145.8346502291006</v>
      </c>
      <c r="F2">
        <v>3268.7930397698001</v>
      </c>
      <c r="I2">
        <v>2000</v>
      </c>
      <c r="J2" s="2">
        <f>B2*$J$1</f>
        <v>36073118.148192003</v>
      </c>
      <c r="K2" s="2"/>
      <c r="L2" s="2">
        <f>C2*$L$1</f>
        <v>17614624.152769215</v>
      </c>
      <c r="M2" s="2">
        <f>C2*$M$1</f>
        <v>67412064.939422742</v>
      </c>
      <c r="N2" s="2"/>
      <c r="O2" s="2">
        <f>D2*$O$1</f>
        <v>206013704.581514</v>
      </c>
      <c r="P2" s="2">
        <f>D2*$P$1</f>
        <v>30845338.657164425</v>
      </c>
      <c r="Q2" s="2"/>
      <c r="R2" s="2">
        <f>E2*$R$1</f>
        <v>49633347.146635301</v>
      </c>
      <c r="S2" s="2"/>
      <c r="T2" s="2">
        <f>F2*$T$1</f>
        <v>87920072.632080361</v>
      </c>
      <c r="U2" s="2">
        <f>F2*$U$1</f>
        <v>16513942.436917029</v>
      </c>
    </row>
    <row r="3" spans="1:21" x14ac:dyDescent="0.25">
      <c r="A3">
        <v>2500</v>
      </c>
      <c r="B3">
        <v>10871.7</v>
      </c>
      <c r="C3">
        <v>12246.4984046423</v>
      </c>
      <c r="D3">
        <v>84373.999324207703</v>
      </c>
      <c r="E3">
        <v>12534.2409953072</v>
      </c>
      <c r="F3">
        <v>3990.9845269668099</v>
      </c>
      <c r="I3">
        <v>2500</v>
      </c>
      <c r="J3" s="2">
        <f t="shared" ref="J3:J52" si="0">B3*$J$1</f>
        <v>44608063.651200004</v>
      </c>
      <c r="K3" s="2"/>
      <c r="L3" s="2">
        <f t="shared" ref="L3:L52" si="1">C3*$L$1</f>
        <v>21485134.336120404</v>
      </c>
      <c r="M3" s="2">
        <f t="shared" ref="M3:M52" si="2">C3*$M$1</f>
        <v>82224704.798545048</v>
      </c>
      <c r="N3" s="2"/>
      <c r="O3" s="2">
        <f t="shared" ref="O3:O46" si="3">D3*$O$1</f>
        <v>268929466.7460134</v>
      </c>
      <c r="P3" s="2">
        <f t="shared" ref="P3:P46" si="4">D3*$P$1</f>
        <v>40265381.827495024</v>
      </c>
      <c r="Q3" s="2"/>
      <c r="R3" s="2">
        <f t="shared" ref="R3:R52" si="5">E3*$R$1</f>
        <v>68021821.772612736</v>
      </c>
      <c r="S3" s="2"/>
      <c r="T3" s="2">
        <f t="shared" ref="T3:T8" si="6">F3*$T$1</f>
        <v>107344712.62492089</v>
      </c>
      <c r="U3" s="2">
        <f t="shared" ref="U3:U8" si="7">F3*$U$1</f>
        <v>20162453.830236323</v>
      </c>
    </row>
    <row r="4" spans="1:21" x14ac:dyDescent="0.25">
      <c r="A4">
        <v>3000</v>
      </c>
      <c r="B4">
        <v>13068.41</v>
      </c>
      <c r="C4">
        <v>15366.209870225501</v>
      </c>
      <c r="D4">
        <v>104344.080365249</v>
      </c>
      <c r="E4">
        <v>14582.0874561325</v>
      </c>
      <c r="F4">
        <v>4509.8070321287996</v>
      </c>
      <c r="I4">
        <v>3000</v>
      </c>
      <c r="J4" s="2">
        <f t="shared" si="0"/>
        <v>53621463.533760004</v>
      </c>
      <c r="K4" s="2"/>
      <c r="L4" s="2">
        <f t="shared" si="1"/>
        <v>26958324.934224918</v>
      </c>
      <c r="M4" s="2">
        <f t="shared" si="2"/>
        <v>103170884.33807583</v>
      </c>
      <c r="N4" s="2"/>
      <c r="O4" s="2">
        <f t="shared" si="3"/>
        <v>332581104.55217642</v>
      </c>
      <c r="P4" s="2">
        <f t="shared" si="4"/>
        <v>49795603.752305955</v>
      </c>
      <c r="Q4" s="2"/>
      <c r="R4" s="2">
        <f t="shared" si="5"/>
        <v>79135238.773936346</v>
      </c>
      <c r="S4" s="2"/>
      <c r="T4" s="2">
        <f t="shared" si="6"/>
        <v>121299377.7817619</v>
      </c>
      <c r="U4" s="2">
        <f t="shared" si="7"/>
        <v>22783545.126314696</v>
      </c>
    </row>
    <row r="5" spans="1:21" x14ac:dyDescent="0.25">
      <c r="A5">
        <v>3500</v>
      </c>
      <c r="B5">
        <v>15341.4999579163</v>
      </c>
      <c r="C5">
        <v>18061.810116614201</v>
      </c>
      <c r="D5">
        <v>145037.53524884299</v>
      </c>
      <c r="E5">
        <v>17566.670792713801</v>
      </c>
      <c r="F5">
        <v>5307.2415240870196</v>
      </c>
      <c r="I5">
        <v>3500</v>
      </c>
      <c r="J5" s="2">
        <f t="shared" si="0"/>
        <v>62948260.771324858</v>
      </c>
      <c r="K5" s="2"/>
      <c r="L5" s="2">
        <f t="shared" si="1"/>
        <v>31687459.050486788</v>
      </c>
      <c r="M5" s="2">
        <f t="shared" si="2"/>
        <v>121269521.77636406</v>
      </c>
      <c r="N5" s="2"/>
      <c r="O5" s="2">
        <f t="shared" si="3"/>
        <v>462285387.97539967</v>
      </c>
      <c r="P5" s="2">
        <f t="shared" si="4"/>
        <v>69215537.759129107</v>
      </c>
      <c r="Q5" s="2"/>
      <c r="R5" s="2">
        <f t="shared" si="5"/>
        <v>95332214.39156267</v>
      </c>
      <c r="S5" s="2"/>
      <c r="T5" s="2">
        <f t="shared" si="6"/>
        <v>142747813.82506374</v>
      </c>
      <c r="U5" s="2">
        <f t="shared" si="7"/>
        <v>26812184.179687623</v>
      </c>
    </row>
    <row r="6" spans="1:21" x14ac:dyDescent="0.25">
      <c r="A6">
        <v>4000</v>
      </c>
      <c r="B6">
        <v>17731.418689153099</v>
      </c>
      <c r="C6">
        <v>21062.9186400816</v>
      </c>
      <c r="D6">
        <v>170808.74446242</v>
      </c>
      <c r="E6">
        <v>19393.215064281401</v>
      </c>
      <c r="F6">
        <v>6212.0532043765697</v>
      </c>
      <c r="I6">
        <v>4000</v>
      </c>
      <c r="J6" s="2">
        <f t="shared" si="0"/>
        <v>72754422.354536891</v>
      </c>
      <c r="K6" s="2"/>
      <c r="L6" s="2">
        <f t="shared" si="1"/>
        <v>36952573.832972758</v>
      </c>
      <c r="M6" s="2">
        <f t="shared" si="2"/>
        <v>141419384.55811745</v>
      </c>
      <c r="N6" s="2"/>
      <c r="O6" s="2">
        <f t="shared" si="3"/>
        <v>544427251.66229439</v>
      </c>
      <c r="P6" s="2">
        <f t="shared" si="4"/>
        <v>81514203.076078385</v>
      </c>
      <c r="Q6" s="2"/>
      <c r="R6" s="2">
        <f t="shared" si="5"/>
        <v>105244650.96804745</v>
      </c>
      <c r="S6" s="2"/>
      <c r="T6" s="2">
        <f t="shared" si="6"/>
        <v>167084352.62747571</v>
      </c>
      <c r="U6" s="2">
        <f t="shared" si="7"/>
        <v>31383292.788510431</v>
      </c>
    </row>
    <row r="7" spans="1:21" x14ac:dyDescent="0.25">
      <c r="A7">
        <v>4500</v>
      </c>
      <c r="B7">
        <v>20447.495968437299</v>
      </c>
      <c r="C7">
        <v>23424.194485206001</v>
      </c>
      <c r="D7">
        <v>210901.290382359</v>
      </c>
      <c r="E7">
        <v>23414.429622118401</v>
      </c>
      <c r="F7">
        <v>6899.6612620593496</v>
      </c>
      <c r="I7">
        <v>4500</v>
      </c>
      <c r="J7" s="2">
        <f t="shared" si="0"/>
        <v>83898856.817949951</v>
      </c>
      <c r="K7" s="2"/>
      <c r="L7" s="2">
        <f t="shared" si="1"/>
        <v>41095172.562900558</v>
      </c>
      <c r="M7" s="2">
        <f t="shared" si="2"/>
        <v>157273321.16090101</v>
      </c>
      <c r="N7" s="2"/>
      <c r="O7" s="2">
        <f t="shared" si="3"/>
        <v>672216227.90021193</v>
      </c>
      <c r="P7" s="2">
        <f t="shared" si="4"/>
        <v>100647368.30272128</v>
      </c>
      <c r="Q7" s="2"/>
      <c r="R7" s="2">
        <f t="shared" si="5"/>
        <v>127067299.82768191</v>
      </c>
      <c r="S7" s="2"/>
      <c r="T7" s="2">
        <f t="shared" si="6"/>
        <v>185578809.03335792</v>
      </c>
      <c r="U7" s="2">
        <f t="shared" si="7"/>
        <v>34857088.695923835</v>
      </c>
    </row>
    <row r="8" spans="1:21" x14ac:dyDescent="0.25">
      <c r="A8">
        <v>5000</v>
      </c>
      <c r="B8">
        <v>22849.5196670525</v>
      </c>
      <c r="C8">
        <v>26965.766083793202</v>
      </c>
      <c r="D8">
        <v>258587.080312237</v>
      </c>
      <c r="E8">
        <v>25008.673478290799</v>
      </c>
      <c r="F8">
        <v>7860.3879106362301</v>
      </c>
      <c r="I8">
        <v>5000</v>
      </c>
      <c r="J8" s="2">
        <f t="shared" si="0"/>
        <v>93754686.728591144</v>
      </c>
      <c r="K8" s="2"/>
      <c r="L8" s="2">
        <f t="shared" si="1"/>
        <v>47308470.359745957</v>
      </c>
      <c r="M8" s="2">
        <f t="shared" si="2"/>
        <v>181051928.69383928</v>
      </c>
      <c r="N8" s="2"/>
      <c r="O8" s="2">
        <f t="shared" si="3"/>
        <v>824207530.43320858</v>
      </c>
      <c r="P8" s="2">
        <f t="shared" si="4"/>
        <v>123404219.40200731</v>
      </c>
      <c r="Q8" s="2"/>
      <c r="R8" s="2">
        <f t="shared" si="5"/>
        <v>135719069.92586678</v>
      </c>
      <c r="S8" s="2"/>
      <c r="T8" s="2">
        <f t="shared" si="6"/>
        <v>211419281.55480054</v>
      </c>
      <c r="U8" s="2">
        <f t="shared" si="7"/>
        <v>39710679.724534236</v>
      </c>
    </row>
    <row r="9" spans="1:21" x14ac:dyDescent="0.25">
      <c r="A9">
        <v>5500</v>
      </c>
      <c r="B9">
        <v>25917.096157644799</v>
      </c>
      <c r="C9">
        <v>29593.493657089501</v>
      </c>
      <c r="E9">
        <v>29830.916617829302</v>
      </c>
      <c r="I9">
        <v>5500</v>
      </c>
      <c r="J9" s="2">
        <f t="shared" si="0"/>
        <v>106341370.25989406</v>
      </c>
      <c r="K9" s="2"/>
      <c r="L9" s="2">
        <f t="shared" si="1"/>
        <v>51918529.337061249</v>
      </c>
      <c r="M9" s="2">
        <f t="shared" si="2"/>
        <v>198694859.5028109</v>
      </c>
      <c r="N9" s="2"/>
      <c r="O9" s="2"/>
      <c r="P9" s="2"/>
      <c r="Q9" s="2"/>
      <c r="R9" s="2">
        <f t="shared" si="5"/>
        <v>161888804.77496549</v>
      </c>
      <c r="S9" s="2"/>
      <c r="T9" s="2"/>
      <c r="U9" s="2"/>
    </row>
    <row r="10" spans="1:21" x14ac:dyDescent="0.25">
      <c r="A10">
        <v>6000</v>
      </c>
      <c r="B10">
        <v>28920.706486630901</v>
      </c>
      <c r="C10">
        <v>33529.042693706098</v>
      </c>
      <c r="E10">
        <v>31775.2163507121</v>
      </c>
      <c r="I10">
        <v>6000</v>
      </c>
      <c r="J10" s="2">
        <f t="shared" si="0"/>
        <v>118665591.93072878</v>
      </c>
      <c r="K10" s="2"/>
      <c r="L10" s="2">
        <f t="shared" si="1"/>
        <v>58823017.211411044</v>
      </c>
      <c r="M10" s="2">
        <f t="shared" si="2"/>
        <v>225118686.71151984</v>
      </c>
      <c r="N10" s="2"/>
      <c r="O10" s="2"/>
      <c r="P10" s="2"/>
      <c r="Q10" s="2"/>
      <c r="R10" s="2">
        <f t="shared" si="5"/>
        <v>172440286.1093525</v>
      </c>
      <c r="S10" s="2"/>
      <c r="T10" s="2"/>
      <c r="U10" s="2"/>
    </row>
    <row r="11" spans="1:21" x14ac:dyDescent="0.25">
      <c r="A11">
        <v>6500</v>
      </c>
      <c r="B11">
        <v>32045.621753386498</v>
      </c>
      <c r="C11">
        <v>39182.978473909803</v>
      </c>
      <c r="E11">
        <v>35727.961254893598</v>
      </c>
      <c r="I11">
        <v>6500</v>
      </c>
      <c r="J11" s="2">
        <f t="shared" si="0"/>
        <v>131487544.25870328</v>
      </c>
      <c r="K11" s="2"/>
      <c r="L11" s="2">
        <f t="shared" si="1"/>
        <v>68742225.604842618</v>
      </c>
      <c r="M11" s="2">
        <f t="shared" si="2"/>
        <v>263080003.09081674</v>
      </c>
      <c r="N11" s="2"/>
      <c r="O11" s="2"/>
      <c r="P11" s="2"/>
      <c r="Q11" s="2"/>
      <c r="R11" s="2">
        <f t="shared" si="5"/>
        <v>193891358.37495697</v>
      </c>
      <c r="S11" s="2"/>
      <c r="T11" s="2"/>
      <c r="U11" s="2"/>
    </row>
    <row r="12" spans="1:21" x14ac:dyDescent="0.25">
      <c r="A12">
        <v>7000</v>
      </c>
      <c r="B12">
        <v>35030.991168254899</v>
      </c>
      <c r="C12">
        <v>43916.7818765954</v>
      </c>
      <c r="E12">
        <v>38242.308682680297</v>
      </c>
      <c r="I12">
        <v>7000</v>
      </c>
      <c r="J12" s="2">
        <f t="shared" si="0"/>
        <v>143736920.97814876</v>
      </c>
      <c r="K12" s="2"/>
      <c r="L12" s="2">
        <f t="shared" si="1"/>
        <v>77047162.956480205</v>
      </c>
      <c r="M12" s="2">
        <f t="shared" si="2"/>
        <v>294863421.8689242</v>
      </c>
      <c r="N12" s="2"/>
      <c r="O12" s="2"/>
      <c r="P12" s="2"/>
      <c r="Q12" s="2"/>
      <c r="R12" s="2">
        <f t="shared" si="5"/>
        <v>207536420.14386407</v>
      </c>
      <c r="S12" s="2"/>
      <c r="T12" s="2"/>
      <c r="U12" s="2"/>
    </row>
    <row r="13" spans="1:21" x14ac:dyDescent="0.25">
      <c r="A13">
        <v>7500</v>
      </c>
      <c r="B13">
        <v>40263.443219004403</v>
      </c>
      <c r="C13">
        <v>48392.171881738097</v>
      </c>
      <c r="E13">
        <v>40929.547803032699</v>
      </c>
      <c r="I13">
        <v>7500</v>
      </c>
      <c r="J13" s="2">
        <f t="shared" si="0"/>
        <v>165206383.35585287</v>
      </c>
      <c r="K13" s="2"/>
      <c r="L13" s="2">
        <f t="shared" si="1"/>
        <v>84898742.4276025</v>
      </c>
      <c r="M13" s="2">
        <f t="shared" si="2"/>
        <v>324911816.91805297</v>
      </c>
      <c r="N13" s="2"/>
      <c r="O13" s="2"/>
      <c r="P13" s="2"/>
      <c r="Q13" s="2"/>
      <c r="R13" s="2">
        <f t="shared" si="5"/>
        <v>222119744.38132209</v>
      </c>
      <c r="S13" s="2"/>
      <c r="T13" s="2"/>
      <c r="U13" s="2"/>
    </row>
    <row r="14" spans="1:21" x14ac:dyDescent="0.25">
      <c r="A14">
        <v>8000</v>
      </c>
      <c r="B14">
        <v>44560.323993449303</v>
      </c>
      <c r="C14">
        <v>52750.255291769899</v>
      </c>
      <c r="E14">
        <v>44533.554132733901</v>
      </c>
      <c r="I14">
        <v>8000</v>
      </c>
      <c r="J14" s="2">
        <f t="shared" si="0"/>
        <v>182837069.5491856</v>
      </c>
      <c r="K14" s="2"/>
      <c r="L14" s="2">
        <f t="shared" si="1"/>
        <v>92544520.381328195</v>
      </c>
      <c r="M14" s="2">
        <f t="shared" si="2"/>
        <v>354172599.06468391</v>
      </c>
      <c r="N14" s="2"/>
      <c r="O14" s="2"/>
      <c r="P14" s="2"/>
      <c r="Q14" s="2"/>
      <c r="R14" s="2">
        <f t="shared" si="5"/>
        <v>241678254.25185096</v>
      </c>
      <c r="S14" s="2"/>
      <c r="T14" s="2"/>
      <c r="U14" s="2"/>
    </row>
    <row r="15" spans="1:21" x14ac:dyDescent="0.25">
      <c r="A15">
        <v>8500</v>
      </c>
      <c r="B15">
        <v>47726.0371797509</v>
      </c>
      <c r="C15">
        <v>58323.980458416299</v>
      </c>
      <c r="E15">
        <v>48217.156985594498</v>
      </c>
      <c r="I15">
        <v>8500</v>
      </c>
      <c r="J15" s="2">
        <f t="shared" si="0"/>
        <v>195826421.28957441</v>
      </c>
      <c r="K15" s="2"/>
      <c r="L15" s="2">
        <f t="shared" si="1"/>
        <v>102323008.07644098</v>
      </c>
      <c r="M15" s="2">
        <f t="shared" si="2"/>
        <v>391595370.1550712</v>
      </c>
      <c r="N15" s="2"/>
      <c r="O15" s="2"/>
      <c r="P15" s="2"/>
      <c r="Q15" s="2"/>
      <c r="R15" s="2">
        <f t="shared" si="5"/>
        <v>261668724.90198308</v>
      </c>
      <c r="S15" s="2"/>
      <c r="T15" s="2"/>
      <c r="U15" s="2"/>
    </row>
    <row r="17" spans="1:21" x14ac:dyDescent="0.25">
      <c r="J17" t="s">
        <v>10</v>
      </c>
      <c r="L17" t="s">
        <v>25</v>
      </c>
      <c r="M17" t="s">
        <v>26</v>
      </c>
      <c r="O17" t="s">
        <v>27</v>
      </c>
      <c r="P17" t="s">
        <v>28</v>
      </c>
      <c r="R17" t="s">
        <v>13</v>
      </c>
      <c r="T17" t="s">
        <v>29</v>
      </c>
      <c r="U17" t="s">
        <v>30</v>
      </c>
    </row>
    <row r="20" spans="1:21" x14ac:dyDescent="0.25">
      <c r="A20" t="s">
        <v>8</v>
      </c>
      <c r="B20" t="s">
        <v>15</v>
      </c>
      <c r="C20" t="s">
        <v>16</v>
      </c>
      <c r="D20" t="s">
        <v>17</v>
      </c>
      <c r="E20" t="s">
        <v>18</v>
      </c>
      <c r="F20" t="s">
        <v>19</v>
      </c>
    </row>
    <row r="21" spans="1:21" x14ac:dyDescent="0.25">
      <c r="A21">
        <v>2000</v>
      </c>
      <c r="B21">
        <v>21928.2927405587</v>
      </c>
      <c r="C21">
        <v>24794.475674896101</v>
      </c>
      <c r="D21">
        <v>64634.792094220596</v>
      </c>
      <c r="E21">
        <v>24352.264871064501</v>
      </c>
      <c r="F21">
        <v>8553.5690764057908</v>
      </c>
      <c r="I21">
        <v>2000</v>
      </c>
      <c r="J21" s="2">
        <f t="shared" si="0"/>
        <v>89974767.362325072</v>
      </c>
      <c r="K21" s="2"/>
      <c r="L21" s="2">
        <f t="shared" si="1"/>
        <v>43499180.179280974</v>
      </c>
      <c r="M21" s="2">
        <f t="shared" si="2"/>
        <v>166473580.9078469</v>
      </c>
      <c r="N21" s="2"/>
      <c r="O21" s="2">
        <f t="shared" si="3"/>
        <v>206013704.581514</v>
      </c>
      <c r="P21" s="2">
        <f t="shared" si="4"/>
        <v>30845338.657164425</v>
      </c>
      <c r="Q21" s="2"/>
      <c r="R21" s="2">
        <f t="shared" si="5"/>
        <v>132156819.18348253</v>
      </c>
      <c r="S21" s="2"/>
      <c r="T21" s="2">
        <f>F21*$T$1</f>
        <v>230063636.73427126</v>
      </c>
      <c r="U21" s="2">
        <f t="shared" ref="U21:U26" si="8">F21*$U$1</f>
        <v>43212630.974002056</v>
      </c>
    </row>
    <row r="22" spans="1:21" x14ac:dyDescent="0.25">
      <c r="A22">
        <v>2500</v>
      </c>
      <c r="B22">
        <v>27444.3014248746</v>
      </c>
      <c r="C22">
        <v>31002.2114478121</v>
      </c>
      <c r="D22">
        <v>84373.999324207703</v>
      </c>
      <c r="E22">
        <v>30408.728824823898</v>
      </c>
      <c r="F22">
        <v>10276.383108652</v>
      </c>
      <c r="I22">
        <v>2500</v>
      </c>
      <c r="J22" s="2">
        <f t="shared" si="0"/>
        <v>112607701.17125428</v>
      </c>
      <c r="K22" s="2"/>
      <c r="L22" s="2">
        <f t="shared" si="1"/>
        <v>54389969.741927072</v>
      </c>
      <c r="M22" s="2">
        <f t="shared" si="2"/>
        <v>208153187.97021312</v>
      </c>
      <c r="N22" s="2"/>
      <c r="O22" s="2">
        <f t="shared" si="3"/>
        <v>268929466.7460134</v>
      </c>
      <c r="P22" s="2">
        <f t="shared" si="4"/>
        <v>40265381.827495024</v>
      </c>
      <c r="Q22" s="2"/>
      <c r="R22" s="2">
        <f t="shared" si="5"/>
        <v>165024522.28486031</v>
      </c>
      <c r="S22" s="2"/>
      <c r="T22" s="2">
        <f t="shared" ref="T22:T27" si="9">F22*$T$1</f>
        <v>276401821.19679111</v>
      </c>
      <c r="U22" s="2">
        <f t="shared" si="8"/>
        <v>51916287.464909904</v>
      </c>
    </row>
    <row r="23" spans="1:21" x14ac:dyDescent="0.25">
      <c r="A23">
        <v>3000</v>
      </c>
      <c r="B23">
        <v>33263.746879199898</v>
      </c>
      <c r="C23">
        <v>38962.875830964404</v>
      </c>
      <c r="D23">
        <v>104344.080365249</v>
      </c>
      <c r="E23">
        <v>37055.5565769569</v>
      </c>
      <c r="F23">
        <v>11958.0379322504</v>
      </c>
      <c r="I23">
        <v>3000</v>
      </c>
      <c r="J23" s="2">
        <f t="shared" si="0"/>
        <v>136485677.31493276</v>
      </c>
      <c r="K23" s="2"/>
      <c r="L23" s="2">
        <f t="shared" si="1"/>
        <v>68356079.729085639</v>
      </c>
      <c r="M23" s="2">
        <f t="shared" si="2"/>
        <v>261602203.1317113</v>
      </c>
      <c r="N23" s="2"/>
      <c r="O23" s="2">
        <f t="shared" si="3"/>
        <v>332581104.55217642</v>
      </c>
      <c r="P23" s="2">
        <f t="shared" si="4"/>
        <v>49795603.752305955</v>
      </c>
      <c r="Q23" s="2"/>
      <c r="R23" s="2">
        <f t="shared" si="5"/>
        <v>201096058.87635586</v>
      </c>
      <c r="S23" s="2"/>
      <c r="T23" s="2">
        <f t="shared" si="9"/>
        <v>321632954.65615255</v>
      </c>
      <c r="U23" s="2">
        <f t="shared" si="8"/>
        <v>60412007.633729018</v>
      </c>
    </row>
    <row r="24" spans="1:21" x14ac:dyDescent="0.25">
      <c r="A24">
        <v>3500</v>
      </c>
      <c r="B24">
        <v>39700.956170484198</v>
      </c>
      <c r="C24">
        <v>46996.908896310801</v>
      </c>
      <c r="D24">
        <v>145037.53524884299</v>
      </c>
      <c r="E24">
        <v>42851.299444141303</v>
      </c>
      <c r="F24">
        <v>14135.015745672599</v>
      </c>
      <c r="I24">
        <v>3500</v>
      </c>
      <c r="J24" s="2">
        <f t="shared" si="0"/>
        <v>162898422.49753585</v>
      </c>
      <c r="K24" s="2"/>
      <c r="L24" s="2">
        <f t="shared" si="1"/>
        <v>82450906.99859871</v>
      </c>
      <c r="M24" s="2">
        <f t="shared" si="2"/>
        <v>315543825.89707619</v>
      </c>
      <c r="N24" s="2"/>
      <c r="O24" s="2">
        <f t="shared" si="3"/>
        <v>462285387.97539967</v>
      </c>
      <c r="P24" s="2">
        <f t="shared" si="4"/>
        <v>69215537.759129107</v>
      </c>
      <c r="Q24" s="2"/>
      <c r="R24" s="2">
        <f t="shared" si="5"/>
        <v>232548859.92742157</v>
      </c>
      <c r="S24" s="2"/>
      <c r="T24" s="2">
        <f t="shared" si="9"/>
        <v>380186691.50820678</v>
      </c>
      <c r="U24" s="2">
        <f t="shared" si="8"/>
        <v>71410099.547137976</v>
      </c>
    </row>
    <row r="25" spans="1:21" x14ac:dyDescent="0.25">
      <c r="A25">
        <v>4000</v>
      </c>
      <c r="B25">
        <v>45499.008848479898</v>
      </c>
      <c r="C25">
        <v>53944.253295541297</v>
      </c>
      <c r="D25">
        <v>170808.74446242</v>
      </c>
      <c r="E25">
        <v>50927.071632291299</v>
      </c>
      <c r="F25">
        <v>15791.9517788619</v>
      </c>
      <c r="I25">
        <v>4000</v>
      </c>
      <c r="J25" s="2">
        <f t="shared" si="0"/>
        <v>186688621.17051643</v>
      </c>
      <c r="K25" s="2"/>
      <c r="L25" s="2">
        <f t="shared" si="1"/>
        <v>94639258.539164707</v>
      </c>
      <c r="M25" s="2">
        <f t="shared" si="2"/>
        <v>362189268.82172561</v>
      </c>
      <c r="N25" s="2"/>
      <c r="O25" s="2">
        <f t="shared" si="3"/>
        <v>544427251.66229439</v>
      </c>
      <c r="P25" s="2">
        <f t="shared" si="4"/>
        <v>81514203.076078385</v>
      </c>
      <c r="Q25" s="2"/>
      <c r="R25" s="2">
        <f t="shared" si="5"/>
        <v>276375106.49984902</v>
      </c>
      <c r="S25" s="2"/>
      <c r="T25" s="2">
        <f t="shared" si="9"/>
        <v>424752968.60569274</v>
      </c>
      <c r="U25" s="2">
        <f t="shared" si="8"/>
        <v>79780940.386810318</v>
      </c>
    </row>
    <row r="26" spans="1:21" x14ac:dyDescent="0.25">
      <c r="A26">
        <v>4500</v>
      </c>
      <c r="B26">
        <v>53526.315622243303</v>
      </c>
      <c r="C26">
        <v>65860.384244937901</v>
      </c>
      <c r="D26">
        <v>210901.290382359</v>
      </c>
      <c r="E26">
        <v>56960.289862534701</v>
      </c>
      <c r="F26">
        <v>17653.3689713729</v>
      </c>
      <c r="I26">
        <v>4500</v>
      </c>
      <c r="J26" s="2">
        <f t="shared" si="0"/>
        <v>219625752.57698891</v>
      </c>
      <c r="K26" s="2"/>
      <c r="L26" s="2">
        <f t="shared" si="1"/>
        <v>115544799.51547661</v>
      </c>
      <c r="M26" s="2">
        <f t="shared" si="2"/>
        <v>442195840.27430731</v>
      </c>
      <c r="N26" s="2"/>
      <c r="O26" s="2">
        <f t="shared" si="3"/>
        <v>672216227.90021193</v>
      </c>
      <c r="P26" s="2">
        <f t="shared" si="4"/>
        <v>100647368.30272128</v>
      </c>
      <c r="Q26" s="2"/>
      <c r="R26" s="2">
        <f t="shared" si="5"/>
        <v>309116657.84919232</v>
      </c>
      <c r="S26" s="2"/>
      <c r="T26" s="2">
        <f t="shared" si="9"/>
        <v>474819134.54922259</v>
      </c>
      <c r="U26" s="2">
        <f t="shared" si="8"/>
        <v>89184820.043375894</v>
      </c>
    </row>
    <row r="27" spans="1:21" x14ac:dyDescent="0.25">
      <c r="A27">
        <v>5000</v>
      </c>
      <c r="B27">
        <v>60016.312065882797</v>
      </c>
      <c r="C27">
        <v>69962.240499716499</v>
      </c>
      <c r="D27">
        <v>258587.080312237</v>
      </c>
      <c r="E27">
        <v>66278.320497823704</v>
      </c>
      <c r="F27">
        <v>19622.858935542401</v>
      </c>
      <c r="I27">
        <v>5000</v>
      </c>
      <c r="J27" s="2">
        <f t="shared" si="0"/>
        <v>246255090.62475809</v>
      </c>
      <c r="K27" s="2"/>
      <c r="L27" s="2">
        <f t="shared" si="1"/>
        <v>122741055.11029764</v>
      </c>
      <c r="M27" s="2">
        <f t="shared" si="2"/>
        <v>469736277.42876649</v>
      </c>
      <c r="N27" s="2"/>
      <c r="O27" s="2">
        <f t="shared" si="3"/>
        <v>824207530.43320858</v>
      </c>
      <c r="P27" s="2">
        <f t="shared" si="4"/>
        <v>123404219.40200731</v>
      </c>
      <c r="Q27" s="2"/>
      <c r="R27" s="2">
        <f t="shared" si="5"/>
        <v>359684491.9432295</v>
      </c>
      <c r="S27" s="2"/>
      <c r="T27" s="2">
        <f t="shared" si="9"/>
        <v>527792112.21749681</v>
      </c>
      <c r="U27" s="2">
        <f t="shared" ref="U27:U34" si="10">F27*$U$1</f>
        <v>99134683.342360213</v>
      </c>
    </row>
    <row r="28" spans="1:21" x14ac:dyDescent="0.25">
      <c r="A28">
        <v>5500</v>
      </c>
      <c r="B28">
        <v>67456.957367381299</v>
      </c>
      <c r="C28">
        <v>79310.705652909193</v>
      </c>
      <c r="E28">
        <v>72225.638036480304</v>
      </c>
      <c r="F28">
        <v>22254.817118492399</v>
      </c>
      <c r="I28">
        <v>5500</v>
      </c>
      <c r="J28" s="2">
        <f t="shared" si="0"/>
        <v>276785070.22456747</v>
      </c>
      <c r="K28" s="2"/>
      <c r="L28" s="2">
        <f t="shared" si="1"/>
        <v>139141908.89040735</v>
      </c>
      <c r="M28" s="2">
        <f t="shared" si="2"/>
        <v>532503181.2524237</v>
      </c>
      <c r="N28" s="2"/>
      <c r="O28" s="2"/>
      <c r="P28" s="2"/>
      <c r="Q28" s="2"/>
      <c r="R28" s="2">
        <f t="shared" si="5"/>
        <v>391959870.54741424</v>
      </c>
      <c r="S28" s="2"/>
      <c r="T28" s="2">
        <f t="shared" ref="T28:T34" si="11">F28*$T$1</f>
        <v>598583365.07266641</v>
      </c>
      <c r="U28" s="2">
        <f t="shared" si="10"/>
        <v>112431336.0826236</v>
      </c>
    </row>
    <row r="29" spans="1:21" x14ac:dyDescent="0.25">
      <c r="A29">
        <v>6000</v>
      </c>
      <c r="B29">
        <v>74786.228377903302</v>
      </c>
      <c r="C29">
        <v>91940.273790313004</v>
      </c>
      <c r="E29">
        <v>79431.989094383898</v>
      </c>
      <c r="F29">
        <v>25648.698017988001</v>
      </c>
      <c r="I29">
        <v>6000</v>
      </c>
      <c r="J29" s="2">
        <f t="shared" si="0"/>
        <v>306858065.96159667</v>
      </c>
      <c r="K29" s="2"/>
      <c r="L29" s="2">
        <f t="shared" si="1"/>
        <v>161299096.93498725</v>
      </c>
      <c r="M29" s="2">
        <f t="shared" si="2"/>
        <v>617299869.86649215</v>
      </c>
      <c r="N29" s="2"/>
      <c r="O29" s="2"/>
      <c r="P29" s="2"/>
      <c r="Q29" s="2"/>
      <c r="R29" s="2">
        <f t="shared" si="5"/>
        <v>431067872.97653008</v>
      </c>
      <c r="S29" s="2"/>
      <c r="T29" s="2">
        <f t="shared" si="11"/>
        <v>689867900.85021961</v>
      </c>
      <c r="U29" s="2">
        <f t="shared" si="10"/>
        <v>129577222.38687538</v>
      </c>
    </row>
    <row r="30" spans="1:21" x14ac:dyDescent="0.25">
      <c r="A30">
        <v>6500</v>
      </c>
      <c r="B30">
        <v>85433.184871402496</v>
      </c>
      <c r="C30">
        <v>104839.86067619101</v>
      </c>
      <c r="E30">
        <v>89697.148267910801</v>
      </c>
      <c r="F30">
        <v>26943.451647491998</v>
      </c>
      <c r="I30">
        <v>6500</v>
      </c>
      <c r="J30" s="2">
        <f t="shared" si="0"/>
        <v>350543976.44050699</v>
      </c>
      <c r="K30" s="2"/>
      <c r="L30" s="2">
        <f t="shared" si="1"/>
        <v>183930003.17170274</v>
      </c>
      <c r="M30" s="2">
        <f t="shared" si="2"/>
        <v>703909502.16044104</v>
      </c>
      <c r="N30" s="2"/>
      <c r="O30" s="2"/>
      <c r="P30" s="2"/>
      <c r="Q30" s="2"/>
      <c r="R30" s="2">
        <f t="shared" si="5"/>
        <v>486775659.99215978</v>
      </c>
      <c r="S30" s="2"/>
      <c r="T30" s="2">
        <f t="shared" si="11"/>
        <v>724692630.27226281</v>
      </c>
      <c r="U30" s="2">
        <f t="shared" si="10"/>
        <v>136118317.72312957</v>
      </c>
    </row>
    <row r="31" spans="1:21" x14ac:dyDescent="0.25">
      <c r="A31">
        <v>7000</v>
      </c>
      <c r="B31">
        <v>93919.707456102595</v>
      </c>
      <c r="C31">
        <v>118474.840049438</v>
      </c>
      <c r="E31">
        <v>98943.398072834301</v>
      </c>
      <c r="F31">
        <v>30138.766058413701</v>
      </c>
      <c r="I31">
        <v>7000</v>
      </c>
      <c r="J31" s="2">
        <f t="shared" si="0"/>
        <v>385365332.77260303</v>
      </c>
      <c r="K31" s="2"/>
      <c r="L31" s="2">
        <f t="shared" si="1"/>
        <v>207851074.63433355</v>
      </c>
      <c r="M31" s="2">
        <f t="shared" si="2"/>
        <v>795456662.56953359</v>
      </c>
      <c r="N31" s="2"/>
      <c r="O31" s="2"/>
      <c r="P31" s="2"/>
      <c r="Q31" s="2"/>
      <c r="R31" s="2">
        <f t="shared" si="5"/>
        <v>536953948.13350308</v>
      </c>
      <c r="S31" s="2"/>
      <c r="T31" s="2">
        <f t="shared" si="11"/>
        <v>810636362.91994166</v>
      </c>
      <c r="U31" s="2">
        <f t="shared" si="10"/>
        <v>152261046.12710601</v>
      </c>
    </row>
    <row r="32" spans="1:21" x14ac:dyDescent="0.25">
      <c r="A32">
        <v>7500</v>
      </c>
      <c r="B32">
        <v>106787.102171481</v>
      </c>
      <c r="C32">
        <v>124092.41509713201</v>
      </c>
      <c r="E32">
        <v>119755.888958184</v>
      </c>
      <c r="F32">
        <v>32642.3432245882</v>
      </c>
      <c r="I32">
        <v>7500</v>
      </c>
      <c r="J32" s="2">
        <f t="shared" si="0"/>
        <v>438162003.25548196</v>
      </c>
      <c r="K32" s="2"/>
      <c r="L32" s="2">
        <f t="shared" si="1"/>
        <v>217706492.12225744</v>
      </c>
      <c r="M32" s="2">
        <f t="shared" si="2"/>
        <v>833173847.90025783</v>
      </c>
      <c r="N32" s="2"/>
      <c r="O32" s="2"/>
      <c r="P32" s="2"/>
      <c r="Q32" s="2"/>
      <c r="R32" s="2">
        <f t="shared" si="5"/>
        <v>649900838.66938961</v>
      </c>
      <c r="S32" s="2"/>
      <c r="T32" s="2">
        <f t="shared" si="11"/>
        <v>877974577.24310386</v>
      </c>
      <c r="U32" s="2">
        <f t="shared" si="10"/>
        <v>164909117.97061959</v>
      </c>
    </row>
    <row r="33" spans="1:21" x14ac:dyDescent="0.25">
      <c r="A33">
        <v>8000</v>
      </c>
      <c r="B33">
        <v>117813.637096083</v>
      </c>
      <c r="C33">
        <v>139387.701153831</v>
      </c>
      <c r="E33">
        <v>133770.088201673</v>
      </c>
      <c r="F33">
        <v>34855.179486819899</v>
      </c>
      <c r="I33">
        <v>8000</v>
      </c>
      <c r="J33" s="2">
        <f t="shared" si="0"/>
        <v>483405375.65987366</v>
      </c>
      <c r="K33" s="2"/>
      <c r="L33" s="2">
        <f t="shared" si="1"/>
        <v>244540389.0272696</v>
      </c>
      <c r="M33" s="2">
        <f t="shared" si="2"/>
        <v>935868539.82498276</v>
      </c>
      <c r="N33" s="2"/>
      <c r="O33" s="2"/>
      <c r="P33" s="2"/>
      <c r="Q33" s="2"/>
      <c r="R33" s="2">
        <f t="shared" si="5"/>
        <v>725954216.25989521</v>
      </c>
      <c r="S33" s="2"/>
      <c r="T33" s="2">
        <f t="shared" si="11"/>
        <v>937492791.62109745</v>
      </c>
      <c r="U33" s="2">
        <f t="shared" si="10"/>
        <v>176088366.76741412</v>
      </c>
    </row>
    <row r="34" spans="1:21" x14ac:dyDescent="0.25">
      <c r="A34">
        <v>8500</v>
      </c>
      <c r="B34">
        <v>137338.87039805501</v>
      </c>
      <c r="C34">
        <v>160255.506096097</v>
      </c>
      <c r="E34">
        <v>137684.11150457399</v>
      </c>
      <c r="F34">
        <v>39138.263984963203</v>
      </c>
      <c r="I34">
        <v>8500</v>
      </c>
      <c r="J34" s="2">
        <f t="shared" si="0"/>
        <v>563520063.3295939</v>
      </c>
      <c r="K34" s="2"/>
      <c r="L34" s="2">
        <f t="shared" si="1"/>
        <v>281150657.33993161</v>
      </c>
      <c r="M34" s="2">
        <f t="shared" si="2"/>
        <v>1075977903.7000487</v>
      </c>
      <c r="N34" s="2"/>
      <c r="O34" s="2"/>
      <c r="P34" s="2"/>
      <c r="Q34" s="2"/>
      <c r="R34" s="2">
        <f t="shared" si="5"/>
        <v>747195151.04194248</v>
      </c>
      <c r="S34" s="2"/>
      <c r="T34" s="2">
        <f t="shared" si="11"/>
        <v>1052694058.7507583</v>
      </c>
      <c r="U34" s="2">
        <f t="shared" si="10"/>
        <v>197726509.6520341</v>
      </c>
    </row>
    <row r="35" spans="1:21" x14ac:dyDescent="0.25">
      <c r="J35" t="s">
        <v>15</v>
      </c>
      <c r="L35" t="s">
        <v>31</v>
      </c>
      <c r="M35" t="s">
        <v>32</v>
      </c>
      <c r="O35" t="s">
        <v>33</v>
      </c>
      <c r="P35" t="s">
        <v>34</v>
      </c>
      <c r="R35" t="s">
        <v>18</v>
      </c>
      <c r="T35" t="s">
        <v>35</v>
      </c>
      <c r="U35" t="s">
        <v>36</v>
      </c>
    </row>
    <row r="38" spans="1:21" x14ac:dyDescent="0.25">
      <c r="A38" t="s">
        <v>9</v>
      </c>
      <c r="B38" t="s">
        <v>20</v>
      </c>
      <c r="C38" t="s">
        <v>21</v>
      </c>
      <c r="D38" t="s">
        <v>22</v>
      </c>
      <c r="E38" t="s">
        <v>23</v>
      </c>
      <c r="F38" t="s">
        <v>24</v>
      </c>
    </row>
    <row r="39" spans="1:21" x14ac:dyDescent="0.25">
      <c r="A39">
        <v>2000</v>
      </c>
      <c r="B39">
        <v>42269.186570904298</v>
      </c>
      <c r="C39">
        <v>47098.5033137274</v>
      </c>
      <c r="D39">
        <v>122636.206767697</v>
      </c>
      <c r="E39">
        <v>47723.111670516497</v>
      </c>
      <c r="F39">
        <v>18988.5151188563</v>
      </c>
      <c r="I39">
        <v>2000</v>
      </c>
      <c r="J39" s="2">
        <f t="shared" si="0"/>
        <v>173436221.10979399</v>
      </c>
      <c r="K39" s="2"/>
      <c r="L39" s="2">
        <f t="shared" si="1"/>
        <v>82629143.228570223</v>
      </c>
      <c r="M39" s="2">
        <f t="shared" si="2"/>
        <v>316225945.03882968</v>
      </c>
      <c r="N39" s="2"/>
      <c r="O39" s="2">
        <f t="shared" si="3"/>
        <v>390884513.64101905</v>
      </c>
      <c r="P39" s="2">
        <f t="shared" si="4"/>
        <v>58525063.774714202</v>
      </c>
      <c r="Q39" s="2"/>
      <c r="R39" s="2">
        <f t="shared" si="5"/>
        <v>258987600.26249257</v>
      </c>
      <c r="S39" s="2"/>
      <c r="T39" s="2">
        <f>F39*$T$1</f>
        <v>510730293.44885409</v>
      </c>
      <c r="U39" s="2">
        <f t="shared" ref="U39:U52" si="12">F39*$U$1</f>
        <v>95929978.380462021</v>
      </c>
    </row>
    <row r="40" spans="1:21" x14ac:dyDescent="0.25">
      <c r="A40">
        <v>2500</v>
      </c>
      <c r="B40">
        <v>52438.139576619302</v>
      </c>
      <c r="C40">
        <v>58850.956707736099</v>
      </c>
      <c r="D40">
        <v>166522.047372328</v>
      </c>
      <c r="E40">
        <v>68493.219898793293</v>
      </c>
      <c r="F40">
        <v>22881.001123877799</v>
      </c>
      <c r="I40">
        <v>2500</v>
      </c>
      <c r="J40" s="2">
        <f t="shared" si="0"/>
        <v>215160818.26985145</v>
      </c>
      <c r="K40" s="2"/>
      <c r="L40" s="2">
        <f t="shared" si="1"/>
        <v>103247529.93848515</v>
      </c>
      <c r="M40" s="2">
        <f t="shared" si="2"/>
        <v>395133562.46967924</v>
      </c>
      <c r="N40" s="2"/>
      <c r="O40" s="2">
        <f t="shared" si="3"/>
        <v>530764047.69218963</v>
      </c>
      <c r="P40" s="2">
        <f t="shared" si="4"/>
        <v>79468484.057259232</v>
      </c>
      <c r="Q40" s="2"/>
      <c r="R40" s="2">
        <f t="shared" si="5"/>
        <v>371704485.20436335</v>
      </c>
      <c r="S40" s="2"/>
      <c r="T40" s="2">
        <f t="shared" ref="T40:T52" si="13">F40*$T$1</f>
        <v>615425711.02871633</v>
      </c>
      <c r="U40" s="2">
        <f t="shared" si="12"/>
        <v>115594817.67783064</v>
      </c>
    </row>
    <row r="41" spans="1:21" x14ac:dyDescent="0.25">
      <c r="A41">
        <v>3000</v>
      </c>
      <c r="B41">
        <v>64451.823132393802</v>
      </c>
      <c r="C41">
        <v>71319.845790723703</v>
      </c>
      <c r="D41">
        <v>221113.25725405899</v>
      </c>
      <c r="E41">
        <v>72061.882440403802</v>
      </c>
      <c r="F41">
        <v>27603.150725454801</v>
      </c>
      <c r="I41">
        <v>3000</v>
      </c>
      <c r="J41" s="2">
        <f t="shared" si="0"/>
        <v>264454595.76015779</v>
      </c>
      <c r="K41" s="2"/>
      <c r="L41" s="2">
        <f t="shared" si="1"/>
        <v>125122824.25678776</v>
      </c>
      <c r="M41" s="2">
        <f t="shared" si="2"/>
        <v>478851429.41732961</v>
      </c>
      <c r="N41" s="2"/>
      <c r="O41" s="2">
        <f t="shared" si="3"/>
        <v>704765340.50872493</v>
      </c>
      <c r="P41" s="2">
        <f t="shared" si="4"/>
        <v>105520774.19306831</v>
      </c>
      <c r="Q41" s="2"/>
      <c r="R41" s="2">
        <f t="shared" si="5"/>
        <v>391071188.57817858</v>
      </c>
      <c r="S41" s="2"/>
      <c r="T41" s="2">
        <f t="shared" si="13"/>
        <v>742436424.43241262</v>
      </c>
      <c r="U41" s="2">
        <f t="shared" si="12"/>
        <v>139451117.46499765</v>
      </c>
    </row>
    <row r="42" spans="1:21" x14ac:dyDescent="0.25">
      <c r="A42">
        <v>3500</v>
      </c>
      <c r="B42">
        <v>75098.7229490842</v>
      </c>
      <c r="C42">
        <v>88107.847317347405</v>
      </c>
      <c r="D42">
        <v>250518.886547492</v>
      </c>
      <c r="E42">
        <v>85030.124538746502</v>
      </c>
      <c r="F42">
        <v>32250.517876580001</v>
      </c>
      <c r="I42">
        <v>3500</v>
      </c>
      <c r="J42" s="2">
        <f t="shared" si="0"/>
        <v>308140273.68641359</v>
      </c>
      <c r="K42" s="2"/>
      <c r="L42" s="2">
        <f t="shared" si="1"/>
        <v>154575526.25508112</v>
      </c>
      <c r="M42" s="2">
        <f t="shared" si="2"/>
        <v>591568421.98729491</v>
      </c>
      <c r="N42" s="2"/>
      <c r="O42" s="2">
        <f t="shared" si="3"/>
        <v>798491373.03714859</v>
      </c>
      <c r="P42" s="2">
        <f t="shared" si="4"/>
        <v>119553875.63262688</v>
      </c>
      <c r="Q42" s="2"/>
      <c r="R42" s="2">
        <f t="shared" si="5"/>
        <v>461448282.2568326</v>
      </c>
      <c r="S42" s="2"/>
      <c r="T42" s="2">
        <f t="shared" si="13"/>
        <v>867435729.22279692</v>
      </c>
      <c r="U42" s="2">
        <f t="shared" si="12"/>
        <v>162929616.31248218</v>
      </c>
    </row>
    <row r="43" spans="1:21" x14ac:dyDescent="0.25">
      <c r="A43">
        <v>4000</v>
      </c>
      <c r="B43">
        <v>86157.119301793806</v>
      </c>
      <c r="C43">
        <v>99711.6833729317</v>
      </c>
      <c r="D43">
        <v>446040.05294317502</v>
      </c>
      <c r="E43">
        <v>97452.776439392299</v>
      </c>
      <c r="F43">
        <v>36499.695228492099</v>
      </c>
      <c r="I43">
        <v>4000</v>
      </c>
      <c r="J43" s="2">
        <f t="shared" si="0"/>
        <v>353514377.86348504</v>
      </c>
      <c r="K43" s="2"/>
      <c r="L43" s="2">
        <f t="shared" si="1"/>
        <v>174933180.19263765</v>
      </c>
      <c r="M43" s="2">
        <f t="shared" si="2"/>
        <v>669478201.80153561</v>
      </c>
      <c r="N43" s="2"/>
      <c r="O43" s="2">
        <f t="shared" si="3"/>
        <v>1421685762.7484288</v>
      </c>
      <c r="P43" s="2">
        <f t="shared" si="4"/>
        <v>212861464.2658067</v>
      </c>
      <c r="Q43" s="2"/>
      <c r="R43" s="2">
        <f t="shared" si="5"/>
        <v>528864523.4034093</v>
      </c>
      <c r="S43" s="2"/>
      <c r="T43" s="2">
        <f t="shared" si="13"/>
        <v>981725002.62170625</v>
      </c>
      <c r="U43" s="2">
        <f t="shared" si="12"/>
        <v>184396460.29434207</v>
      </c>
    </row>
    <row r="44" spans="1:21" x14ac:dyDescent="0.25">
      <c r="A44">
        <v>4500</v>
      </c>
      <c r="B44">
        <v>100629.094302503</v>
      </c>
      <c r="C44">
        <v>114885.48996142299</v>
      </c>
      <c r="D44">
        <v>747243.54286336701</v>
      </c>
      <c r="E44">
        <v>111150.352842286</v>
      </c>
      <c r="F44">
        <v>40536.042059187901</v>
      </c>
      <c r="I44">
        <v>4500</v>
      </c>
      <c r="J44" s="2">
        <f t="shared" si="0"/>
        <v>412894859.47999501</v>
      </c>
      <c r="K44" s="2"/>
      <c r="L44" s="2">
        <f t="shared" si="1"/>
        <v>201553954.73342091</v>
      </c>
      <c r="M44" s="2">
        <f t="shared" si="2"/>
        <v>771357263.56958854</v>
      </c>
      <c r="N44" s="2"/>
      <c r="O44" s="2">
        <f t="shared" si="3"/>
        <v>2381726706.3455529</v>
      </c>
      <c r="P44" s="2">
        <f t="shared" si="4"/>
        <v>356603299.74297035</v>
      </c>
      <c r="Q44" s="2"/>
      <c r="R44" s="2">
        <f t="shared" si="5"/>
        <v>603199626.83274508</v>
      </c>
      <c r="S44" s="2"/>
      <c r="T44" s="2">
        <f t="shared" si="13"/>
        <v>1090289816.0575652</v>
      </c>
      <c r="U44" s="2">
        <f t="shared" si="12"/>
        <v>204788084.48301727</v>
      </c>
    </row>
    <row r="45" spans="1:21" x14ac:dyDescent="0.25">
      <c r="A45">
        <v>5000</v>
      </c>
      <c r="B45">
        <v>114856.804717604</v>
      </c>
      <c r="C45">
        <v>131161.16242640599</v>
      </c>
      <c r="D45">
        <v>1057201.1039855999</v>
      </c>
      <c r="E45">
        <v>124626.441408716</v>
      </c>
      <c r="F45">
        <v>44579.655720139097</v>
      </c>
      <c r="I45">
        <v>5000</v>
      </c>
      <c r="J45" s="2">
        <f t="shared" si="0"/>
        <v>471273090.28177083</v>
      </c>
      <c r="K45" s="2"/>
      <c r="L45" s="2">
        <f t="shared" si="1"/>
        <v>230107831.74926242</v>
      </c>
      <c r="M45" s="2">
        <f t="shared" si="2"/>
        <v>880634407.09362948</v>
      </c>
      <c r="N45" s="2"/>
      <c r="O45" s="2">
        <f t="shared" si="3"/>
        <v>3369669938.7885017</v>
      </c>
      <c r="P45" s="2">
        <f t="shared" si="4"/>
        <v>504522796.84952796</v>
      </c>
      <c r="Q45" s="2"/>
      <c r="R45" s="2">
        <f t="shared" si="5"/>
        <v>676332742.35213268</v>
      </c>
      <c r="S45" s="2"/>
      <c r="T45" s="2">
        <f t="shared" si="13"/>
        <v>1199050083.9734373</v>
      </c>
      <c r="U45" s="2">
        <f t="shared" si="12"/>
        <v>225216420.69814271</v>
      </c>
    </row>
    <row r="46" spans="1:21" x14ac:dyDescent="0.25">
      <c r="A46">
        <v>5500</v>
      </c>
      <c r="B46">
        <v>127993.843838039</v>
      </c>
      <c r="C46">
        <v>151017.388639524</v>
      </c>
      <c r="D46">
        <v>1256285.1193329601</v>
      </c>
      <c r="E46">
        <v>140202.82678521899</v>
      </c>
      <c r="F46">
        <v>48483.8289065141</v>
      </c>
      <c r="I46">
        <v>5500</v>
      </c>
      <c r="J46" s="2">
        <f t="shared" si="0"/>
        <v>525176148.43023604</v>
      </c>
      <c r="K46" s="2"/>
      <c r="L46" s="2">
        <f t="shared" si="1"/>
        <v>264943396.45529452</v>
      </c>
      <c r="M46" s="2">
        <f t="shared" si="2"/>
        <v>1013951889.7601736</v>
      </c>
      <c r="N46" s="2"/>
      <c r="O46" s="2">
        <f t="shared" si="3"/>
        <v>4004220375.1059103</v>
      </c>
      <c r="P46" s="2">
        <f t="shared" si="4"/>
        <v>599530666.07367194</v>
      </c>
      <c r="Q46" s="2"/>
      <c r="R46" s="2">
        <f t="shared" si="5"/>
        <v>760863916.62416923</v>
      </c>
      <c r="S46" s="2"/>
      <c r="T46" s="2">
        <f t="shared" si="13"/>
        <v>1304059849.3327284</v>
      </c>
      <c r="U46" s="2">
        <f t="shared" si="12"/>
        <v>244940303.63570923</v>
      </c>
    </row>
    <row r="47" spans="1:21" x14ac:dyDescent="0.25">
      <c r="A47">
        <v>6000</v>
      </c>
      <c r="B47">
        <v>148269.433108414</v>
      </c>
      <c r="C47">
        <v>174429.94852847801</v>
      </c>
      <c r="E47">
        <v>159923.05665447499</v>
      </c>
      <c r="F47">
        <v>53853.479085694897</v>
      </c>
      <c r="I47">
        <v>6000</v>
      </c>
      <c r="J47" s="2">
        <f t="shared" si="0"/>
        <v>608369648.6867255</v>
      </c>
      <c r="K47" s="2"/>
      <c r="L47" s="2">
        <f t="shared" si="1"/>
        <v>306018157.39887655</v>
      </c>
      <c r="M47" s="2">
        <f t="shared" si="2"/>
        <v>1171147094.6129951</v>
      </c>
      <c r="N47" s="2"/>
      <c r="O47" s="2"/>
      <c r="P47" s="2"/>
      <c r="Q47" s="2"/>
      <c r="R47" s="2">
        <f t="shared" si="5"/>
        <v>867883237.69703722</v>
      </c>
      <c r="S47" s="2"/>
      <c r="T47" s="2">
        <f t="shared" si="13"/>
        <v>1448486256.2721186</v>
      </c>
      <c r="U47" s="2">
        <f t="shared" si="12"/>
        <v>272067776.34093064</v>
      </c>
    </row>
    <row r="48" spans="1:21" x14ac:dyDescent="0.25">
      <c r="A48">
        <v>6500</v>
      </c>
      <c r="B48">
        <v>161766.56580274401</v>
      </c>
      <c r="C48">
        <v>199605.760154555</v>
      </c>
      <c r="E48">
        <v>168143.76808593699</v>
      </c>
      <c r="F48">
        <v>59125.397975196604</v>
      </c>
      <c r="I48">
        <v>6500</v>
      </c>
      <c r="J48" s="2">
        <f t="shared" si="0"/>
        <v>663750219.7416079</v>
      </c>
      <c r="K48" s="2"/>
      <c r="L48" s="2">
        <f t="shared" si="1"/>
        <v>350186349.55754977</v>
      </c>
      <c r="M48" s="2">
        <f t="shared" si="2"/>
        <v>1340181018.4841037</v>
      </c>
      <c r="N48" s="2"/>
      <c r="O48" s="2"/>
      <c r="P48" s="2"/>
      <c r="Q48" s="2"/>
      <c r="R48" s="2">
        <f t="shared" si="5"/>
        <v>912496052.15020978</v>
      </c>
      <c r="S48" s="2"/>
      <c r="T48" s="2">
        <f t="shared" si="13"/>
        <v>1590284004.259268</v>
      </c>
      <c r="U48" s="2">
        <f t="shared" si="12"/>
        <v>298701510.57069325</v>
      </c>
    </row>
    <row r="49" spans="1:21" x14ac:dyDescent="0.25">
      <c r="A49">
        <v>7000</v>
      </c>
      <c r="B49">
        <v>180624.23619066499</v>
      </c>
      <c r="C49">
        <v>231259.019779978</v>
      </c>
      <c r="E49">
        <v>198081.80522865799</v>
      </c>
      <c r="F49">
        <v>66893.5361407413</v>
      </c>
      <c r="I49">
        <v>7000</v>
      </c>
      <c r="J49" s="2">
        <f t="shared" si="0"/>
        <v>741125805.98642051</v>
      </c>
      <c r="K49" s="2"/>
      <c r="L49" s="2">
        <f t="shared" si="1"/>
        <v>405718511.71179563</v>
      </c>
      <c r="M49" s="2">
        <f t="shared" si="2"/>
        <v>1552705435.0655413</v>
      </c>
      <c r="N49" s="2"/>
      <c r="O49" s="2"/>
      <c r="P49" s="2"/>
      <c r="Q49" s="2"/>
      <c r="R49" s="2">
        <f t="shared" si="5"/>
        <v>1074966187.1592996</v>
      </c>
      <c r="S49" s="2"/>
      <c r="T49" s="2">
        <f t="shared" si="13"/>
        <v>1799222062.8702905</v>
      </c>
      <c r="U49" s="2">
        <f t="shared" si="12"/>
        <v>337946144.58302504</v>
      </c>
    </row>
    <row r="50" spans="1:21" x14ac:dyDescent="0.25">
      <c r="A50">
        <v>7500</v>
      </c>
      <c r="B50">
        <v>207061.41552702201</v>
      </c>
      <c r="C50">
        <v>269649.99730255897</v>
      </c>
      <c r="E50">
        <v>208931.954355305</v>
      </c>
      <c r="F50">
        <v>70641.995729775401</v>
      </c>
      <c r="I50">
        <v>7500</v>
      </c>
      <c r="J50" s="2">
        <f t="shared" si="0"/>
        <v>849601148.25988305</v>
      </c>
      <c r="K50" s="2"/>
      <c r="L50" s="2">
        <f t="shared" si="1"/>
        <v>473071258.76763648</v>
      </c>
      <c r="M50" s="2">
        <f t="shared" si="2"/>
        <v>1810467832.889003</v>
      </c>
      <c r="N50" s="2"/>
      <c r="O50" s="2"/>
      <c r="P50" s="2"/>
      <c r="Q50" s="2"/>
      <c r="R50" s="2">
        <f t="shared" si="5"/>
        <v>1133848644.4517176</v>
      </c>
      <c r="S50" s="2"/>
      <c r="T50" s="2">
        <f t="shared" si="13"/>
        <v>1900043630.7446229</v>
      </c>
      <c r="U50" s="2">
        <f t="shared" si="12"/>
        <v>356883362.42682534</v>
      </c>
    </row>
    <row r="51" spans="1:21" x14ac:dyDescent="0.25">
      <c r="A51">
        <v>8000</v>
      </c>
      <c r="B51">
        <v>235677.78849177499</v>
      </c>
      <c r="C51">
        <v>310086.579333773</v>
      </c>
      <c r="E51">
        <v>236704.692651719</v>
      </c>
      <c r="F51">
        <v>76009.0135580145</v>
      </c>
      <c r="I51">
        <v>8000</v>
      </c>
      <c r="J51" s="2">
        <f t="shared" si="0"/>
        <v>967018018.36098778</v>
      </c>
      <c r="K51" s="2"/>
      <c r="L51" s="2">
        <f t="shared" si="1"/>
        <v>544012793.91737807</v>
      </c>
      <c r="M51" s="2">
        <f t="shared" si="2"/>
        <v>2081964705.7680585</v>
      </c>
      <c r="N51" s="2"/>
      <c r="O51" s="2"/>
      <c r="P51" s="2"/>
      <c r="Q51" s="2"/>
      <c r="R51" s="2">
        <f t="shared" si="5"/>
        <v>1284567962.4577608</v>
      </c>
      <c r="S51" s="2"/>
      <c r="T51" s="2">
        <f t="shared" si="13"/>
        <v>2044399235.8672044</v>
      </c>
      <c r="U51" s="2">
        <f t="shared" si="12"/>
        <v>383997536.49508923</v>
      </c>
    </row>
    <row r="52" spans="1:21" x14ac:dyDescent="0.25">
      <c r="A52">
        <v>8500</v>
      </c>
      <c r="B52">
        <v>264610.86858303403</v>
      </c>
      <c r="C52">
        <v>366627.415576828</v>
      </c>
      <c r="E52">
        <v>257991.04644954301</v>
      </c>
      <c r="F52">
        <v>82178.571941373695</v>
      </c>
      <c r="I52">
        <v>8500</v>
      </c>
      <c r="J52" s="2">
        <f t="shared" si="0"/>
        <v>1085734380.874316</v>
      </c>
      <c r="K52" s="2"/>
      <c r="L52" s="2">
        <f t="shared" si="1"/>
        <v>643207471.61383128</v>
      </c>
      <c r="M52" s="2">
        <f t="shared" si="2"/>
        <v>2461587796.0210037</v>
      </c>
      <c r="N52" s="2"/>
      <c r="O52" s="2"/>
      <c r="P52" s="2"/>
      <c r="Q52" s="2"/>
      <c r="R52" s="2">
        <f t="shared" si="5"/>
        <v>1400086450.156096</v>
      </c>
      <c r="S52" s="2"/>
      <c r="T52" s="2">
        <f t="shared" si="13"/>
        <v>2210340613.7927399</v>
      </c>
      <c r="U52" s="2">
        <f t="shared" si="12"/>
        <v>415166145.44781989</v>
      </c>
    </row>
    <row r="54" spans="1:21" x14ac:dyDescent="0.25">
      <c r="J54" t="s">
        <v>20</v>
      </c>
      <c r="L54" t="s">
        <v>37</v>
      </c>
      <c r="M54" t="s">
        <v>38</v>
      </c>
      <c r="O54" t="s">
        <v>39</v>
      </c>
      <c r="P54" t="s">
        <v>40</v>
      </c>
      <c r="R54" t="s">
        <v>23</v>
      </c>
      <c r="T54" t="s">
        <v>41</v>
      </c>
      <c r="U54" t="s">
        <v>42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21C04-A57E-4AC6-B917-20DC5AA2BB3E}">
  <dimension ref="A1:AJ52"/>
  <sheetViews>
    <sheetView topLeftCell="H1" zoomScale="85" zoomScaleNormal="85" workbookViewId="0">
      <selection activeCell="R15" sqref="R15"/>
    </sheetView>
  </sheetViews>
  <sheetFormatPr defaultRowHeight="15" x14ac:dyDescent="0.25"/>
  <sheetData>
    <row r="1" spans="1:36" x14ac:dyDescent="0.25">
      <c r="A1">
        <v>200</v>
      </c>
      <c r="B1" t="s">
        <v>10</v>
      </c>
      <c r="C1" t="s">
        <v>11</v>
      </c>
      <c r="D1" t="s">
        <v>12</v>
      </c>
      <c r="E1" t="s">
        <v>13</v>
      </c>
      <c r="F1" t="s">
        <v>14</v>
      </c>
      <c r="J1">
        <f>Y3*Y1</f>
        <v>3713.0400000000004</v>
      </c>
      <c r="L1">
        <f>AA3*AA1</f>
        <v>1380.95</v>
      </c>
      <c r="M1">
        <f>AA3*AB1</f>
        <v>5994.49</v>
      </c>
      <c r="O1">
        <f>AD3*AD1</f>
        <v>138.15</v>
      </c>
      <c r="P1">
        <f>AD3*AE1</f>
        <v>2699.3249999999998</v>
      </c>
      <c r="R1">
        <f>AG3*AG1</f>
        <v>5038.08</v>
      </c>
      <c r="T1">
        <f>AI3*AI1</f>
        <v>1010.4</v>
      </c>
      <c r="U1">
        <f>AI3*AJ1</f>
        <v>26596.799999999999</v>
      </c>
      <c r="Y1">
        <v>85.95</v>
      </c>
      <c r="Z1" t="s">
        <v>44</v>
      </c>
      <c r="AA1">
        <v>35.5</v>
      </c>
      <c r="AB1">
        <v>154.1</v>
      </c>
      <c r="AD1">
        <v>6.14</v>
      </c>
      <c r="AE1">
        <v>119.97</v>
      </c>
      <c r="AG1">
        <v>104.96</v>
      </c>
      <c r="AI1">
        <v>8.42</v>
      </c>
      <c r="AJ1">
        <v>221.64</v>
      </c>
    </row>
    <row r="2" spans="1:36" x14ac:dyDescent="0.25">
      <c r="A2">
        <v>2000</v>
      </c>
      <c r="B2">
        <v>8791.5969999999998</v>
      </c>
      <c r="C2">
        <v>10040.3126743593</v>
      </c>
      <c r="D2">
        <v>64634.792094220596</v>
      </c>
      <c r="E2">
        <v>9145.8346502291006</v>
      </c>
      <c r="F2">
        <v>3268.7930397698001</v>
      </c>
      <c r="I2">
        <v>2000</v>
      </c>
      <c r="J2">
        <f>B2*$J$1/$A$1/A2</f>
        <v>81.608878312200019</v>
      </c>
      <c r="K2" s="2"/>
      <c r="L2">
        <f>C2*$L$1/$A$1/A2</f>
        <v>34.662924469141196</v>
      </c>
      <c r="M2">
        <f>C2*$M$1/$A$1/A2</f>
        <v>150.46638480830018</v>
      </c>
      <c r="O2">
        <f>D2*$O$1/$A$1/A2</f>
        <v>22.323241319541438</v>
      </c>
      <c r="P2">
        <f>D2*$P$1/$A$1/A2</f>
        <v>436.17577542433003</v>
      </c>
      <c r="R2">
        <f>E2*$R$1/$A$1/A2</f>
        <v>115.19361658656557</v>
      </c>
      <c r="T2">
        <f>F2*$T$1/$A$1/A2</f>
        <v>8.2569712184585153</v>
      </c>
      <c r="U2">
        <f>F2*$U$1/$A$1/A2</f>
        <v>217.34858680037354</v>
      </c>
    </row>
    <row r="3" spans="1:36" x14ac:dyDescent="0.25">
      <c r="A3">
        <v>2500</v>
      </c>
      <c r="B3">
        <v>10871.7</v>
      </c>
      <c r="C3">
        <v>12246.4984046423</v>
      </c>
      <c r="D3">
        <v>84373.999324207703</v>
      </c>
      <c r="E3">
        <v>12534.2409953072</v>
      </c>
      <c r="F3">
        <v>3990.9845269668099</v>
      </c>
      <c r="I3">
        <v>2500</v>
      </c>
      <c r="J3">
        <f>B3*$J$1/$A$1/A3</f>
        <v>80.734113936000014</v>
      </c>
      <c r="K3" s="2"/>
      <c r="L3">
        <f t="shared" ref="L3:L15" si="0">C3*$L$1/$A$1/A3</f>
        <v>33.823603943781571</v>
      </c>
      <c r="M3">
        <f t="shared" ref="M3:M15" si="1">C3*$M$1/$A$1/A3</f>
        <v>146.82302444328846</v>
      </c>
      <c r="O3">
        <f t="shared" ref="O3:O8" si="2">D3*$O$1/$A$1/A3</f>
        <v>23.312536013278589</v>
      </c>
      <c r="P3">
        <f t="shared" ref="P3:P8" si="3">D3*$P$1/$A$1/A3</f>
        <v>455.50569145163394</v>
      </c>
      <c r="R3">
        <f t="shared" ref="R3:R15" si="4">E3*$R$1/$A$1/A3</f>
        <v>126.29701774727459</v>
      </c>
      <c r="T3">
        <f t="shared" ref="T3:T8" si="5">F3*$T$1/$A$1/A3</f>
        <v>8.0649815320945279</v>
      </c>
      <c r="U3">
        <f t="shared" ref="U3:U8" si="6">F3*$U$1/$A$1/A3</f>
        <v>212.29483453366169</v>
      </c>
      <c r="Y3">
        <v>43.2</v>
      </c>
      <c r="AA3">
        <v>38.9</v>
      </c>
      <c r="AD3">
        <v>22.5</v>
      </c>
      <c r="AG3">
        <v>48</v>
      </c>
      <c r="AI3">
        <v>120</v>
      </c>
    </row>
    <row r="4" spans="1:36" x14ac:dyDescent="0.25">
      <c r="A4">
        <v>3000</v>
      </c>
      <c r="B4">
        <v>13068.41</v>
      </c>
      <c r="C4">
        <v>15366.209870225501</v>
      </c>
      <c r="D4">
        <v>104344.080365249</v>
      </c>
      <c r="E4">
        <v>14582.0874561325</v>
      </c>
      <c r="F4">
        <v>4509.8070321287996</v>
      </c>
      <c r="I4">
        <v>3000</v>
      </c>
      <c r="J4">
        <f t="shared" ref="J4:J15" si="7">B4*$J$1/$A$1/A4</f>
        <v>80.872548444000017</v>
      </c>
      <c r="K4" s="2"/>
      <c r="L4">
        <f t="shared" si="0"/>
        <v>35.366612533813175</v>
      </c>
      <c r="M4">
        <f t="shared" si="1"/>
        <v>153.52098567494676</v>
      </c>
      <c r="O4">
        <f t="shared" si="2"/>
        <v>24.025224504098581</v>
      </c>
      <c r="P4">
        <f t="shared" si="3"/>
        <v>469.43097455320958</v>
      </c>
      <c r="R4">
        <f t="shared" si="4"/>
        <v>122.44287195165337</v>
      </c>
      <c r="T4">
        <f t="shared" si="5"/>
        <v>7.5945150421048977</v>
      </c>
      <c r="U4">
        <f t="shared" si="6"/>
        <v>199.91072612020545</v>
      </c>
    </row>
    <row r="5" spans="1:36" x14ac:dyDescent="0.25">
      <c r="A5">
        <v>3500</v>
      </c>
      <c r="B5">
        <v>15341.4999579163</v>
      </c>
      <c r="C5">
        <v>18061.810116614201</v>
      </c>
      <c r="D5">
        <v>145037.53524884299</v>
      </c>
      <c r="E5">
        <v>17566.670792713801</v>
      </c>
      <c r="F5">
        <v>5307.2415240870196</v>
      </c>
      <c r="I5">
        <v>3500</v>
      </c>
      <c r="J5">
        <f t="shared" si="7"/>
        <v>81.376575719630779</v>
      </c>
      <c r="K5" s="2"/>
      <c r="L5">
        <f t="shared" si="0"/>
        <v>35.632080972197691</v>
      </c>
      <c r="M5">
        <f t="shared" si="1"/>
        <v>154.67334303706096</v>
      </c>
      <c r="O5">
        <f t="shared" si="2"/>
        <v>28.624193563753803</v>
      </c>
      <c r="P5">
        <f t="shared" si="3"/>
        <v>559.29063547940439</v>
      </c>
      <c r="R5">
        <f t="shared" si="4"/>
        <v>126.43184683907936</v>
      </c>
      <c r="T5">
        <f t="shared" si="5"/>
        <v>7.6606240513393207</v>
      </c>
      <c r="U5">
        <f t="shared" si="6"/>
        <v>201.65091623976807</v>
      </c>
      <c r="Y5" t="s">
        <v>43</v>
      </c>
    </row>
    <row r="6" spans="1:36" x14ac:dyDescent="0.25">
      <c r="A6">
        <v>4000</v>
      </c>
      <c r="B6">
        <v>17731.418689153099</v>
      </c>
      <c r="C6">
        <v>21062.9186400816</v>
      </c>
      <c r="D6">
        <v>170808.74446242</v>
      </c>
      <c r="E6">
        <v>19393.215064281401</v>
      </c>
      <c r="F6">
        <v>6212.0532043765697</v>
      </c>
      <c r="I6">
        <v>4000</v>
      </c>
      <c r="J6">
        <f t="shared" si="7"/>
        <v>82.296833561966281</v>
      </c>
      <c r="K6" s="2"/>
      <c r="L6">
        <f t="shared" si="0"/>
        <v>36.358546870025855</v>
      </c>
      <c r="M6">
        <f t="shared" si="1"/>
        <v>157.82681894847843</v>
      </c>
      <c r="O6">
        <f t="shared" si="2"/>
        <v>29.496535059354155</v>
      </c>
      <c r="P6">
        <f t="shared" si="3"/>
        <v>576.3353926825273</v>
      </c>
      <c r="R6">
        <f t="shared" si="4"/>
        <v>122.13071118881855</v>
      </c>
      <c r="T6">
        <f t="shared" si="5"/>
        <v>7.8458231971276069</v>
      </c>
      <c r="U6">
        <f t="shared" si="6"/>
        <v>206.52592083270343</v>
      </c>
    </row>
    <row r="7" spans="1:36" x14ac:dyDescent="0.25">
      <c r="A7">
        <v>4500</v>
      </c>
      <c r="B7">
        <v>20447.495968437299</v>
      </c>
      <c r="C7">
        <v>23424.194485206001</v>
      </c>
      <c r="D7">
        <v>210901.290382359</v>
      </c>
      <c r="E7">
        <v>23414.429622118401</v>
      </c>
      <c r="F7">
        <v>6899.6612620593496</v>
      </c>
      <c r="I7">
        <v>4500</v>
      </c>
      <c r="J7">
        <f t="shared" si="7"/>
        <v>84.358189367384924</v>
      </c>
      <c r="K7" s="2"/>
      <c r="L7">
        <f t="shared" si="0"/>
        <v>35.941823749272473</v>
      </c>
      <c r="M7">
        <f t="shared" si="1"/>
        <v>156.017888444025</v>
      </c>
      <c r="O7">
        <f t="shared" si="2"/>
        <v>32.373348073692107</v>
      </c>
      <c r="P7">
        <f t="shared" si="3"/>
        <v>632.54569517929019</v>
      </c>
      <c r="R7">
        <f t="shared" si="4"/>
        <v>131.07085510066921</v>
      </c>
      <c r="T7">
        <f t="shared" si="5"/>
        <v>7.7460197102052968</v>
      </c>
      <c r="U7">
        <f t="shared" si="6"/>
        <v>203.89878961637788</v>
      </c>
    </row>
    <row r="8" spans="1:36" x14ac:dyDescent="0.25">
      <c r="A8">
        <v>5000</v>
      </c>
      <c r="B8">
        <v>22849.5196670525</v>
      </c>
      <c r="C8">
        <v>26965.766083793202</v>
      </c>
      <c r="D8">
        <v>258587.080312237</v>
      </c>
      <c r="E8">
        <v>25008.673478290799</v>
      </c>
      <c r="F8">
        <v>7860.3879106362301</v>
      </c>
      <c r="I8">
        <v>5000</v>
      </c>
      <c r="J8">
        <f t="shared" si="7"/>
        <v>84.841180504552611</v>
      </c>
      <c r="K8" s="2"/>
      <c r="L8">
        <f t="shared" si="0"/>
        <v>37.238374673414228</v>
      </c>
      <c r="M8">
        <f t="shared" si="1"/>
        <v>161.64601513163751</v>
      </c>
      <c r="O8">
        <f t="shared" si="2"/>
        <v>35.723805145135543</v>
      </c>
      <c r="P8">
        <f t="shared" si="3"/>
        <v>698.01057056382899</v>
      </c>
      <c r="R8">
        <f t="shared" si="4"/>
        <v>125.99569767750732</v>
      </c>
      <c r="T8">
        <f t="shared" si="5"/>
        <v>7.9421359449068465</v>
      </c>
      <c r="U8">
        <f t="shared" si="6"/>
        <v>209.06116518160968</v>
      </c>
    </row>
    <row r="9" spans="1:36" x14ac:dyDescent="0.25">
      <c r="A9">
        <v>5500</v>
      </c>
      <c r="B9">
        <v>25917.096157644799</v>
      </c>
      <c r="C9">
        <v>29593.493657089501</v>
      </c>
      <c r="E9">
        <v>29830.916617829302</v>
      </c>
      <c r="I9">
        <v>5500</v>
      </c>
      <c r="J9">
        <f t="shared" si="7"/>
        <v>87.482922470164965</v>
      </c>
      <c r="K9" s="2"/>
      <c r="L9">
        <f t="shared" si="0"/>
        <v>37.151940968870676</v>
      </c>
      <c r="M9">
        <f t="shared" si="1"/>
        <v>161.27081981135129</v>
      </c>
      <c r="R9">
        <f t="shared" si="4"/>
        <v>136.62776763086677</v>
      </c>
    </row>
    <row r="10" spans="1:36" x14ac:dyDescent="0.25">
      <c r="A10">
        <v>6000</v>
      </c>
      <c r="B10">
        <v>28920.706486630901</v>
      </c>
      <c r="C10">
        <v>33529.042693706098</v>
      </c>
      <c r="E10">
        <v>31775.2163507121</v>
      </c>
      <c r="I10">
        <v>6000</v>
      </c>
      <c r="J10">
        <f t="shared" si="7"/>
        <v>89.486450010933353</v>
      </c>
      <c r="K10" s="2"/>
      <c r="L10">
        <f t="shared" si="0"/>
        <v>38.584942923227864</v>
      </c>
      <c r="M10">
        <f t="shared" si="1"/>
        <v>167.49125928082856</v>
      </c>
      <c r="R10">
        <f t="shared" si="4"/>
        <v>133.40506832682968</v>
      </c>
    </row>
    <row r="11" spans="1:36" x14ac:dyDescent="0.25">
      <c r="A11">
        <v>6500</v>
      </c>
      <c r="B11">
        <v>32045.621753386498</v>
      </c>
      <c r="C11">
        <v>39182.978473909803</v>
      </c>
      <c r="E11">
        <v>35727.961254893598</v>
      </c>
      <c r="I11">
        <v>6500</v>
      </c>
      <c r="J11">
        <f t="shared" si="7"/>
        <v>91.528211842457083</v>
      </c>
      <c r="K11" s="2"/>
      <c r="L11">
        <f t="shared" si="0"/>
        <v>41.622872402727495</v>
      </c>
      <c r="M11">
        <f t="shared" si="1"/>
        <v>180.6784404862058</v>
      </c>
      <c r="R11">
        <f t="shared" si="4"/>
        <v>138.46179003004181</v>
      </c>
    </row>
    <row r="12" spans="1:36" x14ac:dyDescent="0.25">
      <c r="A12">
        <v>7000</v>
      </c>
      <c r="B12">
        <v>35030.991168254899</v>
      </c>
      <c r="C12">
        <v>43916.7818765954</v>
      </c>
      <c r="E12">
        <v>38242.308682680297</v>
      </c>
      <c r="I12">
        <v>7000</v>
      </c>
      <c r="J12">
        <f t="shared" si="7"/>
        <v>92.908193890983711</v>
      </c>
      <c r="K12" s="2"/>
      <c r="L12">
        <f t="shared" si="0"/>
        <v>43.319199951774586</v>
      </c>
      <c r="M12">
        <f t="shared" si="1"/>
        <v>188.04193556530885</v>
      </c>
      <c r="R12">
        <f t="shared" si="4"/>
        <v>137.61986466288423</v>
      </c>
    </row>
    <row r="13" spans="1:36" x14ac:dyDescent="0.25">
      <c r="A13">
        <v>7500</v>
      </c>
      <c r="B13">
        <v>40263.443219004403</v>
      </c>
      <c r="C13">
        <v>48392.171881738097</v>
      </c>
      <c r="E13">
        <v>40929.547803032699</v>
      </c>
      <c r="I13">
        <v>7500</v>
      </c>
      <c r="J13">
        <f t="shared" si="7"/>
        <v>99.666516806594743</v>
      </c>
      <c r="K13" s="2"/>
      <c r="L13">
        <f t="shared" si="0"/>
        <v>44.551446506724155</v>
      </c>
      <c r="M13">
        <f t="shared" si="1"/>
        <v>193.39092694890678</v>
      </c>
      <c r="R13">
        <f t="shared" si="4"/>
        <v>137.47089079700197</v>
      </c>
    </row>
    <row r="14" spans="1:36" x14ac:dyDescent="0.25">
      <c r="A14">
        <v>8000</v>
      </c>
      <c r="B14">
        <v>44560.323993449303</v>
      </c>
      <c r="C14">
        <v>52750.255291769899</v>
      </c>
      <c r="E14">
        <v>44533.554132733901</v>
      </c>
      <c r="I14">
        <v>8000</v>
      </c>
      <c r="J14">
        <f t="shared" si="7"/>
        <v>103.40891587539815</v>
      </c>
      <c r="K14" s="2"/>
      <c r="L14">
        <f t="shared" si="0"/>
        <v>45.528415653231029</v>
      </c>
      <c r="M14">
        <f t="shared" si="1"/>
        <v>197.63179865247608</v>
      </c>
      <c r="R14">
        <f t="shared" si="4"/>
        <v>140.22725525315252</v>
      </c>
    </row>
    <row r="15" spans="1:36" x14ac:dyDescent="0.25">
      <c r="A15">
        <v>8500</v>
      </c>
      <c r="B15">
        <v>47726.0371797509</v>
      </c>
      <c r="C15">
        <v>58323.980458416299</v>
      </c>
      <c r="E15">
        <v>48217.156985594498</v>
      </c>
      <c r="I15">
        <v>8500</v>
      </c>
      <c r="J15">
        <f t="shared" si="7"/>
        <v>104.24040299406018</v>
      </c>
      <c r="K15" s="2"/>
      <c r="L15">
        <f t="shared" si="0"/>
        <v>47.377941655323525</v>
      </c>
      <c r="M15">
        <f t="shared" si="1"/>
        <v>205.66030448127759</v>
      </c>
      <c r="R15">
        <f t="shared" si="4"/>
        <v>142.89523192116704</v>
      </c>
    </row>
    <row r="20" spans="1:21" x14ac:dyDescent="0.25">
      <c r="A20">
        <v>400</v>
      </c>
      <c r="B20" t="s">
        <v>15</v>
      </c>
      <c r="C20" t="s">
        <v>16</v>
      </c>
      <c r="D20" t="s">
        <v>17</v>
      </c>
      <c r="E20" t="s">
        <v>18</v>
      </c>
      <c r="F20" t="s">
        <v>19</v>
      </c>
    </row>
    <row r="21" spans="1:21" x14ac:dyDescent="0.25">
      <c r="A21">
        <v>2000</v>
      </c>
      <c r="B21">
        <v>21928.2927405587</v>
      </c>
      <c r="C21">
        <v>24794.475674896101</v>
      </c>
      <c r="D21">
        <v>64634.792094220596</v>
      </c>
      <c r="E21">
        <v>24352.264871064501</v>
      </c>
      <c r="F21">
        <v>8553.5690764057908</v>
      </c>
      <c r="I21">
        <v>2000</v>
      </c>
      <c r="J21">
        <f>B21*$J$1/$A$20/A21</f>
        <v>101.7757850967551</v>
      </c>
      <c r="L21">
        <f>C21*$L$1/$A$20/A21</f>
        <v>42.799913979059717</v>
      </c>
      <c r="M21">
        <f>C21*$M$1/$A$20/A21</f>
        <v>185.7877956105099</v>
      </c>
      <c r="O21">
        <f>D21*$O$1/$A$20/A21</f>
        <v>11.161620659770719</v>
      </c>
      <c r="P21">
        <f>D21*$P$1/$A$20/A21</f>
        <v>218.08788771216501</v>
      </c>
      <c r="R21">
        <f>E21*$R$1/$A$20/A21</f>
        <v>153.36082325201579</v>
      </c>
      <c r="T21">
        <f>F21*$T$1/$A$20/A21</f>
        <v>10.803157743500513</v>
      </c>
      <c r="U21">
        <f>F21*$U$1/$A$20/A21</f>
        <v>284.37195751418693</v>
      </c>
    </row>
    <row r="22" spans="1:21" x14ac:dyDescent="0.25">
      <c r="A22">
        <v>2500</v>
      </c>
      <c r="B22">
        <v>27444.3014248746</v>
      </c>
      <c r="C22">
        <v>31002.2114478121</v>
      </c>
      <c r="D22">
        <v>84373.999324207703</v>
      </c>
      <c r="E22">
        <v>30408.728824823898</v>
      </c>
      <c r="F22">
        <v>10276.383108652</v>
      </c>
      <c r="I22">
        <v>2500</v>
      </c>
      <c r="J22">
        <f t="shared" ref="J22:J34" si="8">B22*$J$1/$A$20/A22</f>
        <v>101.90178896261639</v>
      </c>
      <c r="L22">
        <f t="shared" ref="L22:L34" si="9">C22*$L$1/$A$20/A22</f>
        <v>42.812503898856122</v>
      </c>
      <c r="M22">
        <f t="shared" ref="M22:M34" si="10">C22*$M$1/$A$20/A22</f>
        <v>185.84244650179514</v>
      </c>
      <c r="O22">
        <f t="shared" ref="O22:O27" si="11">D22*$O$1/$A$20/A22</f>
        <v>11.656268006639294</v>
      </c>
      <c r="P22">
        <f t="shared" ref="P22:P27" si="12">D22*$P$1/$A$20/A22</f>
        <v>227.75284572581697</v>
      </c>
      <c r="R22">
        <f t="shared" ref="R22:R34" si="13">E22*$R$1/$A$20/A22</f>
        <v>153.20160851776876</v>
      </c>
      <c r="T22">
        <f t="shared" ref="T22:T34" si="14">F22*$T$1/$A$20/A22</f>
        <v>10.383257492981983</v>
      </c>
      <c r="U22">
        <f t="shared" ref="U22:U34" si="15">F22*$U$1/$A$20/A22</f>
        <v>273.3189062641955</v>
      </c>
    </row>
    <row r="23" spans="1:21" x14ac:dyDescent="0.25">
      <c r="A23">
        <v>3000</v>
      </c>
      <c r="B23">
        <v>33263.746879199898</v>
      </c>
      <c r="C23">
        <v>38962.875830964404</v>
      </c>
      <c r="D23">
        <v>104344.080365249</v>
      </c>
      <c r="E23">
        <v>37055.5565769569</v>
      </c>
      <c r="F23">
        <v>11958.0379322504</v>
      </c>
      <c r="I23">
        <v>3000</v>
      </c>
      <c r="J23">
        <f t="shared" si="8"/>
        <v>102.92468559362032</v>
      </c>
      <c r="L23">
        <f t="shared" si="9"/>
        <v>44.838152815641912</v>
      </c>
      <c r="M23">
        <f t="shared" si="10"/>
        <v>194.63547461663148</v>
      </c>
      <c r="O23">
        <f t="shared" si="11"/>
        <v>12.012612252049291</v>
      </c>
      <c r="P23">
        <f t="shared" si="12"/>
        <v>234.71548727660479</v>
      </c>
      <c r="R23">
        <f t="shared" si="13"/>
        <v>155.57404873269584</v>
      </c>
      <c r="T23">
        <f t="shared" si="14"/>
        <v>10.068667938954835</v>
      </c>
      <c r="U23">
        <f t="shared" si="15"/>
        <v>265.03795273039788</v>
      </c>
    </row>
    <row r="24" spans="1:21" x14ac:dyDescent="0.25">
      <c r="A24">
        <v>3500</v>
      </c>
      <c r="B24">
        <v>39700.956170484198</v>
      </c>
      <c r="C24">
        <v>46996.908896310801</v>
      </c>
      <c r="D24">
        <v>145037.53524884299</v>
      </c>
      <c r="E24">
        <v>42851.299444141303</v>
      </c>
      <c r="F24">
        <v>14135.015745672599</v>
      </c>
      <c r="I24">
        <v>3500</v>
      </c>
      <c r="J24">
        <f t="shared" si="8"/>
        <v>105.29374164232475</v>
      </c>
      <c r="L24">
        <f t="shared" si="9"/>
        <v>46.357415243114581</v>
      </c>
      <c r="M24">
        <f t="shared" si="10"/>
        <v>201.23035743560439</v>
      </c>
      <c r="O24">
        <f t="shared" si="11"/>
        <v>14.312096781876901</v>
      </c>
      <c r="P24">
        <f t="shared" si="12"/>
        <v>279.64531773970219</v>
      </c>
      <c r="R24">
        <f t="shared" si="13"/>
        <v>154.20591050252813</v>
      </c>
      <c r="T24">
        <f t="shared" si="14"/>
        <v>10.201442792448281</v>
      </c>
      <c r="U24">
        <f t="shared" si="15"/>
        <v>268.5329905603607</v>
      </c>
    </row>
    <row r="25" spans="1:21" x14ac:dyDescent="0.25">
      <c r="A25">
        <v>4000</v>
      </c>
      <c r="B25">
        <v>45499.008848479898</v>
      </c>
      <c r="C25">
        <v>53944.253295541297</v>
      </c>
      <c r="D25">
        <v>170808.74446242</v>
      </c>
      <c r="E25">
        <v>50927.071632291299</v>
      </c>
      <c r="F25">
        <v>15791.9517788619</v>
      </c>
      <c r="I25">
        <v>4000</v>
      </c>
      <c r="J25">
        <f t="shared" si="8"/>
        <v>105.58727488422488</v>
      </c>
      <c r="L25">
        <f t="shared" si="9"/>
        <v>46.558947867798594</v>
      </c>
      <c r="M25">
        <f t="shared" si="10"/>
        <v>202.10517933599334</v>
      </c>
      <c r="O25">
        <f t="shared" si="11"/>
        <v>14.748267529677078</v>
      </c>
      <c r="P25">
        <f t="shared" si="12"/>
        <v>288.16769634126365</v>
      </c>
      <c r="R25">
        <f t="shared" si="13"/>
        <v>160.35916315575884</v>
      </c>
      <c r="T25">
        <f t="shared" si="14"/>
        <v>9.9726175483512893</v>
      </c>
      <c r="U25">
        <f t="shared" si="15"/>
        <v>262.50961442002136</v>
      </c>
    </row>
    <row r="26" spans="1:21" x14ac:dyDescent="0.25">
      <c r="A26">
        <v>4500</v>
      </c>
      <c r="B26">
        <v>53526.315622243303</v>
      </c>
      <c r="C26">
        <v>65860.384244937901</v>
      </c>
      <c r="D26">
        <v>210901.290382359</v>
      </c>
      <c r="E26">
        <v>56960.289862534701</v>
      </c>
      <c r="F26">
        <v>17653.3689713729</v>
      </c>
      <c r="I26">
        <v>4500</v>
      </c>
      <c r="J26">
        <f t="shared" si="8"/>
        <v>110.4140838655635</v>
      </c>
      <c r="L26">
        <f t="shared" si="9"/>
        <v>50.527720901692774</v>
      </c>
      <c r="M26">
        <f t="shared" si="10"/>
        <v>219.33300819579875</v>
      </c>
      <c r="O26">
        <f t="shared" si="11"/>
        <v>16.186674036846053</v>
      </c>
      <c r="P26">
        <f t="shared" si="12"/>
        <v>316.2728475896451</v>
      </c>
      <c r="R26">
        <f t="shared" si="13"/>
        <v>159.42805397257715</v>
      </c>
      <c r="T26">
        <f t="shared" si="14"/>
        <v>9.9094244492639874</v>
      </c>
      <c r="U26">
        <f t="shared" si="15"/>
        <v>260.84617992100596</v>
      </c>
    </row>
    <row r="27" spans="1:21" x14ac:dyDescent="0.25">
      <c r="A27">
        <v>5000</v>
      </c>
      <c r="B27">
        <v>60016.312065882797</v>
      </c>
      <c r="C27">
        <v>69962.240499716499</v>
      </c>
      <c r="D27">
        <v>258587.080312237</v>
      </c>
      <c r="E27">
        <v>66278.320497823704</v>
      </c>
      <c r="F27">
        <v>19622.858935542401</v>
      </c>
      <c r="I27">
        <v>5000</v>
      </c>
      <c r="J27">
        <f t="shared" si="8"/>
        <v>111.42148367655275</v>
      </c>
      <c r="L27">
        <f t="shared" si="9"/>
        <v>48.307178009041749</v>
      </c>
      <c r="M27">
        <f t="shared" si="10"/>
        <v>209.69397552657276</v>
      </c>
      <c r="O27">
        <f t="shared" si="11"/>
        <v>17.861902572567772</v>
      </c>
      <c r="P27">
        <f t="shared" si="12"/>
        <v>349.0052852819145</v>
      </c>
      <c r="R27">
        <f t="shared" si="13"/>
        <v>166.95774046683781</v>
      </c>
      <c r="T27">
        <f t="shared" si="14"/>
        <v>9.9134683342360201</v>
      </c>
      <c r="U27">
        <f t="shared" si="15"/>
        <v>260.95262726841702</v>
      </c>
    </row>
    <row r="28" spans="1:21" x14ac:dyDescent="0.25">
      <c r="A28">
        <v>5500</v>
      </c>
      <c r="B28">
        <v>67456.957367381299</v>
      </c>
      <c r="C28">
        <v>79310.705652909193</v>
      </c>
      <c r="E28">
        <v>72225.638036480304</v>
      </c>
      <c r="F28">
        <v>22254.817118492399</v>
      </c>
      <c r="I28">
        <v>5500</v>
      </c>
      <c r="J28">
        <f t="shared" si="8"/>
        <v>113.85017317426431</v>
      </c>
      <c r="L28">
        <f t="shared" si="9"/>
        <v>49.783690441538624</v>
      </c>
      <c r="M28">
        <f t="shared" si="10"/>
        <v>216.10328724059437</v>
      </c>
      <c r="R28">
        <f t="shared" si="13"/>
        <v>165.39933749037758</v>
      </c>
      <c r="T28">
        <f t="shared" si="14"/>
        <v>10.221030552965782</v>
      </c>
      <c r="U28">
        <f t="shared" si="15"/>
        <v>269.04859997141756</v>
      </c>
    </row>
    <row r="29" spans="1:21" x14ac:dyDescent="0.25">
      <c r="A29">
        <v>6000</v>
      </c>
      <c r="B29">
        <v>74786.228377903302</v>
      </c>
      <c r="C29">
        <v>91940.273790313004</v>
      </c>
      <c r="E29">
        <v>79431.989094383898</v>
      </c>
      <c r="F29">
        <v>25648.698017988001</v>
      </c>
      <c r="I29">
        <v>6000</v>
      </c>
      <c r="J29">
        <f t="shared" si="8"/>
        <v>115.7017739234542</v>
      </c>
      <c r="L29">
        <f t="shared" si="9"/>
        <v>52.902050454471976</v>
      </c>
      <c r="M29">
        <f t="shared" si="10"/>
        <v>229.63960493053887</v>
      </c>
      <c r="R29">
        <f t="shared" si="13"/>
        <v>166.74363150693068</v>
      </c>
      <c r="T29">
        <f t="shared" si="14"/>
        <v>10.798101865572947</v>
      </c>
      <c r="U29">
        <f t="shared" si="15"/>
        <v>284.23887143534301</v>
      </c>
    </row>
    <row r="30" spans="1:21" x14ac:dyDescent="0.25">
      <c r="A30">
        <v>6500</v>
      </c>
      <c r="B30">
        <v>85433.184871402496</v>
      </c>
      <c r="C30">
        <v>104839.86067619101</v>
      </c>
      <c r="E30">
        <v>89697.148267910801</v>
      </c>
      <c r="F30">
        <v>26943.451647491998</v>
      </c>
      <c r="I30">
        <v>6500</v>
      </c>
      <c r="J30">
        <f t="shared" si="8"/>
        <v>122.00647413650475</v>
      </c>
      <c r="L30">
        <f t="shared" si="9"/>
        <v>55.684079077225377</v>
      </c>
      <c r="M30">
        <f t="shared" si="10"/>
        <v>241.71596016339237</v>
      </c>
      <c r="R30">
        <f t="shared" si="13"/>
        <v>173.80823413292157</v>
      </c>
      <c r="T30">
        <f t="shared" si="14"/>
        <v>10.470639824856121</v>
      </c>
      <c r="U30">
        <f t="shared" si="15"/>
        <v>275.61907491462119</v>
      </c>
    </row>
    <row r="31" spans="1:21" x14ac:dyDescent="0.25">
      <c r="A31">
        <v>7000</v>
      </c>
      <c r="B31">
        <v>93919.707456102595</v>
      </c>
      <c r="C31">
        <v>118474.840049438</v>
      </c>
      <c r="E31">
        <v>98943.398072834301</v>
      </c>
      <c r="F31">
        <v>30138.766058413701</v>
      </c>
      <c r="I31">
        <v>7000</v>
      </c>
      <c r="J31">
        <f t="shared" si="8"/>
        <v>124.54558234743114</v>
      </c>
      <c r="L31">
        <f t="shared" si="9"/>
        <v>58.431367987954076</v>
      </c>
      <c r="M31">
        <f t="shared" si="10"/>
        <v>253.64151568855559</v>
      </c>
      <c r="R31">
        <f t="shared" si="13"/>
        <v>178.03026962956608</v>
      </c>
      <c r="T31">
        <f t="shared" si="14"/>
        <v>10.875789009079</v>
      </c>
      <c r="U31">
        <f t="shared" si="15"/>
        <v>286.28383325086338</v>
      </c>
    </row>
    <row r="32" spans="1:21" x14ac:dyDescent="0.25">
      <c r="A32">
        <v>7500</v>
      </c>
      <c r="B32">
        <v>106787.102171481</v>
      </c>
      <c r="C32">
        <v>124092.41509713201</v>
      </c>
      <c r="E32">
        <v>119755.888958184</v>
      </c>
      <c r="F32">
        <v>32642.3432245882</v>
      </c>
      <c r="I32">
        <v>7500</v>
      </c>
      <c r="J32">
        <f>B32*$J$1/$A$20/A32</f>
        <v>132.1682606155986</v>
      </c>
      <c r="L32">
        <f t="shared" si="9"/>
        <v>57.12180687612814</v>
      </c>
      <c r="M32">
        <f t="shared" si="10"/>
        <v>247.95691379186894</v>
      </c>
      <c r="R32">
        <f t="shared" si="13"/>
        <v>201.1132496808159</v>
      </c>
      <c r="T32">
        <f t="shared" si="14"/>
        <v>10.993941198041306</v>
      </c>
      <c r="U32">
        <f t="shared" si="15"/>
        <v>289.39395809190916</v>
      </c>
    </row>
    <row r="33" spans="1:21" x14ac:dyDescent="0.25">
      <c r="A33">
        <v>8000</v>
      </c>
      <c r="B33">
        <v>117813.637096083</v>
      </c>
      <c r="C33">
        <v>139387.701153831</v>
      </c>
      <c r="E33">
        <v>133770.088201673</v>
      </c>
      <c r="F33">
        <v>34855.179486819899</v>
      </c>
      <c r="I33">
        <v>8000</v>
      </c>
      <c r="J33">
        <f t="shared" si="8"/>
        <v>136.7021084635125</v>
      </c>
      <c r="L33">
        <f t="shared" si="9"/>
        <v>60.152326846369668</v>
      </c>
      <c r="M33">
        <f t="shared" si="10"/>
        <v>261.11193146550886</v>
      </c>
      <c r="R33">
        <f t="shared" si="13"/>
        <v>210.60762686471401</v>
      </c>
      <c r="T33">
        <f t="shared" si="14"/>
        <v>11.005522922963385</v>
      </c>
      <c r="U33">
        <f t="shared" si="15"/>
        <v>289.69882430470358</v>
      </c>
    </row>
    <row r="34" spans="1:21" x14ac:dyDescent="0.25">
      <c r="A34">
        <v>8500</v>
      </c>
      <c r="B34">
        <v>137338.87039805501</v>
      </c>
      <c r="C34">
        <v>160255.506096097</v>
      </c>
      <c r="E34">
        <v>137684.11150457399</v>
      </c>
      <c r="F34">
        <v>39138.263984963203</v>
      </c>
      <c r="I34">
        <v>8500</v>
      </c>
      <c r="J34">
        <f t="shared" si="8"/>
        <v>149.98374098317478</v>
      </c>
      <c r="L34">
        <f t="shared" si="9"/>
        <v>65.089659159825047</v>
      </c>
      <c r="M34">
        <f t="shared" si="10"/>
        <v>282.5441260994096</v>
      </c>
      <c r="R34">
        <f t="shared" si="13"/>
        <v>204.01869661440119</v>
      </c>
      <c r="T34">
        <f t="shared" si="14"/>
        <v>11.630971156002005</v>
      </c>
      <c r="U34">
        <f t="shared" si="15"/>
        <v>306.16252339860864</v>
      </c>
    </row>
    <row r="38" spans="1:21" x14ac:dyDescent="0.25">
      <c r="A38">
        <v>800</v>
      </c>
      <c r="B38" t="s">
        <v>20</v>
      </c>
      <c r="C38" t="s">
        <v>21</v>
      </c>
      <c r="D38" t="s">
        <v>22</v>
      </c>
      <c r="E38" t="s">
        <v>23</v>
      </c>
      <c r="F38" t="s">
        <v>24</v>
      </c>
    </row>
    <row r="39" spans="1:21" x14ac:dyDescent="0.25">
      <c r="A39">
        <v>2000</v>
      </c>
      <c r="B39">
        <v>42269.186570904298</v>
      </c>
      <c r="C39">
        <v>47098.5033137274</v>
      </c>
      <c r="D39">
        <v>122636.206767697</v>
      </c>
      <c r="E39">
        <v>47723.111670516497</v>
      </c>
      <c r="F39">
        <v>18988.5151188563</v>
      </c>
      <c r="I39">
        <v>2000</v>
      </c>
      <c r="J39">
        <f>B39*$J$1/$A$38/A39</f>
        <v>98.091987815769073</v>
      </c>
      <c r="L39">
        <f>C39*$L$1/$A$38/A39</f>
        <v>40.650423844432417</v>
      </c>
      <c r="M39">
        <f>C39*$M$1/$A$38/A39</f>
        <v>176.45719195569109</v>
      </c>
      <c r="O39">
        <f>D39*$O$1/$A$38/A39</f>
        <v>10.588869978098339</v>
      </c>
      <c r="P39">
        <f>D39*$P$1/$A$38/A39</f>
        <v>206.89686177075856</v>
      </c>
      <c r="R39">
        <f>E39*$R$1/$A$38/A39</f>
        <v>150.27053402812234</v>
      </c>
      <c r="T39">
        <f>F39*$T$1/$A$38/A39</f>
        <v>11.991247297557752</v>
      </c>
      <c r="U39">
        <f>F39*$U$1/$A$38/A39</f>
        <v>315.64608682074828</v>
      </c>
    </row>
    <row r="40" spans="1:21" x14ac:dyDescent="0.25">
      <c r="A40">
        <v>2500</v>
      </c>
      <c r="B40">
        <v>52438.139576619302</v>
      </c>
      <c r="C40">
        <v>58850.956707736099</v>
      </c>
      <c r="D40">
        <v>166522.047372328</v>
      </c>
      <c r="E40">
        <v>68493.219898793293</v>
      </c>
      <c r="F40">
        <v>22881.001123877799</v>
      </c>
      <c r="I40">
        <v>2500</v>
      </c>
      <c r="J40">
        <f t="shared" ref="J40:J52" si="16">B40*$J$1/$A$38/A40</f>
        <v>97.352454886785296</v>
      </c>
      <c r="L40">
        <f t="shared" ref="L40:L52" si="17">C40*$L$1/$A$38/A40</f>
        <v>40.635114332774087</v>
      </c>
      <c r="M40">
        <f t="shared" ref="M40:M52" si="18">C40*$M$1/$A$38/A40</f>
        <v>176.39073573747845</v>
      </c>
      <c r="O40">
        <f t="shared" ref="O40:O46" si="19">D40*$O$1/$A$38/A40</f>
        <v>11.502510422243558</v>
      </c>
      <c r="P40">
        <f t="shared" ref="P40:P46" si="20">D40*$P$1/$A$38/A40</f>
        <v>224.74856276165463</v>
      </c>
      <c r="R40">
        <f t="shared" ref="R40:R52" si="21">E40*$R$1/$A$38/A40</f>
        <v>172.53716065385626</v>
      </c>
      <c r="T40">
        <f t="shared" ref="T40:T52" si="22">F40*$T$1/$A$38/A40</f>
        <v>11.559481767783064</v>
      </c>
      <c r="U40">
        <f t="shared" ref="U40:U52" si="23">F40*$U$1/$A$38/A40</f>
        <v>304.28070534577648</v>
      </c>
    </row>
    <row r="41" spans="1:21" x14ac:dyDescent="0.25">
      <c r="A41">
        <v>3000</v>
      </c>
      <c r="B41">
        <v>64451.823132393802</v>
      </c>
      <c r="C41">
        <v>71319.845790723703</v>
      </c>
      <c r="D41">
        <v>221113.25725405899</v>
      </c>
      <c r="E41">
        <v>72061.882440403802</v>
      </c>
      <c r="F41">
        <v>27603.150725454801</v>
      </c>
      <c r="I41">
        <v>3000</v>
      </c>
      <c r="J41">
        <f t="shared" si="16"/>
        <v>99.713415568126464</v>
      </c>
      <c r="L41">
        <f t="shared" si="17"/>
        <v>41.037142101958295</v>
      </c>
      <c r="M41">
        <f t="shared" si="18"/>
        <v>178.13587599751474</v>
      </c>
      <c r="O41">
        <f t="shared" si="19"/>
        <v>12.727831870686769</v>
      </c>
      <c r="P41">
        <f t="shared" si="20"/>
        <v>248.69022630721366</v>
      </c>
      <c r="R41">
        <f t="shared" si="21"/>
        <v>151.27230361889568</v>
      </c>
      <c r="T41">
        <f t="shared" si="22"/>
        <v>11.620926455416472</v>
      </c>
      <c r="U41">
        <f t="shared" si="23"/>
        <v>305.89811633949012</v>
      </c>
    </row>
    <row r="42" spans="1:21" x14ac:dyDescent="0.25">
      <c r="A42">
        <v>3500</v>
      </c>
      <c r="B42">
        <v>75098.7229490842</v>
      </c>
      <c r="C42">
        <v>88107.847317347405</v>
      </c>
      <c r="D42">
        <v>250518.886547492</v>
      </c>
      <c r="E42">
        <v>85030.124538746502</v>
      </c>
      <c r="F42">
        <v>32250.517876580001</v>
      </c>
      <c r="I42">
        <v>3500</v>
      </c>
      <c r="J42">
        <f t="shared" si="16"/>
        <v>99.587343663881299</v>
      </c>
      <c r="L42">
        <f t="shared" si="17"/>
        <v>43.454475626032469</v>
      </c>
      <c r="M42">
        <f t="shared" si="18"/>
        <v>188.62914630905922</v>
      </c>
      <c r="O42">
        <f t="shared" si="19"/>
        <v>12.360422920191436</v>
      </c>
      <c r="P42">
        <f t="shared" si="20"/>
        <v>241.51139051064604</v>
      </c>
      <c r="R42">
        <f t="shared" si="21"/>
        <v>152.99591779863144</v>
      </c>
      <c r="T42">
        <f t="shared" si="22"/>
        <v>11.637829736605868</v>
      </c>
      <c r="U42">
        <f t="shared" si="23"/>
        <v>306.3430620927939</v>
      </c>
    </row>
    <row r="43" spans="1:21" x14ac:dyDescent="0.25">
      <c r="A43">
        <v>4000</v>
      </c>
      <c r="B43">
        <v>86157.119301793806</v>
      </c>
      <c r="C43">
        <v>99711.6833729317</v>
      </c>
      <c r="D43">
        <v>446040.05294317502</v>
      </c>
      <c r="E43">
        <v>97452.776439392299</v>
      </c>
      <c r="F43">
        <v>36499.695228492099</v>
      </c>
      <c r="I43">
        <v>4000</v>
      </c>
      <c r="J43">
        <f t="shared" si="16"/>
        <v>99.970259453853913</v>
      </c>
      <c r="L43">
        <f t="shared" si="17"/>
        <v>43.030265360578134</v>
      </c>
      <c r="M43">
        <f t="shared" si="18"/>
        <v>186.78771526943919</v>
      </c>
      <c r="O43">
        <f t="shared" si="19"/>
        <v>19.256385410656133</v>
      </c>
      <c r="P43">
        <f t="shared" si="20"/>
        <v>376.25220809713619</v>
      </c>
      <c r="R43">
        <f t="shared" si="21"/>
        <v>153.42965122617923</v>
      </c>
      <c r="T43">
        <f t="shared" si="22"/>
        <v>11.524778768396379</v>
      </c>
      <c r="U43">
        <f t="shared" si="23"/>
        <v>303.36721689161209</v>
      </c>
    </row>
    <row r="44" spans="1:21" x14ac:dyDescent="0.25">
      <c r="A44">
        <v>4500</v>
      </c>
      <c r="B44">
        <v>100629.094302503</v>
      </c>
      <c r="C44">
        <v>114885.48996142299</v>
      </c>
      <c r="D44">
        <v>747243.54286336701</v>
      </c>
      <c r="E44">
        <v>111150.352842286</v>
      </c>
      <c r="F44">
        <v>40536.042059187901</v>
      </c>
      <c r="I44">
        <v>4500</v>
      </c>
      <c r="J44">
        <f t="shared" si="16"/>
        <v>103.78884786360162</v>
      </c>
      <c r="L44">
        <f t="shared" si="17"/>
        <v>44.069754822840856</v>
      </c>
      <c r="M44">
        <f t="shared" si="18"/>
        <v>191.29997797745847</v>
      </c>
      <c r="O44">
        <f t="shared" si="19"/>
        <v>28.675470957381709</v>
      </c>
      <c r="P44">
        <f t="shared" si="20"/>
        <v>560.29254898323836</v>
      </c>
      <c r="R44">
        <f t="shared" si="21"/>
        <v>155.55121379101783</v>
      </c>
      <c r="T44">
        <f t="shared" si="22"/>
        <v>11.377115804612073</v>
      </c>
      <c r="U44">
        <f t="shared" si="23"/>
        <v>299.48027873328022</v>
      </c>
    </row>
    <row r="45" spans="1:21" x14ac:dyDescent="0.25">
      <c r="A45">
        <v>5000</v>
      </c>
      <c r="B45">
        <v>114856.804717604</v>
      </c>
      <c r="C45">
        <v>131161.16242640599</v>
      </c>
      <c r="D45">
        <v>1057201.1039855999</v>
      </c>
      <c r="E45">
        <v>124626.441408716</v>
      </c>
      <c r="F45">
        <v>44579.655720139097</v>
      </c>
      <c r="I45">
        <v>5000</v>
      </c>
      <c r="J45">
        <f t="shared" si="16"/>
        <v>106.6169775471631</v>
      </c>
      <c r="L45">
        <f t="shared" si="17"/>
        <v>45.281751813186339</v>
      </c>
      <c r="M45">
        <f t="shared" si="18"/>
        <v>196.56106913836661</v>
      </c>
      <c r="O45">
        <f t="shared" si="19"/>
        <v>36.513083128902657</v>
      </c>
      <c r="P45">
        <f t="shared" si="20"/>
        <v>713.43234250398234</v>
      </c>
      <c r="R45">
        <f t="shared" si="21"/>
        <v>156.96949548310596</v>
      </c>
      <c r="T45">
        <f t="shared" si="22"/>
        <v>11.260821034907137</v>
      </c>
      <c r="U45">
        <f t="shared" si="23"/>
        <v>296.41904681434886</v>
      </c>
    </row>
    <row r="46" spans="1:21" x14ac:dyDescent="0.25">
      <c r="A46">
        <v>5500</v>
      </c>
      <c r="B46">
        <v>127993.843838039</v>
      </c>
      <c r="C46">
        <v>151017.388639524</v>
      </c>
      <c r="D46">
        <v>1256285.1193329601</v>
      </c>
      <c r="E46">
        <v>140202.82678521899</v>
      </c>
      <c r="F46">
        <v>48483.8289065141</v>
      </c>
      <c r="I46">
        <v>5500</v>
      </c>
      <c r="J46">
        <f t="shared" si="16"/>
        <v>108.01051407372553</v>
      </c>
      <c r="L46">
        <f t="shared" si="17"/>
        <v>47.397150645852427</v>
      </c>
      <c r="M46">
        <f t="shared" si="18"/>
        <v>205.74368773312273</v>
      </c>
      <c r="O46">
        <f t="shared" si="19"/>
        <v>39.444497553601927</v>
      </c>
      <c r="P46">
        <f t="shared" si="20"/>
        <v>770.70950675987331</v>
      </c>
      <c r="R46">
        <f t="shared" si="21"/>
        <v>160.53478581138091</v>
      </c>
      <c r="T46">
        <f t="shared" si="22"/>
        <v>11.13365016525951</v>
      </c>
      <c r="U46">
        <f t="shared" si="23"/>
        <v>293.07152287744873</v>
      </c>
    </row>
    <row r="47" spans="1:21" x14ac:dyDescent="0.25">
      <c r="A47">
        <v>6000</v>
      </c>
      <c r="B47">
        <v>148269.433108414</v>
      </c>
      <c r="C47">
        <v>174429.94852847801</v>
      </c>
      <c r="E47">
        <v>159923.05665447499</v>
      </c>
      <c r="F47">
        <v>53853.479085694897</v>
      </c>
      <c r="I47">
        <v>6000</v>
      </c>
      <c r="J47">
        <f t="shared" si="16"/>
        <v>114.69381998101366</v>
      </c>
      <c r="L47">
        <f t="shared" si="17"/>
        <v>50.183132795917025</v>
      </c>
      <c r="M47">
        <f t="shared" si="18"/>
        <v>217.83720461551584</v>
      </c>
      <c r="R47">
        <f t="shared" si="21"/>
        <v>167.85524026453692</v>
      </c>
      <c r="T47">
        <f t="shared" si="22"/>
        <v>11.336157347538775</v>
      </c>
      <c r="U47">
        <f t="shared" si="23"/>
        <v>298.40212761383543</v>
      </c>
    </row>
    <row r="48" spans="1:21" x14ac:dyDescent="0.25">
      <c r="A48">
        <v>6500</v>
      </c>
      <c r="B48">
        <v>161766.56580274401</v>
      </c>
      <c r="C48">
        <v>199605.760154555</v>
      </c>
      <c r="E48">
        <v>168143.76808593699</v>
      </c>
      <c r="F48">
        <v>59125.397975196604</v>
      </c>
      <c r="I48">
        <v>6500</v>
      </c>
      <c r="J48">
        <f t="shared" si="16"/>
        <v>115.50879413235013</v>
      </c>
      <c r="L48">
        <f t="shared" si="17"/>
        <v>53.008764324121678</v>
      </c>
      <c r="M48">
        <f t="shared" si="18"/>
        <v>230.10283330555353</v>
      </c>
      <c r="R48">
        <f t="shared" si="21"/>
        <v>162.90802983046103</v>
      </c>
      <c r="T48">
        <f t="shared" si="22"/>
        <v>11.488519637334356</v>
      </c>
      <c r="U48">
        <f t="shared" si="23"/>
        <v>302.41276632052097</v>
      </c>
    </row>
    <row r="49" spans="1:21" x14ac:dyDescent="0.25">
      <c r="A49">
        <v>7000</v>
      </c>
      <c r="B49">
        <v>180624.23619066499</v>
      </c>
      <c r="C49">
        <v>231259.019779978</v>
      </c>
      <c r="E49">
        <v>198081.80522865799</v>
      </c>
      <c r="F49">
        <v>66893.5361407413</v>
      </c>
      <c r="I49">
        <v>7000</v>
      </c>
      <c r="J49">
        <f t="shared" si="16"/>
        <v>119.76160963310478</v>
      </c>
      <c r="L49">
        <f t="shared" si="17"/>
        <v>57.02806131520726</v>
      </c>
      <c r="M49">
        <f t="shared" si="18"/>
        <v>247.54997883587149</v>
      </c>
      <c r="R49">
        <f t="shared" si="21"/>
        <v>178.20571094399949</v>
      </c>
      <c r="T49">
        <f t="shared" si="22"/>
        <v>12.069505163679468</v>
      </c>
      <c r="U49">
        <f t="shared" si="23"/>
        <v>317.70607179072647</v>
      </c>
    </row>
    <row r="50" spans="1:21" x14ac:dyDescent="0.25">
      <c r="A50">
        <v>7500</v>
      </c>
      <c r="B50">
        <v>207061.41552702201</v>
      </c>
      <c r="C50">
        <v>269649.99730255897</v>
      </c>
      <c r="E50">
        <v>208931.954355305</v>
      </c>
      <c r="F50">
        <v>70641.995729775401</v>
      </c>
      <c r="I50">
        <v>7500</v>
      </c>
      <c r="J50">
        <f t="shared" si="16"/>
        <v>128.13788638474233</v>
      </c>
      <c r="L50">
        <f t="shared" si="17"/>
        <v>62.062193962494803</v>
      </c>
      <c r="M50">
        <f t="shared" si="18"/>
        <v>269.40236872170277</v>
      </c>
      <c r="R50">
        <f t="shared" si="21"/>
        <v>175.43598343306249</v>
      </c>
      <c r="T50">
        <f t="shared" si="22"/>
        <v>11.896112080894177</v>
      </c>
      <c r="U50">
        <f t="shared" si="23"/>
        <v>313.1418386709484</v>
      </c>
    </row>
    <row r="51" spans="1:21" x14ac:dyDescent="0.25">
      <c r="A51">
        <v>8000</v>
      </c>
      <c r="B51">
        <v>235677.78849177499</v>
      </c>
      <c r="C51">
        <v>310086.579333773</v>
      </c>
      <c r="E51">
        <v>236704.692651719</v>
      </c>
      <c r="F51">
        <v>76009.0135580145</v>
      </c>
      <c r="I51">
        <v>8000</v>
      </c>
      <c r="J51">
        <f t="shared" si="16"/>
        <v>136.73141496585944</v>
      </c>
      <c r="L51">
        <f t="shared" si="17"/>
        <v>66.908447145464649</v>
      </c>
      <c r="M51">
        <f t="shared" si="18"/>
        <v>290.43920296101703</v>
      </c>
      <c r="R51">
        <f t="shared" si="21"/>
        <v>186.33393405543319</v>
      </c>
      <c r="T51">
        <f t="shared" si="22"/>
        <v>11.99992301547154</v>
      </c>
      <c r="U51">
        <f t="shared" si="23"/>
        <v>315.87445809371872</v>
      </c>
    </row>
    <row r="52" spans="1:21" x14ac:dyDescent="0.25">
      <c r="A52">
        <v>8500</v>
      </c>
      <c r="B52">
        <v>264610.86858303403</v>
      </c>
      <c r="C52">
        <v>366627.415576828</v>
      </c>
      <c r="E52">
        <v>257991.04644954301</v>
      </c>
      <c r="F52">
        <v>82178.571941373695</v>
      </c>
      <c r="I52">
        <v>8500</v>
      </c>
      <c r="J52">
        <f t="shared" si="16"/>
        <v>144.48687345346303</v>
      </c>
      <c r="L52">
        <f t="shared" si="17"/>
        <v>74.455019050120697</v>
      </c>
      <c r="M52">
        <f t="shared" si="18"/>
        <v>323.19770241193231</v>
      </c>
      <c r="R52">
        <f t="shared" si="21"/>
        <v>191.14404872007552</v>
      </c>
      <c r="T52">
        <f t="shared" si="22"/>
        <v>12.210768983759408</v>
      </c>
      <c r="U52">
        <f t="shared" si="23"/>
        <v>321.42456503093052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1234B-D1F0-46AC-A6C3-FA8683855659}">
  <dimension ref="A1:L56"/>
  <sheetViews>
    <sheetView workbookViewId="0">
      <selection activeCell="H21" sqref="H21:H34"/>
    </sheetView>
  </sheetViews>
  <sheetFormatPr defaultRowHeight="15" x14ac:dyDescent="0.25"/>
  <sheetData>
    <row r="1" spans="1:12" x14ac:dyDescent="0.25">
      <c r="A1">
        <v>200</v>
      </c>
      <c r="B1" t="s">
        <v>10</v>
      </c>
      <c r="C1" t="s">
        <v>11</v>
      </c>
      <c r="D1" t="s">
        <v>12</v>
      </c>
      <c r="E1" t="s">
        <v>13</v>
      </c>
      <c r="F1" t="s">
        <v>14</v>
      </c>
      <c r="H1">
        <v>43.2</v>
      </c>
      <c r="I1">
        <v>38.9</v>
      </c>
      <c r="J1">
        <v>22.5</v>
      </c>
      <c r="K1">
        <v>48</v>
      </c>
      <c r="L1">
        <v>120</v>
      </c>
    </row>
    <row r="2" spans="1:12" x14ac:dyDescent="0.25">
      <c r="A2">
        <v>2000</v>
      </c>
      <c r="B2">
        <v>8791.5969999999998</v>
      </c>
      <c r="C2">
        <v>10040.3126743593</v>
      </c>
      <c r="D2">
        <v>64634.792094220596</v>
      </c>
      <c r="E2">
        <v>9145.8346502291006</v>
      </c>
      <c r="F2">
        <v>3268.7930397698001</v>
      </c>
      <c r="H2">
        <f>B2*$H$1/$A$1/($A2*1.852)</f>
        <v>0.51268492224622031</v>
      </c>
      <c r="I2">
        <f t="shared" ref="I2" si="0">C2*$I$1/$A$1/($A2*1.852)</f>
        <v>0.52722484210661014</v>
      </c>
      <c r="J2">
        <f>D2*$J$1/$A$1/($A2*1.852)</f>
        <v>1.9631247598811601</v>
      </c>
      <c r="K2">
        <f>E2*$K$1/$A$1/($A2*1.852)</f>
        <v>0.59260267712067605</v>
      </c>
      <c r="L2">
        <f>F2*$L$1/$A$1/($A2*1.852)</f>
        <v>0.52950211227372568</v>
      </c>
    </row>
    <row r="3" spans="1:12" x14ac:dyDescent="0.25">
      <c r="A3">
        <v>2500</v>
      </c>
      <c r="B3">
        <v>10871.7</v>
      </c>
      <c r="C3">
        <v>12246.4984046423</v>
      </c>
      <c r="D3">
        <v>84373.999324207703</v>
      </c>
      <c r="E3">
        <v>12534.2409953072</v>
      </c>
      <c r="F3">
        <v>3990.9845269668099</v>
      </c>
      <c r="H3">
        <f t="shared" ref="H3:H15" si="1">B3*$H$1/$A$1/($A3*1.852)</f>
        <v>0.50718946004319654</v>
      </c>
      <c r="I3">
        <f t="shared" ref="I3:I15" si="2">C3*$I$1/$A$1/($A3*1.852)</f>
        <v>0.5144587342770901</v>
      </c>
      <c r="J3">
        <f t="shared" ref="J3:J8" si="3">D3*$J$1/$A$1/($A3*1.852)</f>
        <v>2.0501241736443556</v>
      </c>
      <c r="K3">
        <f t="shared" ref="K3:K15" si="4">E3*$K$1/$A$1/($A3*1.852)</f>
        <v>0.64972307535069729</v>
      </c>
      <c r="L3">
        <f t="shared" ref="L3:L8" si="5">F3*$L$1/$A$1/($A3*1.852)</f>
        <v>0.51719021947734034</v>
      </c>
    </row>
    <row r="4" spans="1:12" x14ac:dyDescent="0.25">
      <c r="A4">
        <v>3000</v>
      </c>
      <c r="B4">
        <v>13068.41</v>
      </c>
      <c r="C4">
        <v>15366.209870225501</v>
      </c>
      <c r="D4">
        <v>104344.080365249</v>
      </c>
      <c r="E4">
        <v>14582.0874561325</v>
      </c>
      <c r="F4">
        <v>4509.8070321287996</v>
      </c>
      <c r="H4">
        <f t="shared" si="1"/>
        <v>0.50805913606911457</v>
      </c>
      <c r="I4">
        <f t="shared" si="2"/>
        <v>0.53792797331872932</v>
      </c>
      <c r="J4">
        <f t="shared" si="3"/>
        <v>2.1127986035080117</v>
      </c>
      <c r="K4">
        <f t="shared" si="4"/>
        <v>0.62989578644200861</v>
      </c>
      <c r="L4">
        <f t="shared" si="5"/>
        <v>0.48702019785408207</v>
      </c>
    </row>
    <row r="5" spans="1:12" x14ac:dyDescent="0.25">
      <c r="A5">
        <v>3500</v>
      </c>
      <c r="B5">
        <v>15341.4999579163</v>
      </c>
      <c r="C5">
        <v>18061.810116614201</v>
      </c>
      <c r="D5">
        <v>145037.53524884299</v>
      </c>
      <c r="E5">
        <v>17566.670792713801</v>
      </c>
      <c r="F5">
        <v>5307.2415240870196</v>
      </c>
      <c r="H5">
        <f t="shared" si="1"/>
        <v>0.51122554626811501</v>
      </c>
      <c r="I5">
        <f t="shared" si="2"/>
        <v>0.541965761752771</v>
      </c>
      <c r="J5">
        <f t="shared" si="3"/>
        <v>2.5172358400948531</v>
      </c>
      <c r="K5">
        <f t="shared" si="4"/>
        <v>0.65041669087493248</v>
      </c>
      <c r="L5">
        <f t="shared" si="5"/>
        <v>0.49125962888803021</v>
      </c>
    </row>
    <row r="6" spans="1:12" x14ac:dyDescent="0.25">
      <c r="A6">
        <v>4000</v>
      </c>
      <c r="B6">
        <v>17731.418689153099</v>
      </c>
      <c r="C6">
        <v>21062.9186400816</v>
      </c>
      <c r="D6">
        <v>170808.74446242</v>
      </c>
      <c r="E6">
        <v>19393.215064281401</v>
      </c>
      <c r="F6">
        <v>6212.0532043765697</v>
      </c>
      <c r="H6">
        <f t="shared" si="1"/>
        <v>0.51700680843102986</v>
      </c>
      <c r="I6">
        <f t="shared" si="2"/>
        <v>0.55301534496434546</v>
      </c>
      <c r="J6">
        <f t="shared" si="3"/>
        <v>2.5939502904997638</v>
      </c>
      <c r="K6">
        <f t="shared" si="4"/>
        <v>0.62828990489032621</v>
      </c>
      <c r="L6">
        <f t="shared" si="5"/>
        <v>0.50313605866980859</v>
      </c>
    </row>
    <row r="7" spans="1:12" x14ac:dyDescent="0.25">
      <c r="A7">
        <v>4500</v>
      </c>
      <c r="B7">
        <v>20447.495968437299</v>
      </c>
      <c r="C7">
        <v>23424.194485206001</v>
      </c>
      <c r="D7">
        <v>210901.290382359</v>
      </c>
      <c r="E7">
        <v>23414.429622118401</v>
      </c>
      <c r="F7">
        <v>6899.6612620593496</v>
      </c>
      <c r="H7">
        <f t="shared" si="1"/>
        <v>0.52995669896597752</v>
      </c>
      <c r="I7">
        <f t="shared" si="2"/>
        <v>0.54667696512749786</v>
      </c>
      <c r="J7">
        <f t="shared" si="3"/>
        <v>2.8469396649886476</v>
      </c>
      <c r="K7">
        <f t="shared" si="4"/>
        <v>0.67428163058656299</v>
      </c>
      <c r="L7">
        <f t="shared" si="5"/>
        <v>0.49673587199851332</v>
      </c>
    </row>
    <row r="8" spans="1:12" x14ac:dyDescent="0.25">
      <c r="A8">
        <v>5000</v>
      </c>
      <c r="B8">
        <v>22849.5196670525</v>
      </c>
      <c r="C8">
        <v>26965.766083793202</v>
      </c>
      <c r="D8">
        <v>258587.080312237</v>
      </c>
      <c r="E8">
        <v>25008.673478290799</v>
      </c>
      <c r="F8">
        <v>7860.3879106362301</v>
      </c>
      <c r="H8">
        <f t="shared" si="1"/>
        <v>0.53299095551655939</v>
      </c>
      <c r="I8">
        <f t="shared" si="2"/>
        <v>0.56639757055051587</v>
      </c>
      <c r="J8">
        <f t="shared" si="3"/>
        <v>3.1415816992577388</v>
      </c>
      <c r="K8">
        <f t="shared" si="4"/>
        <v>0.64817296272027991</v>
      </c>
      <c r="L8">
        <f t="shared" si="5"/>
        <v>0.50931239161789832</v>
      </c>
    </row>
    <row r="9" spans="1:12" x14ac:dyDescent="0.25">
      <c r="A9">
        <v>5500</v>
      </c>
      <c r="B9">
        <v>25917.096157644799</v>
      </c>
      <c r="C9">
        <v>29593.493657089501</v>
      </c>
      <c r="E9">
        <v>29830.916617829302</v>
      </c>
      <c r="H9">
        <f t="shared" si="1"/>
        <v>0.54958695955736081</v>
      </c>
      <c r="I9">
        <f t="shared" si="2"/>
        <v>0.56508290951344076</v>
      </c>
      <c r="K9">
        <f t="shared" si="4"/>
        <v>0.70286864208512001</v>
      </c>
    </row>
    <row r="10" spans="1:12" x14ac:dyDescent="0.25">
      <c r="A10">
        <v>6000</v>
      </c>
      <c r="B10">
        <v>28920.706486630901</v>
      </c>
      <c r="C10">
        <v>33529.042693706098</v>
      </c>
      <c r="E10">
        <v>31775.2163507121</v>
      </c>
      <c r="H10">
        <f t="shared" si="1"/>
        <v>0.56217356021528753</v>
      </c>
      <c r="I10">
        <f t="shared" si="2"/>
        <v>0.5868789420379622</v>
      </c>
      <c r="K10">
        <f t="shared" si="4"/>
        <v>0.68628976999378188</v>
      </c>
    </row>
    <row r="11" spans="1:12" x14ac:dyDescent="0.25">
      <c r="A11">
        <v>6500</v>
      </c>
      <c r="B11">
        <v>32045.621753386498</v>
      </c>
      <c r="C11">
        <v>39182.978473909803</v>
      </c>
      <c r="E11">
        <v>35727.961254893598</v>
      </c>
      <c r="H11">
        <f t="shared" si="1"/>
        <v>0.57500035709681707</v>
      </c>
      <c r="I11">
        <f t="shared" si="2"/>
        <v>0.6330860037527376</v>
      </c>
      <c r="K11">
        <f t="shared" si="4"/>
        <v>0.71230359704057677</v>
      </c>
    </row>
    <row r="12" spans="1:12" x14ac:dyDescent="0.25">
      <c r="A12">
        <v>7000</v>
      </c>
      <c r="B12">
        <v>35030.991168254899</v>
      </c>
      <c r="C12">
        <v>43916.7818765954</v>
      </c>
      <c r="E12">
        <v>38242.308682680297</v>
      </c>
      <c r="H12">
        <f t="shared" si="1"/>
        <v>0.58366970783269501</v>
      </c>
      <c r="I12">
        <f t="shared" si="2"/>
        <v>0.65888723194984611</v>
      </c>
      <c r="K12">
        <f t="shared" si="4"/>
        <v>0.70797239153372959</v>
      </c>
    </row>
    <row r="13" spans="1:12" x14ac:dyDescent="0.25">
      <c r="A13">
        <v>7500</v>
      </c>
      <c r="B13">
        <v>40263.443219004403</v>
      </c>
      <c r="C13">
        <v>48392.171881738097</v>
      </c>
      <c r="E13">
        <v>40929.547803032699</v>
      </c>
      <c r="H13">
        <f t="shared" si="1"/>
        <v>0.62612697878365386</v>
      </c>
      <c r="I13">
        <f t="shared" si="2"/>
        <v>0.67762976465068825</v>
      </c>
      <c r="K13">
        <f t="shared" si="4"/>
        <v>0.7072060095556405</v>
      </c>
    </row>
    <row r="14" spans="1:12" x14ac:dyDescent="0.25">
      <c r="A14">
        <v>8000</v>
      </c>
      <c r="B14">
        <v>44560.323993449303</v>
      </c>
      <c r="C14">
        <v>52750.255291769899</v>
      </c>
      <c r="E14">
        <v>44533.554132733901</v>
      </c>
      <c r="H14">
        <f t="shared" si="1"/>
        <v>0.64963755282026525</v>
      </c>
      <c r="I14">
        <f t="shared" si="2"/>
        <v>0.69248951500062406</v>
      </c>
      <c r="K14">
        <f t="shared" si="4"/>
        <v>0.72138586608100275</v>
      </c>
    </row>
    <row r="15" spans="1:12" x14ac:dyDescent="0.25">
      <c r="A15">
        <v>8500</v>
      </c>
      <c r="B15">
        <v>47726.0371797509</v>
      </c>
      <c r="C15">
        <v>58323.980458416299</v>
      </c>
      <c r="E15">
        <v>48217.156985594498</v>
      </c>
      <c r="H15">
        <f t="shared" si="1"/>
        <v>0.65486113777323052</v>
      </c>
      <c r="I15">
        <f t="shared" si="2"/>
        <v>0.72062089945127494</v>
      </c>
      <c r="K15">
        <f t="shared" si="4"/>
        <v>0.73511101998111295</v>
      </c>
    </row>
    <row r="17" spans="1:12" x14ac:dyDescent="0.25">
      <c r="H17" t="s">
        <v>1</v>
      </c>
      <c r="I17" t="s">
        <v>2</v>
      </c>
      <c r="J17" t="s">
        <v>4</v>
      </c>
      <c r="K17" t="s">
        <v>5</v>
      </c>
      <c r="L17" t="s">
        <v>6</v>
      </c>
    </row>
    <row r="20" spans="1:12" x14ac:dyDescent="0.25">
      <c r="A20">
        <v>400</v>
      </c>
      <c r="B20" t="s">
        <v>15</v>
      </c>
      <c r="C20" t="s">
        <v>16</v>
      </c>
      <c r="D20" t="s">
        <v>17</v>
      </c>
      <c r="E20" t="s">
        <v>18</v>
      </c>
      <c r="F20" t="s">
        <v>19</v>
      </c>
    </row>
    <row r="21" spans="1:12" x14ac:dyDescent="0.25">
      <c r="A21">
        <v>2000</v>
      </c>
      <c r="B21">
        <v>21928.2927405587</v>
      </c>
      <c r="C21">
        <v>24794.475674896101</v>
      </c>
      <c r="D21">
        <v>64634.792094220596</v>
      </c>
      <c r="E21">
        <v>24352.264871064501</v>
      </c>
      <c r="F21">
        <v>8553.5690764057908</v>
      </c>
      <c r="H21">
        <f>B21*$H$1/$A$20/($A21*1.852)</f>
        <v>0.63937786608540492</v>
      </c>
      <c r="I21">
        <f>C21*$I$1/$A$20/($A21*1.852)</f>
        <v>0.65098886592431038</v>
      </c>
      <c r="J21">
        <f>D21*$J$1/$A$20/($A21*1.852)</f>
        <v>0.98156237994058004</v>
      </c>
      <c r="K21">
        <f>E21*$K$1/$A$20/($A21*1.852)</f>
        <v>0.78895026580122574</v>
      </c>
      <c r="L21">
        <f>F21*$L$1/$A$20/($A21*1.852)</f>
        <v>0.69278367249506945</v>
      </c>
    </row>
    <row r="22" spans="1:12" x14ac:dyDescent="0.25">
      <c r="A22">
        <v>2500</v>
      </c>
      <c r="B22">
        <v>27444.3014248746</v>
      </c>
      <c r="C22">
        <v>31002.2114478121</v>
      </c>
      <c r="D22">
        <v>84373.999324207703</v>
      </c>
      <c r="E22">
        <v>30408.728824823898</v>
      </c>
      <c r="F22">
        <v>10276.383108652</v>
      </c>
      <c r="H22">
        <f t="shared" ref="H22:H34" si="6">B22*$H$1/$A$20/($A22*1.852)</f>
        <v>0.64016945008346804</v>
      </c>
      <c r="I22">
        <f t="shared" ref="I22:I34" si="7">C22*$I$1/$A$20/($A22*1.852)</f>
        <v>0.65118035924400142</v>
      </c>
      <c r="J22">
        <f t="shared" ref="J22:J27" si="8">D22*$J$1/$A$20/($A22*1.852)</f>
        <v>1.0250620868221778</v>
      </c>
      <c r="K22">
        <f t="shared" ref="K22:K34" si="9">E22*$K$1/$A$20/($A22*1.852)</f>
        <v>0.78813120064338404</v>
      </c>
      <c r="L22">
        <f t="shared" ref="L22:L34" si="10">F22*$L$1/$A$20/($A22*1.852)</f>
        <v>0.66585635693209511</v>
      </c>
    </row>
    <row r="23" spans="1:12" x14ac:dyDescent="0.25">
      <c r="A23">
        <v>3000</v>
      </c>
      <c r="B23">
        <v>33263.746879199898</v>
      </c>
      <c r="C23">
        <v>38962.875830964404</v>
      </c>
      <c r="D23">
        <v>104344.080365249</v>
      </c>
      <c r="E23">
        <v>37055.5565769569</v>
      </c>
      <c r="F23">
        <v>11958.0379322504</v>
      </c>
      <c r="H23">
        <f t="shared" si="6"/>
        <v>0.64659551169071083</v>
      </c>
      <c r="I23">
        <f t="shared" si="7"/>
        <v>0.68199058217445785</v>
      </c>
      <c r="J23">
        <f t="shared" si="8"/>
        <v>1.0563993017540059</v>
      </c>
      <c r="K23">
        <f t="shared" si="9"/>
        <v>0.80033599518265441</v>
      </c>
      <c r="L23">
        <f t="shared" si="10"/>
        <v>0.64568239375002168</v>
      </c>
    </row>
    <row r="24" spans="1:12" x14ac:dyDescent="0.25">
      <c r="A24">
        <v>3500</v>
      </c>
      <c r="B24">
        <v>39700.956170484198</v>
      </c>
      <c r="C24">
        <v>46996.908896310801</v>
      </c>
      <c r="D24">
        <v>145037.53524884299</v>
      </c>
      <c r="E24">
        <v>42851.299444141303</v>
      </c>
      <c r="F24">
        <v>14135.015745672599</v>
      </c>
      <c r="H24">
        <f t="shared" si="6"/>
        <v>0.66147844282818469</v>
      </c>
      <c r="I24">
        <f t="shared" si="7"/>
        <v>0.70509864087723306</v>
      </c>
      <c r="J24">
        <f t="shared" si="8"/>
        <v>1.2586179200474266</v>
      </c>
      <c r="K24">
        <f t="shared" si="9"/>
        <v>0.79329773731825926</v>
      </c>
      <c r="L24">
        <f t="shared" si="10"/>
        <v>0.65419696447111686</v>
      </c>
    </row>
    <row r="25" spans="1:12" x14ac:dyDescent="0.25">
      <c r="A25">
        <v>4000</v>
      </c>
      <c r="B25">
        <v>45499.008848479898</v>
      </c>
      <c r="C25">
        <v>53944.253295541297</v>
      </c>
      <c r="D25">
        <v>170808.74446242</v>
      </c>
      <c r="E25">
        <v>50927.071632291299</v>
      </c>
      <c r="F25">
        <v>15791.9517788619</v>
      </c>
      <c r="H25">
        <f t="shared" si="6"/>
        <v>0.6633224832121799</v>
      </c>
      <c r="I25">
        <f t="shared" si="7"/>
        <v>0.70816396233685086</v>
      </c>
      <c r="J25">
        <f t="shared" si="8"/>
        <v>1.2969751452498819</v>
      </c>
      <c r="K25">
        <f t="shared" si="9"/>
        <v>0.82495256423798002</v>
      </c>
      <c r="L25">
        <f t="shared" si="10"/>
        <v>0.63952288521308986</v>
      </c>
    </row>
    <row r="26" spans="1:12" x14ac:dyDescent="0.25">
      <c r="A26">
        <v>4500</v>
      </c>
      <c r="B26">
        <v>53526.315622243303</v>
      </c>
      <c r="C26">
        <v>65860.384244937901</v>
      </c>
      <c r="D26">
        <v>210901.290382359</v>
      </c>
      <c r="E26">
        <v>56960.289862534701</v>
      </c>
      <c r="F26">
        <v>17653.3689713729</v>
      </c>
      <c r="H26">
        <f t="shared" si="6"/>
        <v>0.69364555881956769</v>
      </c>
      <c r="I26">
        <f t="shared" si="7"/>
        <v>0.76852920180228101</v>
      </c>
      <c r="J26">
        <f t="shared" si="8"/>
        <v>1.4234698324943238</v>
      </c>
      <c r="K26">
        <f t="shared" si="9"/>
        <v>0.82016256101561835</v>
      </c>
      <c r="L26">
        <f t="shared" si="10"/>
        <v>0.63547044533379771</v>
      </c>
    </row>
    <row r="27" spans="1:12" x14ac:dyDescent="0.25">
      <c r="A27">
        <v>5000</v>
      </c>
      <c r="B27">
        <v>60016.312065882797</v>
      </c>
      <c r="C27">
        <v>69962.240499716499</v>
      </c>
      <c r="D27">
        <v>258587.080312237</v>
      </c>
      <c r="E27">
        <v>66278.320497823704</v>
      </c>
      <c r="F27">
        <v>19622.858935542401</v>
      </c>
      <c r="H27">
        <f t="shared" si="6"/>
        <v>0.69997426599517742</v>
      </c>
      <c r="I27">
        <f t="shared" si="7"/>
        <v>0.73475463159799459</v>
      </c>
      <c r="J27">
        <f t="shared" si="8"/>
        <v>1.5707908496288694</v>
      </c>
      <c r="K27">
        <f t="shared" si="9"/>
        <v>0.8588983217860523</v>
      </c>
      <c r="L27">
        <f t="shared" si="10"/>
        <v>0.63572977112988349</v>
      </c>
    </row>
    <row r="28" spans="1:12" x14ac:dyDescent="0.25">
      <c r="A28">
        <v>5500</v>
      </c>
      <c r="B28">
        <v>67456.957367381299</v>
      </c>
      <c r="C28">
        <v>79310.705652909193</v>
      </c>
      <c r="E28">
        <v>72225.638036480304</v>
      </c>
      <c r="F28">
        <v>22254.817118492399</v>
      </c>
      <c r="H28">
        <f t="shared" si="6"/>
        <v>0.71523182757482628</v>
      </c>
      <c r="I28">
        <f t="shared" si="7"/>
        <v>0.75721246070542103</v>
      </c>
      <c r="K28">
        <f t="shared" si="9"/>
        <v>0.85088126491042981</v>
      </c>
      <c r="L28">
        <f t="shared" si="10"/>
        <v>0.65545308615233855</v>
      </c>
    </row>
    <row r="29" spans="1:12" x14ac:dyDescent="0.25">
      <c r="A29">
        <v>6000</v>
      </c>
      <c r="B29">
        <v>74786.228377903302</v>
      </c>
      <c r="C29">
        <v>91940.273790313004</v>
      </c>
      <c r="E29">
        <v>79431.989094383898</v>
      </c>
      <c r="F29">
        <v>25648.698017988001</v>
      </c>
      <c r="H29">
        <f t="shared" si="6"/>
        <v>0.72686399071396313</v>
      </c>
      <c r="I29">
        <f t="shared" si="7"/>
        <v>0.80464287491972086</v>
      </c>
      <c r="K29">
        <f t="shared" si="9"/>
        <v>0.85779685847066844</v>
      </c>
      <c r="L29">
        <f t="shared" si="10"/>
        <v>0.69245944972969764</v>
      </c>
    </row>
    <row r="30" spans="1:12" x14ac:dyDescent="0.25">
      <c r="A30">
        <v>6500</v>
      </c>
      <c r="B30">
        <v>85433.184871402496</v>
      </c>
      <c r="C30">
        <v>104839.86067619101</v>
      </c>
      <c r="E30">
        <v>89697.148267910801</v>
      </c>
      <c r="F30">
        <v>26943.451647491998</v>
      </c>
      <c r="H30">
        <f t="shared" si="6"/>
        <v>0.76647150407970344</v>
      </c>
      <c r="I30">
        <f t="shared" si="7"/>
        <v>0.846957671603221</v>
      </c>
      <c r="K30">
        <f t="shared" si="9"/>
        <v>0.89414003922157292</v>
      </c>
      <c r="L30">
        <f t="shared" si="10"/>
        <v>0.67146000118355209</v>
      </c>
    </row>
    <row r="31" spans="1:12" x14ac:dyDescent="0.25">
      <c r="A31">
        <v>7000</v>
      </c>
      <c r="B31">
        <v>93919.707456102595</v>
      </c>
      <c r="C31">
        <v>118474.840049438</v>
      </c>
      <c r="E31">
        <v>98943.398072834301</v>
      </c>
      <c r="F31">
        <v>30138.766058413701</v>
      </c>
      <c r="H31">
        <f t="shared" si="6"/>
        <v>0.7824227403007622</v>
      </c>
      <c r="I31">
        <f t="shared" si="7"/>
        <v>0.88874407550199352</v>
      </c>
      <c r="K31">
        <f t="shared" si="9"/>
        <v>0.91585990193922528</v>
      </c>
      <c r="L31">
        <f t="shared" si="10"/>
        <v>0.69744136204289653</v>
      </c>
    </row>
    <row r="32" spans="1:12" x14ac:dyDescent="0.25">
      <c r="A32">
        <v>7500</v>
      </c>
      <c r="B32">
        <v>106787.102171481</v>
      </c>
      <c r="C32">
        <v>124092.41509713201</v>
      </c>
      <c r="E32">
        <v>119755.888958184</v>
      </c>
      <c r="F32">
        <v>32642.3432245882</v>
      </c>
      <c r="H32">
        <f t="shared" si="6"/>
        <v>0.83031008167890219</v>
      </c>
      <c r="I32">
        <f t="shared" si="7"/>
        <v>0.86882558446336111</v>
      </c>
      <c r="K32">
        <f t="shared" si="9"/>
        <v>1.0346081119497539</v>
      </c>
      <c r="L32">
        <f t="shared" si="10"/>
        <v>0.70501821219412952</v>
      </c>
    </row>
    <row r="33" spans="1:12" x14ac:dyDescent="0.25">
      <c r="A33">
        <v>8000</v>
      </c>
      <c r="B33">
        <v>117813.637096083</v>
      </c>
      <c r="C33">
        <v>139387.701153831</v>
      </c>
      <c r="E33">
        <v>133770.088201673</v>
      </c>
      <c r="F33">
        <v>34855.179486819899</v>
      </c>
      <c r="H33">
        <f t="shared" si="6"/>
        <v>0.85879271101356391</v>
      </c>
      <c r="I33">
        <f t="shared" si="7"/>
        <v>0.91491994716590597</v>
      </c>
      <c r="K33">
        <f t="shared" si="9"/>
        <v>1.0834510383504834</v>
      </c>
      <c r="L33">
        <f t="shared" si="10"/>
        <v>0.70576092373420429</v>
      </c>
    </row>
    <row r="34" spans="1:12" x14ac:dyDescent="0.25">
      <c r="A34">
        <v>8500</v>
      </c>
      <c r="B34">
        <v>137338.87039805501</v>
      </c>
      <c r="C34">
        <v>160255.506096097</v>
      </c>
      <c r="E34">
        <v>137684.11150457399</v>
      </c>
      <c r="F34">
        <v>39138.263984963203</v>
      </c>
      <c r="H34">
        <f t="shared" si="6"/>
        <v>0.94223084760449383</v>
      </c>
      <c r="I34">
        <f t="shared" si="7"/>
        <v>0.99001702247779388</v>
      </c>
      <c r="K34">
        <f t="shared" si="9"/>
        <v>1.0495549091950755</v>
      </c>
      <c r="L34">
        <f t="shared" si="10"/>
        <v>0.7458695969691882</v>
      </c>
    </row>
    <row r="36" spans="1:12" x14ac:dyDescent="0.25">
      <c r="H36">
        <f>(L34-H34)/H34*100</f>
        <v>-20.840036296256908</v>
      </c>
    </row>
    <row r="38" spans="1:12" x14ac:dyDescent="0.25">
      <c r="A38">
        <v>800</v>
      </c>
      <c r="B38" t="s">
        <v>20</v>
      </c>
      <c r="C38" t="s">
        <v>21</v>
      </c>
      <c r="D38" t="s">
        <v>22</v>
      </c>
      <c r="E38" t="s">
        <v>23</v>
      </c>
      <c r="F38" t="s">
        <v>24</v>
      </c>
    </row>
    <row r="39" spans="1:12" x14ac:dyDescent="0.25">
      <c r="A39">
        <v>2000</v>
      </c>
      <c r="B39">
        <v>42269.186570904298</v>
      </c>
      <c r="C39">
        <v>47098.5033137274</v>
      </c>
      <c r="D39">
        <v>122636.206767697</v>
      </c>
      <c r="E39">
        <v>47723.111670516497</v>
      </c>
      <c r="F39">
        <v>18988.5151188563</v>
      </c>
      <c r="H39">
        <f>B39*$H$1/$A$38/($A39*1.852)</f>
        <v>0.61623544136847519</v>
      </c>
      <c r="I39">
        <f>C39*$I$1/$A$38/($A39*1.852)</f>
        <v>0.61829501177915636</v>
      </c>
      <c r="J39">
        <f>D39*$J$1/$A$38/($A39*1.852)</f>
        <v>0.93119419960623062</v>
      </c>
      <c r="K39">
        <f>E39*$K$1/$A$38/($A39*1.852)</f>
        <v>0.77305256485717866</v>
      </c>
      <c r="L39">
        <f>F39*$L$1/$A$38/($A39*1.852)</f>
        <v>0.76897334444612442</v>
      </c>
    </row>
    <row r="40" spans="1:12" x14ac:dyDescent="0.25">
      <c r="A40">
        <v>2500</v>
      </c>
      <c r="B40">
        <v>52438.139576619302</v>
      </c>
      <c r="C40">
        <v>58850.956707736099</v>
      </c>
      <c r="D40">
        <v>166522.047372328</v>
      </c>
      <c r="E40">
        <v>68493.219898793293</v>
      </c>
      <c r="F40">
        <v>22881.001123877799</v>
      </c>
      <c r="H40">
        <f t="shared" ref="H40:H52" si="11">B40*$H$1/$A$38/($A40*1.852)</f>
        <v>0.61158953285905882</v>
      </c>
      <c r="I40">
        <f t="shared" ref="I40:I52" si="12">C40*$I$1/$A$38/($A40*1.852)</f>
        <v>0.61806215332908587</v>
      </c>
      <c r="J40">
        <f t="shared" ref="J40:J46" si="13">D40*$J$1/$A$38/($A40*1.852)</f>
        <v>1.011540514545729</v>
      </c>
      <c r="K40">
        <f t="shared" ref="K40:K52" si="14">E40*$K$1/$A$38/($A40*1.852)</f>
        <v>0.88760112179861728</v>
      </c>
      <c r="L40">
        <f t="shared" ref="L40:L52" si="15">F40*$L$1/$A$38/($A40*1.852)</f>
        <v>0.74128513360295245</v>
      </c>
    </row>
    <row r="41" spans="1:12" x14ac:dyDescent="0.25">
      <c r="A41">
        <v>3000</v>
      </c>
      <c r="B41">
        <v>64451.823132393802</v>
      </c>
      <c r="C41">
        <v>71319.845790723703</v>
      </c>
      <c r="D41">
        <v>221113.25725405899</v>
      </c>
      <c r="E41">
        <v>72061.882440403802</v>
      </c>
      <c r="F41">
        <v>27603.150725454801</v>
      </c>
      <c r="H41">
        <f t="shared" si="11"/>
        <v>0.62642160711829831</v>
      </c>
      <c r="I41">
        <f t="shared" si="12"/>
        <v>0.62417701612201948</v>
      </c>
      <c r="J41">
        <f t="shared" si="13"/>
        <v>1.1192963211429823</v>
      </c>
      <c r="K41">
        <f t="shared" si="14"/>
        <v>0.77820607387045138</v>
      </c>
      <c r="L41">
        <f t="shared" si="15"/>
        <v>0.7452254515511556</v>
      </c>
    </row>
    <row r="42" spans="1:12" x14ac:dyDescent="0.25">
      <c r="A42">
        <v>3500</v>
      </c>
      <c r="B42">
        <v>75098.7229490842</v>
      </c>
      <c r="C42">
        <v>88107.847317347405</v>
      </c>
      <c r="D42">
        <v>250518.886547492</v>
      </c>
      <c r="E42">
        <v>85030.124538746502</v>
      </c>
      <c r="F42">
        <v>32250.517876580001</v>
      </c>
      <c r="H42">
        <f t="shared" si="11"/>
        <v>0.62562959568814369</v>
      </c>
      <c r="I42">
        <f t="shared" si="12"/>
        <v>0.66094478182752503</v>
      </c>
      <c r="J42">
        <f t="shared" si="13"/>
        <v>1.0869860666689621</v>
      </c>
      <c r="K42">
        <f t="shared" si="14"/>
        <v>0.78707304417229096</v>
      </c>
      <c r="L42">
        <f t="shared" si="15"/>
        <v>0.74630942324699179</v>
      </c>
    </row>
    <row r="43" spans="1:12" x14ac:dyDescent="0.25">
      <c r="A43">
        <v>4000</v>
      </c>
      <c r="B43">
        <v>86157.119301793806</v>
      </c>
      <c r="C43">
        <v>99711.6833729317</v>
      </c>
      <c r="D43">
        <v>446040.05294317502</v>
      </c>
      <c r="E43">
        <v>97452.776439392299</v>
      </c>
      <c r="F43">
        <v>36499.695228492099</v>
      </c>
      <c r="H43">
        <f t="shared" si="11"/>
        <v>0.62803515689752498</v>
      </c>
      <c r="I43">
        <f t="shared" si="12"/>
        <v>0.65449252213941733</v>
      </c>
      <c r="J43">
        <f t="shared" si="13"/>
        <v>1.6934228521904424</v>
      </c>
      <c r="K43">
        <f t="shared" si="14"/>
        <v>0.7893043448114927</v>
      </c>
      <c r="L43">
        <f t="shared" si="15"/>
        <v>0.73905970360067696</v>
      </c>
    </row>
    <row r="44" spans="1:12" x14ac:dyDescent="0.25">
      <c r="A44">
        <v>4500</v>
      </c>
      <c r="B44">
        <v>100629.094302503</v>
      </c>
      <c r="C44">
        <v>114885.48996142299</v>
      </c>
      <c r="D44">
        <v>747243.54286336701</v>
      </c>
      <c r="E44">
        <v>111150.352842286</v>
      </c>
      <c r="F44">
        <v>40536.042059187901</v>
      </c>
      <c r="H44">
        <f t="shared" si="11"/>
        <v>0.65202436913068917</v>
      </c>
      <c r="I44">
        <f t="shared" si="12"/>
        <v>0.67030320966812962</v>
      </c>
      <c r="J44">
        <f t="shared" si="13"/>
        <v>2.5217452175464601</v>
      </c>
      <c r="K44">
        <f t="shared" si="14"/>
        <v>0.80021852298262053</v>
      </c>
      <c r="L44">
        <f t="shared" si="15"/>
        <v>0.72959038983419544</v>
      </c>
    </row>
    <row r="45" spans="1:12" x14ac:dyDescent="0.25">
      <c r="A45">
        <v>5000</v>
      </c>
      <c r="B45">
        <v>114856.804717604</v>
      </c>
      <c r="C45">
        <v>131161.16242640599</v>
      </c>
      <c r="D45">
        <v>1057201.1039855999</v>
      </c>
      <c r="E45">
        <v>124626.441408716</v>
      </c>
      <c r="F45">
        <v>44579.655720139097</v>
      </c>
      <c r="H45">
        <f t="shared" si="11"/>
        <v>0.66979130180892177</v>
      </c>
      <c r="I45">
        <f t="shared" si="12"/>
        <v>0.688737745462634</v>
      </c>
      <c r="J45">
        <f t="shared" si="13"/>
        <v>3.210991474038337</v>
      </c>
      <c r="K45">
        <f t="shared" si="14"/>
        <v>0.80751473914934757</v>
      </c>
      <c r="L45">
        <f t="shared" si="15"/>
        <v>0.72213265205408905</v>
      </c>
    </row>
    <row r="46" spans="1:12" x14ac:dyDescent="0.25">
      <c r="A46">
        <v>5500</v>
      </c>
      <c r="B46">
        <v>127993.843838039</v>
      </c>
      <c r="C46">
        <v>151017.388639524</v>
      </c>
      <c r="D46">
        <v>1256285.1193329601</v>
      </c>
      <c r="E46">
        <v>140202.82678521899</v>
      </c>
      <c r="F46">
        <v>48483.8289065141</v>
      </c>
      <c r="H46">
        <f t="shared" si="11"/>
        <v>0.67854580475693171</v>
      </c>
      <c r="I46">
        <f t="shared" si="12"/>
        <v>0.7209130691730663</v>
      </c>
      <c r="J46">
        <f t="shared" si="13"/>
        <v>3.4687825428273613</v>
      </c>
      <c r="K46">
        <f t="shared" si="14"/>
        <v>0.82585603839712729</v>
      </c>
      <c r="L46">
        <f t="shared" si="15"/>
        <v>0.71397745297242443</v>
      </c>
    </row>
    <row r="47" spans="1:12" x14ac:dyDescent="0.25">
      <c r="A47">
        <v>6000</v>
      </c>
      <c r="B47">
        <v>148269.433108414</v>
      </c>
      <c r="C47">
        <v>174429.94852847801</v>
      </c>
      <c r="E47">
        <v>159923.05665447499</v>
      </c>
      <c r="F47">
        <v>53853.479085694897</v>
      </c>
      <c r="H47">
        <f t="shared" si="11"/>
        <v>0.72053180236270309</v>
      </c>
      <c r="I47">
        <f t="shared" si="12"/>
        <v>0.7632879992078152</v>
      </c>
      <c r="K47">
        <f t="shared" si="14"/>
        <v>0.86351542470018894</v>
      </c>
      <c r="L47">
        <f t="shared" si="15"/>
        <v>0.72696381055203696</v>
      </c>
    </row>
    <row r="48" spans="1:12" x14ac:dyDescent="0.25">
      <c r="A48">
        <v>6500</v>
      </c>
      <c r="B48">
        <v>161766.56580274401</v>
      </c>
      <c r="C48">
        <v>199605.760154555</v>
      </c>
      <c r="E48">
        <v>168143.76808593699</v>
      </c>
      <c r="F48">
        <v>59125.397975196604</v>
      </c>
      <c r="H48">
        <f t="shared" si="11"/>
        <v>0.7256516492231414</v>
      </c>
      <c r="I48">
        <f t="shared" si="12"/>
        <v>0.80626599829832502</v>
      </c>
      <c r="K48">
        <f t="shared" si="14"/>
        <v>0.83806496803092023</v>
      </c>
      <c r="L48">
        <f t="shared" si="15"/>
        <v>0.73673448216310766</v>
      </c>
    </row>
    <row r="49" spans="1:12" x14ac:dyDescent="0.25">
      <c r="A49">
        <v>7000</v>
      </c>
      <c r="B49">
        <v>180624.23619066499</v>
      </c>
      <c r="C49">
        <v>231259.019779978</v>
      </c>
      <c r="E49">
        <v>198081.80522865799</v>
      </c>
      <c r="F49">
        <v>66893.5361407413</v>
      </c>
      <c r="H49">
        <f t="shared" si="11"/>
        <v>0.75236877154396098</v>
      </c>
      <c r="I49">
        <f t="shared" si="12"/>
        <v>0.86739970971933278</v>
      </c>
      <c r="K49">
        <f t="shared" si="14"/>
        <v>0.9167624432057605</v>
      </c>
      <c r="L49">
        <f t="shared" si="15"/>
        <v>0.77399185599438403</v>
      </c>
    </row>
    <row r="50" spans="1:12" x14ac:dyDescent="0.25">
      <c r="A50">
        <v>7500</v>
      </c>
      <c r="B50">
        <v>207061.41552702201</v>
      </c>
      <c r="C50">
        <v>269649.99730255897</v>
      </c>
      <c r="E50">
        <v>208931.954355305</v>
      </c>
      <c r="F50">
        <v>70641.995729775401</v>
      </c>
      <c r="H50">
        <f t="shared" si="11"/>
        <v>0.80499038433831438</v>
      </c>
      <c r="I50">
        <f t="shared" si="12"/>
        <v>0.94396912302641678</v>
      </c>
      <c r="K50">
        <f t="shared" si="14"/>
        <v>0.90251384170758087</v>
      </c>
      <c r="L50">
        <f t="shared" si="15"/>
        <v>0.7628725240796479</v>
      </c>
    </row>
    <row r="51" spans="1:12" x14ac:dyDescent="0.25">
      <c r="A51">
        <v>8000</v>
      </c>
      <c r="B51">
        <v>235677.78849177499</v>
      </c>
      <c r="C51">
        <v>310086.579333773</v>
      </c>
      <c r="E51">
        <v>236704.692651719</v>
      </c>
      <c r="F51">
        <v>76009.0135580145</v>
      </c>
      <c r="H51">
        <f t="shared" si="11"/>
        <v>0.85897682090684746</v>
      </c>
      <c r="I51">
        <f t="shared" si="12"/>
        <v>1.017680880136657</v>
      </c>
      <c r="K51">
        <f t="shared" si="14"/>
        <v>0.95857731905393773</v>
      </c>
      <c r="L51">
        <f t="shared" si="15"/>
        <v>0.76952969989890485</v>
      </c>
    </row>
    <row r="52" spans="1:12" x14ac:dyDescent="0.25">
      <c r="A52">
        <v>8500</v>
      </c>
      <c r="B52">
        <v>264610.86858303403</v>
      </c>
      <c r="C52">
        <v>366627.415576828</v>
      </c>
      <c r="E52">
        <v>257991.04644954301</v>
      </c>
      <c r="F52">
        <v>82178.571941373695</v>
      </c>
      <c r="H52">
        <f t="shared" si="11"/>
        <v>0.90769831682656821</v>
      </c>
      <c r="I52">
        <f t="shared" si="12"/>
        <v>1.1324646221841737</v>
      </c>
      <c r="K52">
        <f t="shared" si="14"/>
        <v>0.98332249949006356</v>
      </c>
      <c r="L52">
        <f t="shared" si="15"/>
        <v>0.78305080620035927</v>
      </c>
    </row>
    <row r="54" spans="1:12" x14ac:dyDescent="0.25">
      <c r="H54">
        <f>(L52-H52)/H52*100</f>
        <v>-13.732261954830202</v>
      </c>
    </row>
    <row r="56" spans="1:12" x14ac:dyDescent="0.25">
      <c r="H56">
        <f>(H52-H15)/H15*100</f>
        <v>38.609281337579041</v>
      </c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7653F-38A2-4C2B-8428-58C5864BD314}">
  <dimension ref="A1"/>
  <sheetViews>
    <sheetView zoomScale="70" zoomScaleNormal="70" workbookViewId="0">
      <selection activeCell="AH27" sqref="AH27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01868-0D14-4D71-9CAA-E4D1EA137408}">
  <sheetPr>
    <pageSetUpPr autoPageBreaks="0"/>
  </sheetPr>
  <dimension ref="A1:T106"/>
  <sheetViews>
    <sheetView topLeftCell="A33" zoomScale="85" zoomScaleNormal="85" workbookViewId="0">
      <selection activeCell="W25" sqref="W25"/>
    </sheetView>
  </sheetViews>
  <sheetFormatPr defaultColWidth="10.140625" defaultRowHeight="14.25" x14ac:dyDescent="0.2"/>
  <cols>
    <col min="1" max="1" width="23.140625" style="4" bestFit="1" customWidth="1"/>
    <col min="2" max="11" width="10.140625" style="4"/>
    <col min="12" max="12" width="13" style="4" bestFit="1" customWidth="1"/>
    <col min="13" max="16384" width="10.140625" style="4"/>
  </cols>
  <sheetData>
    <row r="1" spans="1:20" ht="15" x14ac:dyDescent="0.25">
      <c r="A1" s="7" t="s">
        <v>84</v>
      </c>
      <c r="B1" s="7">
        <v>0.1</v>
      </c>
      <c r="C1" s="7">
        <v>0.2</v>
      </c>
      <c r="D1" s="7">
        <v>0.3</v>
      </c>
      <c r="E1" s="7">
        <v>0.4</v>
      </c>
      <c r="F1" s="7">
        <v>0.5</v>
      </c>
      <c r="G1" s="7">
        <v>0.6</v>
      </c>
      <c r="H1" s="7">
        <v>0.7</v>
      </c>
      <c r="I1" s="7">
        <v>0.8</v>
      </c>
      <c r="M1" s="4" t="s">
        <v>83</v>
      </c>
      <c r="N1" s="4" t="s">
        <v>82</v>
      </c>
    </row>
    <row r="2" spans="1:20" x14ac:dyDescent="0.2">
      <c r="A2" s="4" t="s">
        <v>74</v>
      </c>
      <c r="B2" s="4">
        <v>26.412093965600501</v>
      </c>
      <c r="C2" s="4">
        <v>26.412093965600501</v>
      </c>
      <c r="D2" s="4">
        <v>26.412093965600501</v>
      </c>
      <c r="E2" s="4">
        <v>20</v>
      </c>
      <c r="F2" s="4">
        <v>25</v>
      </c>
      <c r="G2" s="4">
        <v>30</v>
      </c>
      <c r="H2" s="4">
        <v>35</v>
      </c>
      <c r="I2" s="4">
        <v>40</v>
      </c>
      <c r="L2" s="4" t="s">
        <v>78</v>
      </c>
      <c r="M2" s="4">
        <v>0.36480000000000001</v>
      </c>
      <c r="N2" s="4">
        <v>265.4316</v>
      </c>
      <c r="P2" s="4">
        <f>0.5*M2*N2*N2</f>
        <v>12850.797612409344</v>
      </c>
    </row>
    <row r="3" spans="1:20" x14ac:dyDescent="0.2">
      <c r="A3" s="4" t="s">
        <v>73</v>
      </c>
      <c r="B3" s="4">
        <v>21.412093965600501</v>
      </c>
      <c r="C3" s="4">
        <f>C2-10</f>
        <v>16.412093965600501</v>
      </c>
      <c r="D3" s="4">
        <f>D2-15</f>
        <v>11.412093965600501</v>
      </c>
      <c r="E3" s="4">
        <f>B2-E2</f>
        <v>6.4120939656005014</v>
      </c>
      <c r="F3" s="4">
        <f>B2-F2</f>
        <v>1.4120939656005014</v>
      </c>
      <c r="G3" s="4">
        <v>0</v>
      </c>
      <c r="H3" s="4">
        <v>0</v>
      </c>
      <c r="I3" s="4">
        <v>0</v>
      </c>
    </row>
    <row r="4" spans="1:20" x14ac:dyDescent="0.2">
      <c r="A4" s="4" t="s">
        <v>72</v>
      </c>
      <c r="B4" s="4">
        <f>65.194+113.757+85.17</f>
        <v>264.12100000000004</v>
      </c>
      <c r="C4" s="4">
        <f>65.194+113.757+85.17</f>
        <v>264.12100000000004</v>
      </c>
      <c r="D4" s="4">
        <f>65.194+113.757+85.17</f>
        <v>264.12100000000004</v>
      </c>
      <c r="E4" s="4">
        <f>65.194+113.757+85.17</f>
        <v>264.12100000000004</v>
      </c>
      <c r="F4" s="4">
        <f>65.194+113.757+85.17</f>
        <v>264.12100000000004</v>
      </c>
      <c r="G4" s="4">
        <f>65.233+134.837+99.93</f>
        <v>300</v>
      </c>
      <c r="H4" s="4">
        <f>71.209+118.398+160.392</f>
        <v>349.99900000000002</v>
      </c>
      <c r="I4" s="4">
        <f>81.472+183.246+135.279</f>
        <v>399.99700000000001</v>
      </c>
    </row>
    <row r="5" spans="1:20" x14ac:dyDescent="0.2">
      <c r="A5" s="4" t="s">
        <v>71</v>
      </c>
      <c r="B5" s="4">
        <v>5000</v>
      </c>
      <c r="C5" s="4">
        <v>10000</v>
      </c>
      <c r="D5" s="4">
        <v>15000</v>
      </c>
      <c r="E5" s="4">
        <v>20000</v>
      </c>
      <c r="F5" s="4">
        <v>25000</v>
      </c>
      <c r="G5" s="4">
        <v>30000</v>
      </c>
      <c r="H5" s="4">
        <v>35000</v>
      </c>
      <c r="I5" s="4">
        <v>40000</v>
      </c>
    </row>
    <row r="6" spans="1:20" x14ac:dyDescent="0.2">
      <c r="A6" s="4" t="s">
        <v>70</v>
      </c>
      <c r="B6" s="4">
        <v>23739.155999999999</v>
      </c>
      <c r="C6" s="4">
        <v>24743.752</v>
      </c>
      <c r="D6" s="4">
        <v>25698.239000000001</v>
      </c>
      <c r="E6" s="4">
        <v>26617.085999999999</v>
      </c>
      <c r="F6" s="4">
        <v>27506.260999999999</v>
      </c>
      <c r="G6" s="4">
        <v>30653.964</v>
      </c>
      <c r="H6" s="4">
        <v>33060.152999999998</v>
      </c>
      <c r="I6" s="4">
        <v>34151.438999999998</v>
      </c>
    </row>
    <row r="7" spans="1:20" x14ac:dyDescent="0.2">
      <c r="A7" s="4" t="s">
        <v>69</v>
      </c>
      <c r="B7" s="4">
        <v>10.6257232601402</v>
      </c>
      <c r="C7" s="4">
        <v>10.6257232601402</v>
      </c>
      <c r="D7" s="4">
        <v>10.6257232601402</v>
      </c>
      <c r="E7" s="4">
        <v>10.6257232601402</v>
      </c>
      <c r="F7" s="4">
        <v>10.6257232601402</v>
      </c>
      <c r="G7" s="4">
        <v>12.6578677249445</v>
      </c>
      <c r="H7" s="4">
        <v>13.2315002256532</v>
      </c>
      <c r="I7" s="4">
        <v>12.352192930029</v>
      </c>
    </row>
    <row r="8" spans="1:20" x14ac:dyDescent="0.2">
      <c r="A8" s="6" t="s">
        <v>81</v>
      </c>
      <c r="B8" s="6">
        <v>8302.5825973861793</v>
      </c>
      <c r="C8" s="6">
        <v>8831.0585609578793</v>
      </c>
      <c r="D8" s="6">
        <v>9359.5173920813904</v>
      </c>
      <c r="E8" s="6">
        <v>9923.8515157637503</v>
      </c>
      <c r="F8" s="6">
        <v>10539.713402528199</v>
      </c>
      <c r="G8" s="6">
        <v>12156.978765284301</v>
      </c>
      <c r="H8" s="6">
        <v>13212.294018639001</v>
      </c>
      <c r="I8" s="6">
        <v>14182.8700461545</v>
      </c>
    </row>
    <row r="9" spans="1:20" x14ac:dyDescent="0.2">
      <c r="M9" s="4">
        <v>0.1</v>
      </c>
      <c r="N9" s="4">
        <v>0.2</v>
      </c>
      <c r="O9" s="4">
        <v>0.3</v>
      </c>
      <c r="P9" s="4">
        <v>0.4</v>
      </c>
      <c r="Q9" s="4">
        <v>0.5</v>
      </c>
      <c r="R9" s="4">
        <v>0.6</v>
      </c>
      <c r="S9" s="4">
        <v>0.7</v>
      </c>
      <c r="T9" s="4">
        <v>0.8</v>
      </c>
    </row>
    <row r="10" spans="1:20" x14ac:dyDescent="0.2">
      <c r="A10" s="4" t="s">
        <v>78</v>
      </c>
      <c r="B10" s="4">
        <v>0.1</v>
      </c>
      <c r="C10" s="4">
        <v>0.2</v>
      </c>
      <c r="D10" s="4">
        <v>0.3</v>
      </c>
      <c r="E10" s="4">
        <v>0.4</v>
      </c>
      <c r="F10" s="4">
        <v>0.5</v>
      </c>
      <c r="G10" s="4">
        <v>0.6</v>
      </c>
      <c r="H10" s="4">
        <v>0.7</v>
      </c>
      <c r="I10" s="4">
        <v>0.8</v>
      </c>
      <c r="L10" s="4" t="s">
        <v>78</v>
      </c>
      <c r="M10" s="4">
        <f>B12</f>
        <v>1.7845E-2</v>
      </c>
      <c r="N10" s="4">
        <f>C12</f>
        <v>1.7845E-2</v>
      </c>
      <c r="O10" s="4">
        <f>D12</f>
        <v>1.7845E-2</v>
      </c>
      <c r="P10" s="4">
        <f>E12</f>
        <v>1.7845E-2</v>
      </c>
      <c r="Q10" s="4">
        <f>F12</f>
        <v>1.7845E-2</v>
      </c>
      <c r="R10" s="4">
        <f>G12</f>
        <v>1.6454E-2</v>
      </c>
      <c r="S10" s="4">
        <f>H12</f>
        <v>1.5362000000000001E-2</v>
      </c>
      <c r="T10" s="4">
        <f>I12</f>
        <v>1.4718E-2</v>
      </c>
    </row>
    <row r="11" spans="1:20" x14ac:dyDescent="0.2">
      <c r="A11" s="4">
        <v>-2</v>
      </c>
      <c r="B11" s="4">
        <v>1.9351E-2</v>
      </c>
      <c r="C11" s="4">
        <v>1.9351E-2</v>
      </c>
      <c r="D11" s="4">
        <v>1.9351E-2</v>
      </c>
      <c r="E11" s="4">
        <v>1.9351E-2</v>
      </c>
      <c r="F11" s="4">
        <v>1.9351E-2</v>
      </c>
      <c r="G11" s="4">
        <v>1.7728000000000001E-2</v>
      </c>
      <c r="H11" s="4">
        <v>1.6560999999999999E-2</v>
      </c>
      <c r="I11" s="4">
        <v>1.5935000000000001E-2</v>
      </c>
      <c r="L11" s="4" t="s">
        <v>80</v>
      </c>
      <c r="M11" s="4">
        <v>607.52353518563098</v>
      </c>
      <c r="N11" s="4">
        <v>607.52353518563098</v>
      </c>
      <c r="O11" s="4">
        <v>607.52353518563098</v>
      </c>
      <c r="P11" s="4">
        <v>607.52353518563098</v>
      </c>
      <c r="Q11" s="4">
        <v>607.52353518563098</v>
      </c>
      <c r="R11" s="4">
        <v>626.27774139083795</v>
      </c>
      <c r="S11" s="4">
        <v>643.79221084802396</v>
      </c>
      <c r="T11" s="4">
        <v>654.543139333505</v>
      </c>
    </row>
    <row r="12" spans="1:20" x14ac:dyDescent="0.2">
      <c r="A12" s="4">
        <v>0</v>
      </c>
      <c r="B12" s="4">
        <v>1.7845E-2</v>
      </c>
      <c r="C12" s="4">
        <v>1.7845E-2</v>
      </c>
      <c r="D12" s="4">
        <v>1.7845E-2</v>
      </c>
      <c r="E12" s="4">
        <v>1.7845E-2</v>
      </c>
      <c r="F12" s="4">
        <v>1.7845E-2</v>
      </c>
      <c r="G12" s="4">
        <v>1.6454E-2</v>
      </c>
      <c r="H12" s="4">
        <v>1.5362000000000001E-2</v>
      </c>
      <c r="I12" s="4">
        <v>1.4718E-2</v>
      </c>
    </row>
    <row r="13" spans="1:20" x14ac:dyDescent="0.2">
      <c r="A13" s="4">
        <v>2.8570000000000002</v>
      </c>
      <c r="B13" s="4">
        <v>2.0931999999999999E-2</v>
      </c>
      <c r="C13" s="4">
        <v>2.0931999999999999E-2</v>
      </c>
      <c r="D13" s="4">
        <v>2.0931999999999999E-2</v>
      </c>
      <c r="E13" s="4">
        <v>2.0931999999999999E-2</v>
      </c>
      <c r="F13" s="4">
        <v>2.0931999999999999E-2</v>
      </c>
      <c r="G13" s="4">
        <v>1.9033999999999999E-2</v>
      </c>
      <c r="H13" s="4">
        <v>1.7784000000000001E-2</v>
      </c>
      <c r="I13" s="4">
        <v>1.7184000000000001E-2</v>
      </c>
      <c r="L13" s="4" t="s">
        <v>54</v>
      </c>
      <c r="M13" s="4">
        <f>B35</f>
        <v>1.8022E-2</v>
      </c>
      <c r="N13" s="4">
        <f>C35</f>
        <v>1.8096999999999999E-2</v>
      </c>
      <c r="O13" s="4">
        <f>D35</f>
        <v>1.8200999999999998E-2</v>
      </c>
      <c r="P13" s="4">
        <f>E35</f>
        <v>1.8307E-2</v>
      </c>
      <c r="Q13" s="4">
        <f>F35</f>
        <v>1.8414E-2</v>
      </c>
      <c r="R13" s="4">
        <f>G35</f>
        <v>1.8522E-2</v>
      </c>
      <c r="S13" s="4">
        <f>H35</f>
        <v>1.8631999999999999E-2</v>
      </c>
      <c r="T13" s="4">
        <f>I35</f>
        <v>1.8742999999999999E-2</v>
      </c>
    </row>
    <row r="14" spans="1:20" x14ac:dyDescent="0.2">
      <c r="A14" s="4">
        <v>5.7140000000000004</v>
      </c>
      <c r="B14" s="4">
        <v>2.9895000000000001E-2</v>
      </c>
      <c r="C14" s="4">
        <v>2.9895000000000001E-2</v>
      </c>
      <c r="D14" s="4">
        <v>2.9895000000000001E-2</v>
      </c>
      <c r="E14" s="4">
        <v>2.9895000000000001E-2</v>
      </c>
      <c r="F14" s="4">
        <v>2.9895000000000001E-2</v>
      </c>
      <c r="G14" s="4">
        <v>2.6165000000000001E-2</v>
      </c>
      <c r="H14" s="4">
        <v>2.4447E-2</v>
      </c>
      <c r="I14" s="4">
        <v>2.4027E-2</v>
      </c>
      <c r="L14" s="4" t="s">
        <v>80</v>
      </c>
      <c r="M14" s="4">
        <v>626.894392974418</v>
      </c>
      <c r="N14" s="4">
        <v>634.89681718950703</v>
      </c>
      <c r="O14" s="4">
        <v>645.82478438102703</v>
      </c>
      <c r="P14" s="4">
        <v>656.75546869663401</v>
      </c>
      <c r="Q14" s="4">
        <v>667.68877615584802</v>
      </c>
      <c r="R14" s="4">
        <v>678.62453587987295</v>
      </c>
      <c r="S14" s="4">
        <v>686.80703136106104</v>
      </c>
      <c r="T14" s="4">
        <v>700.50279883214898</v>
      </c>
    </row>
    <row r="15" spans="1:20" x14ac:dyDescent="0.2">
      <c r="A15" s="4">
        <v>8.5709999999999997</v>
      </c>
      <c r="B15" s="4">
        <v>4.4559000000000001E-2</v>
      </c>
      <c r="C15" s="4">
        <v>4.4559000000000001E-2</v>
      </c>
      <c r="D15" s="4">
        <v>4.4559000000000001E-2</v>
      </c>
      <c r="E15" s="4">
        <v>4.4559000000000001E-2</v>
      </c>
      <c r="F15" s="4">
        <v>4.4559000000000001E-2</v>
      </c>
      <c r="G15" s="4">
        <v>3.7053999999999997E-2</v>
      </c>
      <c r="H15" s="4">
        <v>3.4601E-2</v>
      </c>
      <c r="I15" s="4">
        <v>3.4539E-2</v>
      </c>
    </row>
    <row r="16" spans="1:20" x14ac:dyDescent="0.2">
      <c r="A16" s="4">
        <v>11.429</v>
      </c>
      <c r="B16" s="4">
        <v>6.2564999999999996E-2</v>
      </c>
      <c r="C16" s="4">
        <v>6.2564999999999996E-2</v>
      </c>
      <c r="D16" s="4">
        <v>6.2564999999999996E-2</v>
      </c>
      <c r="E16" s="4">
        <v>6.2564999999999996E-2</v>
      </c>
      <c r="F16" s="4">
        <v>6.2564999999999996E-2</v>
      </c>
      <c r="G16" s="4">
        <v>5.1575999999999997E-2</v>
      </c>
      <c r="H16" s="4">
        <v>4.8162999999999997E-2</v>
      </c>
      <c r="I16" s="4">
        <v>4.8182999999999997E-2</v>
      </c>
    </row>
    <row r="17" spans="1:20" x14ac:dyDescent="0.2">
      <c r="A17" s="4">
        <v>14.286</v>
      </c>
      <c r="B17" s="4">
        <v>8.0819000000000002E-2</v>
      </c>
      <c r="C17" s="4">
        <v>8.0819000000000002E-2</v>
      </c>
      <c r="D17" s="4">
        <v>8.0819000000000002E-2</v>
      </c>
      <c r="E17" s="4">
        <v>8.0819000000000002E-2</v>
      </c>
      <c r="F17" s="4">
        <v>8.0819000000000002E-2</v>
      </c>
      <c r="G17" s="4">
        <v>6.8174999999999999E-2</v>
      </c>
      <c r="H17" s="4">
        <v>6.3825999999999994E-2</v>
      </c>
      <c r="I17" s="4">
        <v>6.3841999999999996E-2</v>
      </c>
      <c r="L17" s="4" t="s">
        <v>75</v>
      </c>
      <c r="M17" s="4">
        <f>B75</f>
        <v>1.7845E-2</v>
      </c>
      <c r="N17" s="4">
        <f>C75</f>
        <v>1.7845E-2</v>
      </c>
      <c r="O17" s="4">
        <f>D75</f>
        <v>1.7845E-2</v>
      </c>
      <c r="P17" s="4">
        <f>E75</f>
        <v>1.7845E-2</v>
      </c>
      <c r="Q17" s="4">
        <f>F75</f>
        <v>1.7845E-2</v>
      </c>
      <c r="R17" s="4">
        <f>G75</f>
        <v>1.7845E-2</v>
      </c>
      <c r="S17" s="4">
        <f>H75</f>
        <v>1.7845E-2</v>
      </c>
      <c r="T17" s="4">
        <f>I75</f>
        <v>1.7845E-2</v>
      </c>
    </row>
    <row r="18" spans="1:20" x14ac:dyDescent="0.2">
      <c r="A18" s="4">
        <v>17.143000000000001</v>
      </c>
      <c r="B18" s="4">
        <v>9.6389000000000002E-2</v>
      </c>
      <c r="C18" s="4">
        <v>9.6389000000000002E-2</v>
      </c>
      <c r="D18" s="4">
        <v>9.6389000000000002E-2</v>
      </c>
      <c r="E18" s="4">
        <v>9.6389000000000002E-2</v>
      </c>
      <c r="F18" s="4">
        <v>9.6389000000000002E-2</v>
      </c>
      <c r="G18" s="4">
        <v>8.4583000000000005E-2</v>
      </c>
      <c r="H18" s="4">
        <v>7.9586000000000004E-2</v>
      </c>
      <c r="I18" s="4">
        <v>7.9395999999999994E-2</v>
      </c>
      <c r="L18" s="4" t="s">
        <v>80</v>
      </c>
      <c r="M18" s="4">
        <v>607.52353518563098</v>
      </c>
      <c r="N18" s="4">
        <v>607.52353518563098</v>
      </c>
      <c r="O18" s="4">
        <v>607.52353518563098</v>
      </c>
      <c r="P18" s="4">
        <v>607.52353518563098</v>
      </c>
      <c r="Q18" s="4">
        <v>607.52353518563098</v>
      </c>
      <c r="R18" s="4">
        <v>607.52353518563098</v>
      </c>
      <c r="S18" s="4">
        <v>607.52353518563098</v>
      </c>
      <c r="T18" s="4">
        <v>607.52353518563098</v>
      </c>
    </row>
    <row r="19" spans="1:20" x14ac:dyDescent="0.2">
      <c r="A19" s="4">
        <v>20</v>
      </c>
      <c r="B19" s="4">
        <v>0.109054</v>
      </c>
      <c r="C19" s="4">
        <v>0.109054</v>
      </c>
      <c r="D19" s="4">
        <v>0.109054</v>
      </c>
      <c r="E19" s="4">
        <v>0.109054</v>
      </c>
      <c r="F19" s="4">
        <v>0.109054</v>
      </c>
      <c r="G19" s="4">
        <v>9.5975000000000005E-2</v>
      </c>
      <c r="H19" s="4">
        <v>9.0496999999999994E-2</v>
      </c>
      <c r="I19" s="4">
        <v>9.0348999999999999E-2</v>
      </c>
    </row>
    <row r="20" spans="1:20" x14ac:dyDescent="0.2">
      <c r="L20" s="4" t="s">
        <v>79</v>
      </c>
      <c r="M20" s="4">
        <f>B69</f>
        <v>2.04E-4</v>
      </c>
      <c r="N20" s="4">
        <f>C69</f>
        <v>3.2200000000000002E-4</v>
      </c>
      <c r="O20" s="4">
        <f>D69</f>
        <v>4.2299999999999998E-4</v>
      </c>
      <c r="P20" s="4">
        <f>E69</f>
        <v>5.13E-4</v>
      </c>
      <c r="Q20" s="4">
        <f>F69</f>
        <v>5.9400000000000002E-4</v>
      </c>
      <c r="R20" s="4">
        <f>G69</f>
        <v>6.7000000000000002E-4</v>
      </c>
      <c r="S20" s="4">
        <f>H69</f>
        <v>7.4399999999999998E-4</v>
      </c>
      <c r="T20" s="4">
        <f>I69</f>
        <v>8.1800000000000004E-4</v>
      </c>
    </row>
    <row r="21" spans="1:20" x14ac:dyDescent="0.2">
      <c r="M21" s="4">
        <v>8.7280836233677093</v>
      </c>
      <c r="N21" s="4">
        <v>16.092962297417198</v>
      </c>
      <c r="O21" s="4">
        <v>22.257016375546701</v>
      </c>
      <c r="P21" s="4">
        <v>27.584752209135001</v>
      </c>
      <c r="Q21" s="4">
        <v>32.5388052539368</v>
      </c>
      <c r="R21" s="4">
        <v>37.142122231986797</v>
      </c>
      <c r="S21" s="4">
        <v>40.4789964322636</v>
      </c>
      <c r="T21" s="4">
        <v>43.731019122741301</v>
      </c>
    </row>
    <row r="23" spans="1:20" x14ac:dyDescent="0.2">
      <c r="M23" s="4">
        <f>$P$2*M17*M18+2*$P$2*M20*M21</f>
        <v>139364.56824589844</v>
      </c>
      <c r="N23" s="4">
        <f>$P$2*N17*N18+2*$P$2*N20*N21</f>
        <v>139451.98977527927</v>
      </c>
      <c r="O23" s="4">
        <f>$P$2*O17*O18+2*$P$2*O20*O21</f>
        <v>139560.77907804563</v>
      </c>
      <c r="P23" s="4">
        <f>$P$2*P17*P18+2*$P$2*P20*P21</f>
        <v>139682.50851432531</v>
      </c>
      <c r="Q23" s="4">
        <f>$P$2*Q17*Q18+2*$P$2*Q20*Q21</f>
        <v>139815.56753456482</v>
      </c>
      <c r="R23" s="4">
        <f>$P$2*R17*R18+2*$P$2*R20*R21</f>
        <v>139958.39570896988</v>
      </c>
      <c r="S23" s="4">
        <f>$P$2*S17*S18+2*$P$2*S20*S21</f>
        <v>140092.84464610193</v>
      </c>
      <c r="T23" s="4">
        <f>$P$2*T17*T18+2*$P$2*T20*T21</f>
        <v>140238.20259568363</v>
      </c>
    </row>
    <row r="24" spans="1:20" ht="15" x14ac:dyDescent="0.25">
      <c r="A24" s="7" t="s">
        <v>77</v>
      </c>
      <c r="B24" s="7">
        <v>0.1</v>
      </c>
      <c r="C24" s="7">
        <v>0.2</v>
      </c>
      <c r="D24" s="7">
        <v>0.3</v>
      </c>
      <c r="E24" s="7">
        <v>0.4</v>
      </c>
      <c r="F24" s="7">
        <v>0.5</v>
      </c>
      <c r="G24" s="7">
        <v>0.6</v>
      </c>
      <c r="H24" s="7">
        <v>0.7</v>
      </c>
      <c r="I24" s="7">
        <v>0.8</v>
      </c>
    </row>
    <row r="25" spans="1:20" x14ac:dyDescent="0.2">
      <c r="A25" s="4" t="s">
        <v>74</v>
      </c>
      <c r="B25" s="4">
        <v>5</v>
      </c>
      <c r="C25" s="4">
        <v>10</v>
      </c>
      <c r="D25" s="4">
        <v>15</v>
      </c>
      <c r="E25" s="4">
        <v>20</v>
      </c>
      <c r="F25" s="4">
        <v>25</v>
      </c>
      <c r="G25" s="4">
        <v>30</v>
      </c>
      <c r="H25" s="4">
        <v>35</v>
      </c>
      <c r="I25" s="4">
        <v>40</v>
      </c>
    </row>
    <row r="26" spans="1:20" x14ac:dyDescent="0.2">
      <c r="A26" s="4" t="s">
        <v>73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</row>
    <row r="27" spans="1:20" x14ac:dyDescent="0.2">
      <c r="A27" s="4" t="s">
        <v>72</v>
      </c>
      <c r="B27" s="4">
        <v>388.36700000000002</v>
      </c>
      <c r="C27" s="4">
        <v>619.06500000000005</v>
      </c>
      <c r="D27" s="4">
        <v>675.57500000000005</v>
      </c>
      <c r="E27" s="4">
        <v>852.32799999999997</v>
      </c>
      <c r="F27" s="4">
        <v>1029.0809999999999</v>
      </c>
      <c r="G27" s="4">
        <v>1205.8340000000001</v>
      </c>
      <c r="H27" s="4">
        <v>1382.587</v>
      </c>
      <c r="I27" s="4">
        <v>1571.345</v>
      </c>
      <c r="M27" s="4">
        <f>(M13-$M$10)/$M$10*100</f>
        <v>0.99187447464275746</v>
      </c>
      <c r="N27" s="4">
        <f>(N13-$M$10)/$M$10*100</f>
        <v>1.4121602689829014</v>
      </c>
      <c r="O27" s="4">
        <f>(O13-$M$10)/$M$10*100</f>
        <v>1.9949565704679109</v>
      </c>
      <c r="P27" s="4">
        <f>(P13-$M$10)/$M$10*100</f>
        <v>2.5889604931353354</v>
      </c>
      <c r="Q27" s="4">
        <f>(Q13-$M$10)/$M$10*100</f>
        <v>3.1885682263939481</v>
      </c>
      <c r="R27" s="4">
        <f>(R13-$M$10)/$M$10*100</f>
        <v>3.7937797702437686</v>
      </c>
      <c r="S27" s="4">
        <f>(S13-$M$10)/$M$10*100</f>
        <v>4.4101989352759849</v>
      </c>
      <c r="T27" s="4">
        <f>(T13-$M$10)/$M$10*100</f>
        <v>5.0322219108994082</v>
      </c>
    </row>
    <row r="28" spans="1:20" x14ac:dyDescent="0.2">
      <c r="A28" s="4" t="s">
        <v>71</v>
      </c>
      <c r="B28" s="4">
        <v>5000</v>
      </c>
      <c r="C28" s="4">
        <v>10000</v>
      </c>
      <c r="D28" s="4">
        <v>15000</v>
      </c>
      <c r="E28" s="4">
        <v>20000</v>
      </c>
      <c r="F28" s="4">
        <v>25000</v>
      </c>
      <c r="G28" s="4">
        <v>30000</v>
      </c>
      <c r="H28" s="4">
        <v>35000</v>
      </c>
      <c r="I28" s="4">
        <v>40000</v>
      </c>
      <c r="M28" s="4">
        <f>(M17-$M$10)/$M$10*100</f>
        <v>0</v>
      </c>
      <c r="N28" s="4">
        <f>(N17-$M$10)/$M$10*100</f>
        <v>0</v>
      </c>
      <c r="O28" s="4">
        <f>(O17-$M$10)/$M$10*100</f>
        <v>0</v>
      </c>
      <c r="P28" s="4">
        <f>(P17-$M$10)/$M$10*100</f>
        <v>0</v>
      </c>
      <c r="Q28" s="4">
        <f>(Q17-$M$10)/$M$10*100</f>
        <v>0</v>
      </c>
      <c r="R28" s="4">
        <f>(R17-$M$10)/$M$10*100</f>
        <v>0</v>
      </c>
      <c r="S28" s="4">
        <f>(S17-$M$10)/$M$10*100</f>
        <v>0</v>
      </c>
      <c r="T28" s="4">
        <f>(T17-$M$10)/$M$10*100</f>
        <v>0</v>
      </c>
    </row>
    <row r="29" spans="1:20" x14ac:dyDescent="0.2">
      <c r="A29" s="4" t="s">
        <v>70</v>
      </c>
      <c r="B29" s="4">
        <v>24342.337</v>
      </c>
      <c r="C29" s="4">
        <v>25815.811000000002</v>
      </c>
      <c r="D29" s="4">
        <v>27109.524000000001</v>
      </c>
      <c r="E29" s="4">
        <v>28512.704000000002</v>
      </c>
      <c r="F29" s="4">
        <v>29892.664000000001</v>
      </c>
      <c r="G29" s="4">
        <v>31252.632000000001</v>
      </c>
      <c r="H29" s="4">
        <v>32595.224999999999</v>
      </c>
      <c r="I29" s="4">
        <v>33938.872000000003</v>
      </c>
      <c r="K29" s="5"/>
    </row>
    <row r="30" spans="1:20" x14ac:dyDescent="0.2">
      <c r="A30" s="4" t="s">
        <v>69</v>
      </c>
      <c r="B30" s="4">
        <v>10.6257232601402</v>
      </c>
      <c r="C30" s="4">
        <v>10.6257232601402</v>
      </c>
      <c r="D30" s="4">
        <v>10.6257232601402</v>
      </c>
      <c r="E30" s="4">
        <v>10.6257232601402</v>
      </c>
      <c r="F30" s="4">
        <v>10.6257232601402</v>
      </c>
      <c r="G30" s="4">
        <v>10.6257232601402</v>
      </c>
      <c r="H30" s="4">
        <v>10.6257232601402</v>
      </c>
      <c r="I30" s="4">
        <v>10.6257232601402</v>
      </c>
      <c r="J30" s="5"/>
      <c r="K30" s="5"/>
    </row>
    <row r="31" spans="1:20" x14ac:dyDescent="0.2">
      <c r="A31" s="6" t="s">
        <v>68</v>
      </c>
      <c r="B31" s="6">
        <v>8461.48218874331</v>
      </c>
      <c r="C31" s="6">
        <v>9145.65359527086</v>
      </c>
      <c r="D31" s="6">
        <v>9819.5185078265495</v>
      </c>
      <c r="E31" s="6">
        <v>10637.7207960582</v>
      </c>
      <c r="F31" s="6">
        <v>11650.380247759</v>
      </c>
      <c r="G31" s="6">
        <v>12684.7770242685</v>
      </c>
      <c r="H31" s="6">
        <v>13623.884523107399</v>
      </c>
      <c r="I31" s="6">
        <v>14625.627132990199</v>
      </c>
      <c r="J31" s="5"/>
      <c r="K31" s="5"/>
      <c r="L31" s="4" t="s">
        <v>78</v>
      </c>
      <c r="M31" s="4">
        <f>$P$2*M11*M10</f>
        <v>139318.80580873371</v>
      </c>
      <c r="N31" s="4">
        <f>$P$2*N11*N10</f>
        <v>139318.80580873371</v>
      </c>
      <c r="O31" s="4">
        <f>$P$2*O11*O10</f>
        <v>139318.80580873371</v>
      </c>
      <c r="P31" s="4">
        <f>$P$2*P11*P10</f>
        <v>139318.80580873371</v>
      </c>
      <c r="Q31" s="4">
        <f>$P$2*Q11*Q10</f>
        <v>139318.80580873371</v>
      </c>
      <c r="R31" s="4">
        <f>$P$2*R11*R10</f>
        <v>132424.56456103976</v>
      </c>
      <c r="S31" s="4">
        <f>$P$2*S11*S10</f>
        <v>127093.56520379416</v>
      </c>
      <c r="T31" s="4">
        <f>$P$2*T11*T10</f>
        <v>123799.00598425805</v>
      </c>
    </row>
    <row r="32" spans="1:20" x14ac:dyDescent="0.2">
      <c r="J32" s="5"/>
      <c r="K32" s="5"/>
      <c r="L32" s="4" t="s">
        <v>77</v>
      </c>
      <c r="M32" s="4">
        <f>$P$2*M14*M13</f>
        <v>145186.90747773851</v>
      </c>
      <c r="N32" s="4">
        <f>$P$2*N14*N13</f>
        <v>147652.16530311288</v>
      </c>
      <c r="O32" s="4">
        <f>$P$2*O14*O13</f>
        <v>151056.71683188149</v>
      </c>
      <c r="P32" s="4">
        <f>$P$2*P14*P13</f>
        <v>154507.9972671252</v>
      </c>
      <c r="Q32" s="4">
        <f>$P$2*Q14*Q13</f>
        <v>157998.25794701843</v>
      </c>
      <c r="R32" s="4">
        <f>$P$2*R14*R13</f>
        <v>161527.89052447714</v>
      </c>
      <c r="S32" s="4">
        <f>$P$2*S14*S13</f>
        <v>164446.37033477414</v>
      </c>
      <c r="T32" s="4">
        <f>$P$2*T14*T13</f>
        <v>168724.85513810403</v>
      </c>
    </row>
    <row r="33" spans="1:20" x14ac:dyDescent="0.2">
      <c r="A33" s="4" t="s">
        <v>76</v>
      </c>
      <c r="B33" s="4">
        <v>0.1</v>
      </c>
      <c r="C33" s="4">
        <v>0.2</v>
      </c>
      <c r="D33" s="4">
        <v>0.3</v>
      </c>
      <c r="E33" s="4">
        <v>0.4</v>
      </c>
      <c r="F33" s="4">
        <v>0.5</v>
      </c>
      <c r="G33" s="4">
        <v>0.6</v>
      </c>
      <c r="H33" s="4">
        <v>0.7</v>
      </c>
      <c r="I33" s="4">
        <v>0.8</v>
      </c>
      <c r="L33" s="4" t="s">
        <v>75</v>
      </c>
      <c r="M33" s="4">
        <f>$P$2*(M17+M20)*(M18+M21*2)</f>
        <v>144960.32091652209</v>
      </c>
      <c r="N33" s="4">
        <f>$P$2*(N17+N20)*(N18+N21*2)</f>
        <v>149346.85209621442</v>
      </c>
      <c r="O33" s="4">
        <f>$P$2*(O17+O20)*(O18+O21*2)</f>
        <v>153071.27713845714</v>
      </c>
      <c r="P33" s="4">
        <f>$P$2*(P17+P20)*(P18+P21*2)</f>
        <v>156339.19037877236</v>
      </c>
      <c r="Q33" s="4">
        <f>$P$2*(Q17+Q20)*(Q18+Q21*2)</f>
        <v>159376.78101483666</v>
      </c>
      <c r="R33" s="4">
        <f>$P$2*(R17+R20)*(R18+R21*2)</f>
        <v>162224.24166340285</v>
      </c>
      <c r="S33" s="4">
        <f>$P$2*(S17+S20)*(S18+S21*2)</f>
        <v>164466.86114495594</v>
      </c>
      <c r="T33" s="4">
        <f>$P$2*(T17+T20)*(T18+T21*2)</f>
        <v>166681.47292106494</v>
      </c>
    </row>
    <row r="34" spans="1:20" x14ac:dyDescent="0.2">
      <c r="A34" s="4">
        <v>-2</v>
      </c>
      <c r="B34" s="4">
        <v>1.9528E-2</v>
      </c>
      <c r="C34" s="4">
        <v>1.9602999999999999E-2</v>
      </c>
      <c r="D34" s="4">
        <v>1.9706999999999999E-2</v>
      </c>
      <c r="E34" s="4">
        <v>1.9812E-2</v>
      </c>
      <c r="F34" s="4">
        <v>1.9918999999999999E-2</v>
      </c>
      <c r="G34" s="4">
        <v>2.0028000000000001E-2</v>
      </c>
      <c r="H34" s="4">
        <v>2.0136999999999999E-2</v>
      </c>
      <c r="I34" s="4">
        <v>2.0247999999999999E-2</v>
      </c>
    </row>
    <row r="35" spans="1:20" x14ac:dyDescent="0.2">
      <c r="A35" s="4">
        <v>0</v>
      </c>
      <c r="B35" s="4">
        <v>1.8022E-2</v>
      </c>
      <c r="C35" s="4">
        <v>1.8096999999999999E-2</v>
      </c>
      <c r="D35" s="4">
        <v>1.8200999999999998E-2</v>
      </c>
      <c r="E35" s="4">
        <v>1.8307E-2</v>
      </c>
      <c r="F35" s="4">
        <v>1.8414E-2</v>
      </c>
      <c r="G35" s="4">
        <v>1.8522E-2</v>
      </c>
      <c r="H35" s="4">
        <v>1.8631999999999999E-2</v>
      </c>
      <c r="I35" s="4">
        <v>1.8742999999999999E-2</v>
      </c>
    </row>
    <row r="36" spans="1:20" x14ac:dyDescent="0.2">
      <c r="A36" s="4">
        <v>2.8570000000000002</v>
      </c>
      <c r="B36" s="4">
        <v>2.111E-2</v>
      </c>
      <c r="C36" s="4">
        <v>2.1184999999999999E-2</v>
      </c>
      <c r="D36" s="4">
        <v>2.1288999999999999E-2</v>
      </c>
      <c r="E36" s="4">
        <v>2.1394E-2</v>
      </c>
      <c r="F36" s="4">
        <v>2.1500999999999999E-2</v>
      </c>
      <c r="G36" s="4">
        <v>2.1609E-2</v>
      </c>
      <c r="H36" s="4">
        <v>2.1718999999999999E-2</v>
      </c>
      <c r="I36" s="4">
        <v>2.1829999999999999E-2</v>
      </c>
    </row>
    <row r="37" spans="1:20" x14ac:dyDescent="0.2">
      <c r="A37" s="4">
        <v>5.7140000000000004</v>
      </c>
      <c r="B37" s="4">
        <v>3.0079999999999999E-2</v>
      </c>
      <c r="C37" s="4">
        <v>3.0158000000000001E-2</v>
      </c>
      <c r="D37" s="4">
        <v>3.0266000000000001E-2</v>
      </c>
      <c r="E37" s="4">
        <v>3.0374000000000002E-2</v>
      </c>
      <c r="F37" s="4">
        <v>3.0483E-2</v>
      </c>
      <c r="G37" s="4">
        <v>3.0594E-2</v>
      </c>
      <c r="H37" s="4">
        <v>3.0706000000000001E-2</v>
      </c>
      <c r="I37" s="4">
        <v>3.0818999999999999E-2</v>
      </c>
    </row>
    <row r="38" spans="1:20" x14ac:dyDescent="0.2">
      <c r="A38" s="4">
        <v>8.5709999999999997</v>
      </c>
      <c r="B38" s="4">
        <v>4.4621000000000001E-2</v>
      </c>
      <c r="C38" s="4">
        <v>4.4651999999999997E-2</v>
      </c>
      <c r="D38" s="4">
        <v>4.4713000000000003E-2</v>
      </c>
      <c r="E38" s="4">
        <v>4.4798999999999999E-2</v>
      </c>
      <c r="F38" s="4">
        <v>4.4914999999999997E-2</v>
      </c>
      <c r="G38" s="4">
        <v>4.5058000000000001E-2</v>
      </c>
      <c r="H38" s="4">
        <v>4.5220000000000003E-2</v>
      </c>
      <c r="I38" s="4">
        <v>4.5394999999999998E-2</v>
      </c>
    </row>
    <row r="39" spans="1:20" x14ac:dyDescent="0.2">
      <c r="A39" s="4">
        <v>11.429</v>
      </c>
      <c r="B39" s="4">
        <v>6.2855999999999995E-2</v>
      </c>
      <c r="C39" s="4">
        <v>6.2935000000000005E-2</v>
      </c>
      <c r="D39" s="4">
        <v>6.3043000000000002E-2</v>
      </c>
      <c r="E39" s="4">
        <v>6.3147999999999996E-2</v>
      </c>
      <c r="F39" s="4">
        <v>6.3257999999999995E-2</v>
      </c>
      <c r="G39" s="4">
        <v>6.3374E-2</v>
      </c>
      <c r="H39" s="4">
        <v>6.3491000000000006E-2</v>
      </c>
      <c r="I39" s="4">
        <v>6.3608999999999999E-2</v>
      </c>
    </row>
    <row r="40" spans="1:20" x14ac:dyDescent="0.2">
      <c r="A40" s="4">
        <v>14.286</v>
      </c>
      <c r="B40" s="4">
        <v>8.0999000000000002E-2</v>
      </c>
      <c r="C40" s="4">
        <v>8.1074999999999994E-2</v>
      </c>
      <c r="D40" s="4">
        <v>8.1180000000000002E-2</v>
      </c>
      <c r="E40" s="4">
        <v>8.1278000000000003E-2</v>
      </c>
      <c r="F40" s="4">
        <v>8.1376000000000004E-2</v>
      </c>
      <c r="G40" s="4">
        <v>8.1476000000000007E-2</v>
      </c>
      <c r="H40" s="4">
        <v>8.1576999999999997E-2</v>
      </c>
      <c r="I40" s="4">
        <v>8.1680000000000003E-2</v>
      </c>
    </row>
    <row r="41" spans="1:20" x14ac:dyDescent="0.2">
      <c r="A41" s="4">
        <v>17.143000000000001</v>
      </c>
      <c r="B41" s="4">
        <v>9.6450999999999995E-2</v>
      </c>
      <c r="C41" s="4">
        <v>9.6480999999999997E-2</v>
      </c>
      <c r="D41" s="4">
        <v>9.6526000000000001E-2</v>
      </c>
      <c r="E41" s="4">
        <v>9.6562999999999996E-2</v>
      </c>
      <c r="F41" s="4">
        <v>9.6602999999999994E-2</v>
      </c>
      <c r="G41" s="4">
        <v>9.6646999999999997E-2</v>
      </c>
      <c r="H41" s="4">
        <v>9.6693000000000001E-2</v>
      </c>
      <c r="I41" s="4">
        <v>9.6742999999999996E-2</v>
      </c>
    </row>
    <row r="42" spans="1:20" x14ac:dyDescent="0.2">
      <c r="A42" s="4">
        <v>20</v>
      </c>
      <c r="B42" s="4">
        <v>0.108919</v>
      </c>
      <c r="C42" s="4">
        <v>0.108872</v>
      </c>
      <c r="D42" s="4">
        <v>0.108817</v>
      </c>
      <c r="E42" s="4">
        <v>0.108754</v>
      </c>
      <c r="F42" s="4">
        <v>0.108697</v>
      </c>
      <c r="G42" s="4">
        <v>0.10864799999999999</v>
      </c>
      <c r="H42" s="4">
        <v>0.10860499999999999</v>
      </c>
      <c r="I42" s="4">
        <v>0.108568</v>
      </c>
    </row>
    <row r="44" spans="1:20" x14ac:dyDescent="0.2">
      <c r="K44" s="5"/>
    </row>
    <row r="45" spans="1:20" x14ac:dyDescent="0.2">
      <c r="K45" s="5"/>
    </row>
    <row r="46" spans="1:20" x14ac:dyDescent="0.2">
      <c r="K46" s="5"/>
    </row>
    <row r="47" spans="1:20" ht="15" x14ac:dyDescent="0.25">
      <c r="A47" s="7" t="s">
        <v>49</v>
      </c>
      <c r="B47" s="7">
        <v>0.1</v>
      </c>
      <c r="C47" s="7">
        <v>0.2</v>
      </c>
      <c r="D47" s="7">
        <v>0.3</v>
      </c>
      <c r="E47" s="7">
        <v>0.4</v>
      </c>
      <c r="F47" s="7">
        <v>0.5</v>
      </c>
      <c r="G47" s="7">
        <v>0.6</v>
      </c>
      <c r="H47" s="7">
        <v>0.7</v>
      </c>
      <c r="I47" s="7">
        <v>0.8</v>
      </c>
      <c r="J47" s="5"/>
      <c r="K47" s="5"/>
    </row>
    <row r="48" spans="1:20" x14ac:dyDescent="0.2">
      <c r="A48" s="4" t="s">
        <v>74</v>
      </c>
      <c r="B48" s="4">
        <v>5</v>
      </c>
      <c r="C48" s="4">
        <v>10</v>
      </c>
      <c r="D48" s="4">
        <v>15</v>
      </c>
      <c r="E48" s="4">
        <v>20</v>
      </c>
      <c r="F48" s="4">
        <v>25</v>
      </c>
      <c r="G48" s="4">
        <v>30</v>
      </c>
      <c r="H48" s="4">
        <v>35</v>
      </c>
      <c r="I48" s="4">
        <v>40</v>
      </c>
      <c r="K48" s="5"/>
    </row>
    <row r="49" spans="1:11" x14ac:dyDescent="0.2">
      <c r="A49" s="4" t="s">
        <v>73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K49" s="5"/>
    </row>
    <row r="50" spans="1:11" x14ac:dyDescent="0.2">
      <c r="A50" s="4" t="s">
        <v>72</v>
      </c>
      <c r="B50" s="4">
        <v>259.08100000000002</v>
      </c>
      <c r="C50" s="4">
        <v>500.35399999999998</v>
      </c>
      <c r="D50" s="4">
        <v>737.72799999999995</v>
      </c>
      <c r="E50" s="4">
        <v>972.88199999999995</v>
      </c>
      <c r="F50" s="4">
        <v>1206.4369999999999</v>
      </c>
      <c r="G50" s="4">
        <v>1438.921</v>
      </c>
      <c r="H50" s="4">
        <v>1672.71</v>
      </c>
      <c r="I50" s="4">
        <v>1907.0029999999999</v>
      </c>
      <c r="K50" s="5"/>
    </row>
    <row r="51" spans="1:11" x14ac:dyDescent="0.2">
      <c r="A51" s="4" t="s">
        <v>71</v>
      </c>
      <c r="B51" s="4">
        <v>5000</v>
      </c>
      <c r="C51" s="4">
        <v>10000</v>
      </c>
      <c r="D51" s="4">
        <v>15000</v>
      </c>
      <c r="E51" s="4">
        <v>20000</v>
      </c>
      <c r="F51" s="4">
        <v>25000</v>
      </c>
      <c r="G51" s="4">
        <v>30000</v>
      </c>
      <c r="H51" s="4">
        <v>35000</v>
      </c>
      <c r="I51" s="4">
        <v>40000</v>
      </c>
      <c r="K51" s="5"/>
    </row>
    <row r="52" spans="1:11" x14ac:dyDescent="0.2">
      <c r="A52" s="4" t="s">
        <v>70</v>
      </c>
      <c r="B52" s="4">
        <v>23733.538</v>
      </c>
      <c r="C52" s="4">
        <v>25020.326000000001</v>
      </c>
      <c r="D52" s="4">
        <v>26251.523000000001</v>
      </c>
      <c r="E52" s="4">
        <v>27440.580999999998</v>
      </c>
      <c r="F52" s="4">
        <v>28596.432000000001</v>
      </c>
      <c r="G52" s="4">
        <v>29724.617999999999</v>
      </c>
      <c r="H52" s="4">
        <v>30831.486000000001</v>
      </c>
      <c r="I52" s="4">
        <v>31918.896000000001</v>
      </c>
      <c r="K52" s="5"/>
    </row>
    <row r="53" spans="1:11" x14ac:dyDescent="0.2">
      <c r="A53" s="4" t="s">
        <v>69</v>
      </c>
      <c r="B53" s="4">
        <v>10.6257232601402</v>
      </c>
      <c r="C53" s="4">
        <v>10.6257232601402</v>
      </c>
      <c r="D53" s="4">
        <v>10.6257232601402</v>
      </c>
      <c r="E53" s="4">
        <v>10.6257232601402</v>
      </c>
      <c r="F53" s="4">
        <v>10.6257232601402</v>
      </c>
      <c r="G53" s="4">
        <v>10.6257232601402</v>
      </c>
      <c r="H53" s="4">
        <v>10.6257232601402</v>
      </c>
      <c r="I53" s="4">
        <v>10.6257232601402</v>
      </c>
    </row>
    <row r="54" spans="1:11" x14ac:dyDescent="0.2">
      <c r="A54" s="6" t="s">
        <v>68</v>
      </c>
      <c r="B54" s="6">
        <v>8396.2231610299204</v>
      </c>
      <c r="C54" s="6">
        <v>9020.1657774703199</v>
      </c>
      <c r="D54" s="6">
        <v>9683.9857495859796</v>
      </c>
      <c r="E54" s="6">
        <v>10363.9332398188</v>
      </c>
      <c r="F54" s="6">
        <v>11241.0864092435</v>
      </c>
      <c r="G54" s="6">
        <v>12196.6302346835</v>
      </c>
      <c r="H54" s="6">
        <v>13101.5666030066</v>
      </c>
      <c r="I54" s="6">
        <v>14019.854556984899</v>
      </c>
    </row>
    <row r="56" spans="1:11" x14ac:dyDescent="0.2">
      <c r="A56" s="4" t="s">
        <v>67</v>
      </c>
    </row>
    <row r="57" spans="1:11" x14ac:dyDescent="0.2">
      <c r="A57" s="4" t="s">
        <v>66</v>
      </c>
      <c r="B57" s="4">
        <v>0.1</v>
      </c>
      <c r="C57" s="4">
        <v>0.2</v>
      </c>
      <c r="D57" s="4">
        <v>0.3</v>
      </c>
      <c r="E57" s="4">
        <v>0.4</v>
      </c>
      <c r="F57" s="4">
        <v>0.5</v>
      </c>
      <c r="G57" s="4">
        <v>0.6</v>
      </c>
      <c r="H57" s="4">
        <v>0.7</v>
      </c>
      <c r="I57" s="4">
        <v>0.8</v>
      </c>
    </row>
    <row r="58" spans="1:11" x14ac:dyDescent="0.2">
      <c r="A58" s="4">
        <v>0</v>
      </c>
      <c r="B58" s="4">
        <v>1.73E-4</v>
      </c>
      <c r="C58" s="4">
        <v>2.7399999999999999E-4</v>
      </c>
      <c r="D58" s="4">
        <v>3.6000000000000002E-4</v>
      </c>
      <c r="E58" s="4">
        <v>4.37E-4</v>
      </c>
      <c r="F58" s="4">
        <v>5.0699999999999996E-4</v>
      </c>
      <c r="G58" s="4">
        <v>5.7200000000000003E-4</v>
      </c>
      <c r="H58" s="4">
        <v>6.3500000000000004E-4</v>
      </c>
      <c r="I58" s="4">
        <v>6.9899999999999997E-4</v>
      </c>
    </row>
    <row r="59" spans="1:11" x14ac:dyDescent="0.2">
      <c r="A59" s="4">
        <v>1000</v>
      </c>
      <c r="B59" s="4">
        <v>1.75E-4</v>
      </c>
      <c r="C59" s="4">
        <v>2.7700000000000001E-4</v>
      </c>
      <c r="D59" s="4">
        <v>3.6499999999999998E-4</v>
      </c>
      <c r="E59" s="4">
        <v>4.4299999999999998E-4</v>
      </c>
      <c r="F59" s="4">
        <v>5.1400000000000003E-4</v>
      </c>
      <c r="G59" s="4">
        <v>5.7899999999999998E-4</v>
      </c>
      <c r="H59" s="4">
        <v>6.4300000000000002E-4</v>
      </c>
      <c r="I59" s="4">
        <v>7.0699999999999995E-4</v>
      </c>
    </row>
    <row r="60" spans="1:11" x14ac:dyDescent="0.2">
      <c r="A60" s="4">
        <v>2000</v>
      </c>
      <c r="B60" s="4">
        <v>1.7699999999999999E-4</v>
      </c>
      <c r="C60" s="4">
        <v>2.81E-4</v>
      </c>
      <c r="D60" s="4">
        <v>3.6999999999999999E-4</v>
      </c>
      <c r="E60" s="4">
        <v>4.4799999999999999E-4</v>
      </c>
      <c r="F60" s="4">
        <v>5.1999999999999995E-4</v>
      </c>
      <c r="G60" s="4">
        <v>5.8699999999999996E-4</v>
      </c>
      <c r="H60" s="4">
        <v>6.5099999999999999E-4</v>
      </c>
      <c r="I60" s="4">
        <v>7.1599999999999995E-4</v>
      </c>
    </row>
    <row r="61" spans="1:11" x14ac:dyDescent="0.2">
      <c r="A61" s="4">
        <v>3000</v>
      </c>
      <c r="B61" s="4">
        <v>1.8000000000000001E-4</v>
      </c>
      <c r="C61" s="4">
        <v>2.8499999999999999E-4</v>
      </c>
      <c r="D61" s="4">
        <v>3.7500000000000001E-4</v>
      </c>
      <c r="E61" s="4">
        <v>4.5399999999999998E-4</v>
      </c>
      <c r="F61" s="4">
        <v>5.2700000000000002E-4</v>
      </c>
      <c r="G61" s="4">
        <v>5.9400000000000002E-4</v>
      </c>
      <c r="H61" s="4">
        <v>6.6E-4</v>
      </c>
      <c r="I61" s="4">
        <v>7.2599999999999997E-4</v>
      </c>
    </row>
    <row r="62" spans="1:11" x14ac:dyDescent="0.2">
      <c r="A62" s="4">
        <v>4000</v>
      </c>
      <c r="B62" s="4">
        <v>1.8200000000000001E-4</v>
      </c>
      <c r="C62" s="4">
        <v>2.8899999999999998E-4</v>
      </c>
      <c r="D62" s="4">
        <v>3.8000000000000002E-4</v>
      </c>
      <c r="E62" s="4">
        <v>4.6000000000000001E-4</v>
      </c>
      <c r="F62" s="4">
        <v>5.3399999999999997E-4</v>
      </c>
      <c r="G62" s="4">
        <v>6.02E-4</v>
      </c>
      <c r="H62" s="4">
        <v>6.69E-4</v>
      </c>
      <c r="I62" s="4">
        <v>7.3499999999999998E-4</v>
      </c>
    </row>
    <row r="63" spans="1:11" x14ac:dyDescent="0.2">
      <c r="A63" s="4">
        <v>5000</v>
      </c>
      <c r="B63" s="4">
        <v>1.85E-4</v>
      </c>
      <c r="C63" s="4">
        <v>2.9300000000000002E-4</v>
      </c>
      <c r="D63" s="4">
        <v>3.8499999999999998E-4</v>
      </c>
      <c r="E63" s="4">
        <v>4.6700000000000002E-4</v>
      </c>
      <c r="F63" s="4">
        <v>5.4100000000000003E-4</v>
      </c>
      <c r="G63" s="4">
        <v>6.11E-4</v>
      </c>
      <c r="H63" s="4">
        <v>6.78E-4</v>
      </c>
      <c r="I63" s="4">
        <v>7.4600000000000003E-4</v>
      </c>
    </row>
    <row r="64" spans="1:11" x14ac:dyDescent="0.2">
      <c r="A64" s="4">
        <v>6000</v>
      </c>
      <c r="B64" s="4">
        <v>1.8799999999999999E-4</v>
      </c>
      <c r="C64" s="4">
        <v>2.9700000000000001E-4</v>
      </c>
      <c r="D64" s="4">
        <v>3.9100000000000002E-4</v>
      </c>
      <c r="E64" s="4">
        <v>4.7399999999999997E-4</v>
      </c>
      <c r="F64" s="4">
        <v>5.4900000000000001E-4</v>
      </c>
      <c r="G64" s="4">
        <v>6.2E-4</v>
      </c>
      <c r="H64" s="4">
        <v>6.8800000000000003E-4</v>
      </c>
      <c r="I64" s="4">
        <v>7.5600000000000005E-4</v>
      </c>
    </row>
    <row r="65" spans="1:11" x14ac:dyDescent="0.2">
      <c r="A65" s="4">
        <v>7000</v>
      </c>
      <c r="B65" s="4">
        <v>1.9100000000000001E-4</v>
      </c>
      <c r="C65" s="4">
        <v>3.0200000000000002E-4</v>
      </c>
      <c r="D65" s="4">
        <v>3.97E-4</v>
      </c>
      <c r="E65" s="4">
        <v>4.8099999999999998E-4</v>
      </c>
      <c r="F65" s="4">
        <v>5.5699999999999999E-4</v>
      </c>
      <c r="G65" s="4">
        <v>6.29E-4</v>
      </c>
      <c r="H65" s="4">
        <v>6.9800000000000005E-4</v>
      </c>
      <c r="I65" s="4">
        <v>7.67E-4</v>
      </c>
    </row>
    <row r="66" spans="1:11" x14ac:dyDescent="0.2">
      <c r="A66" s="4">
        <v>8000</v>
      </c>
      <c r="B66" s="4">
        <v>1.94E-4</v>
      </c>
      <c r="C66" s="4">
        <v>3.0699999999999998E-4</v>
      </c>
      <c r="D66" s="4">
        <v>4.0299999999999998E-4</v>
      </c>
      <c r="E66" s="4">
        <v>4.8799999999999999E-4</v>
      </c>
      <c r="F66" s="4">
        <v>5.6599999999999999E-4</v>
      </c>
      <c r="G66" s="4">
        <v>6.38E-4</v>
      </c>
      <c r="H66" s="4">
        <v>7.0899999999999999E-4</v>
      </c>
      <c r="I66" s="4">
        <v>7.7899999999999996E-4</v>
      </c>
    </row>
    <row r="67" spans="1:11" x14ac:dyDescent="0.2">
      <c r="A67" s="4">
        <v>9000</v>
      </c>
      <c r="B67" s="4">
        <v>1.9699999999999999E-4</v>
      </c>
      <c r="C67" s="4">
        <v>3.1100000000000002E-4</v>
      </c>
      <c r="D67" s="4">
        <v>4.0900000000000002E-4</v>
      </c>
      <c r="E67" s="4">
        <v>4.9600000000000002E-4</v>
      </c>
      <c r="F67" s="4">
        <v>5.7499999999999999E-4</v>
      </c>
      <c r="G67" s="4">
        <v>6.4800000000000003E-4</v>
      </c>
      <c r="H67" s="4">
        <v>7.2000000000000005E-4</v>
      </c>
      <c r="I67" s="4">
        <v>7.9100000000000004E-4</v>
      </c>
    </row>
    <row r="68" spans="1:11" x14ac:dyDescent="0.2">
      <c r="A68" s="4">
        <v>10000</v>
      </c>
      <c r="B68" s="4">
        <v>2.0100000000000001E-4</v>
      </c>
      <c r="C68" s="4">
        <v>3.1700000000000001E-4</v>
      </c>
      <c r="D68" s="4">
        <v>4.1599999999999997E-4</v>
      </c>
      <c r="E68" s="4">
        <v>5.04E-4</v>
      </c>
      <c r="F68" s="4">
        <v>5.8399999999999999E-4</v>
      </c>
      <c r="G68" s="4">
        <v>6.5899999999999997E-4</v>
      </c>
      <c r="H68" s="4">
        <v>7.3099999999999999E-4</v>
      </c>
      <c r="I68" s="4">
        <v>8.0400000000000003E-4</v>
      </c>
    </row>
    <row r="69" spans="1:11" x14ac:dyDescent="0.2">
      <c r="A69" s="4">
        <v>11000</v>
      </c>
      <c r="B69" s="4">
        <v>2.04E-4</v>
      </c>
      <c r="C69" s="4">
        <v>3.2200000000000002E-4</v>
      </c>
      <c r="D69" s="4">
        <v>4.2299999999999998E-4</v>
      </c>
      <c r="E69" s="4">
        <v>5.13E-4</v>
      </c>
      <c r="F69" s="4">
        <v>5.9400000000000002E-4</v>
      </c>
      <c r="G69" s="4">
        <v>6.7000000000000002E-4</v>
      </c>
      <c r="H69" s="4">
        <v>7.4399999999999998E-4</v>
      </c>
      <c r="I69" s="4">
        <v>8.1800000000000004E-4</v>
      </c>
    </row>
    <row r="70" spans="1:11" x14ac:dyDescent="0.2">
      <c r="A70" s="4">
        <v>12000</v>
      </c>
      <c r="B70" s="4">
        <v>2.0900000000000001E-4</v>
      </c>
      <c r="C70" s="4">
        <v>3.3E-4</v>
      </c>
      <c r="D70" s="4">
        <v>4.3300000000000001E-4</v>
      </c>
      <c r="E70" s="4">
        <v>5.2400000000000005E-4</v>
      </c>
      <c r="F70" s="4">
        <v>6.0800000000000003E-4</v>
      </c>
      <c r="G70" s="4">
        <v>6.8499999999999995E-4</v>
      </c>
      <c r="H70" s="4">
        <v>7.6099999999999996E-4</v>
      </c>
      <c r="I70" s="4">
        <v>8.3699999999999996E-4</v>
      </c>
      <c r="K70" s="5"/>
    </row>
    <row r="71" spans="1:11" x14ac:dyDescent="0.2">
      <c r="K71" s="5"/>
    </row>
    <row r="72" spans="1:11" x14ac:dyDescent="0.2">
      <c r="K72" s="5"/>
    </row>
    <row r="73" spans="1:11" x14ac:dyDescent="0.2">
      <c r="A73" s="4" t="s">
        <v>65</v>
      </c>
      <c r="B73" s="4">
        <v>0.1</v>
      </c>
      <c r="C73" s="4">
        <v>0.2</v>
      </c>
      <c r="D73" s="4">
        <v>0.3</v>
      </c>
      <c r="E73" s="4">
        <v>0.4</v>
      </c>
      <c r="F73" s="4">
        <v>0.5</v>
      </c>
      <c r="G73" s="4">
        <v>0.6</v>
      </c>
      <c r="H73" s="4">
        <v>0.7</v>
      </c>
      <c r="I73" s="4">
        <v>0.8</v>
      </c>
      <c r="K73" s="5"/>
    </row>
    <row r="74" spans="1:11" x14ac:dyDescent="0.2">
      <c r="A74" s="4">
        <v>-2</v>
      </c>
      <c r="B74" s="4">
        <v>1.9351E-2</v>
      </c>
      <c r="C74" s="4">
        <v>1.9351E-2</v>
      </c>
      <c r="D74" s="4">
        <v>1.9351E-2</v>
      </c>
      <c r="E74" s="4">
        <v>1.9351E-2</v>
      </c>
      <c r="F74" s="4">
        <v>1.9351E-2</v>
      </c>
      <c r="G74" s="4">
        <v>1.9351E-2</v>
      </c>
      <c r="H74" s="4">
        <v>1.9351E-2</v>
      </c>
      <c r="I74" s="4">
        <v>1.9351E-2</v>
      </c>
      <c r="K74" s="5"/>
    </row>
    <row r="75" spans="1:11" x14ac:dyDescent="0.2">
      <c r="A75" s="4">
        <v>0</v>
      </c>
      <c r="B75" s="4">
        <v>1.7845E-2</v>
      </c>
      <c r="C75" s="4">
        <v>1.7845E-2</v>
      </c>
      <c r="D75" s="4">
        <v>1.7845E-2</v>
      </c>
      <c r="E75" s="4">
        <v>1.7845E-2</v>
      </c>
      <c r="F75" s="4">
        <v>1.7845E-2</v>
      </c>
      <c r="G75" s="4">
        <v>1.7845E-2</v>
      </c>
      <c r="H75" s="4">
        <v>1.7845E-2</v>
      </c>
      <c r="I75" s="4">
        <v>1.7845E-2</v>
      </c>
      <c r="K75" s="5"/>
    </row>
    <row r="76" spans="1:11" x14ac:dyDescent="0.2">
      <c r="A76" s="4">
        <v>2.8570000000000002</v>
      </c>
      <c r="B76" s="4">
        <v>2.0931999999999999E-2</v>
      </c>
      <c r="C76" s="4">
        <v>2.0931999999999999E-2</v>
      </c>
      <c r="D76" s="4">
        <v>2.0931999999999999E-2</v>
      </c>
      <c r="E76" s="4">
        <v>2.0931999999999999E-2</v>
      </c>
      <c r="F76" s="4">
        <v>2.0931999999999999E-2</v>
      </c>
      <c r="G76" s="4">
        <v>2.0931999999999999E-2</v>
      </c>
      <c r="H76" s="4">
        <v>2.0931999999999999E-2</v>
      </c>
      <c r="I76" s="4">
        <v>2.0931999999999999E-2</v>
      </c>
      <c r="K76" s="5"/>
    </row>
    <row r="77" spans="1:11" x14ac:dyDescent="0.2">
      <c r="A77" s="4">
        <v>5.7140000000000004</v>
      </c>
      <c r="B77" s="4">
        <v>2.9895000000000001E-2</v>
      </c>
      <c r="C77" s="4">
        <v>2.9895000000000001E-2</v>
      </c>
      <c r="D77" s="4">
        <v>2.9895000000000001E-2</v>
      </c>
      <c r="E77" s="4">
        <v>2.9895000000000001E-2</v>
      </c>
      <c r="F77" s="4">
        <v>2.9895000000000001E-2</v>
      </c>
      <c r="G77" s="4">
        <v>2.9895000000000001E-2</v>
      </c>
      <c r="H77" s="4">
        <v>2.9895000000000001E-2</v>
      </c>
      <c r="I77" s="4">
        <v>2.9895000000000001E-2</v>
      </c>
    </row>
    <row r="78" spans="1:11" x14ac:dyDescent="0.2">
      <c r="A78" s="4">
        <v>8.5709999999999997</v>
      </c>
      <c r="B78" s="4">
        <v>4.4559000000000001E-2</v>
      </c>
      <c r="C78" s="4">
        <v>4.4559000000000001E-2</v>
      </c>
      <c r="D78" s="4">
        <v>4.4559000000000001E-2</v>
      </c>
      <c r="E78" s="4">
        <v>4.4559000000000001E-2</v>
      </c>
      <c r="F78" s="4">
        <v>4.4559000000000001E-2</v>
      </c>
      <c r="G78" s="4">
        <v>4.4559000000000001E-2</v>
      </c>
      <c r="H78" s="4">
        <v>4.4559000000000001E-2</v>
      </c>
      <c r="I78" s="4">
        <v>4.4559000000000001E-2</v>
      </c>
    </row>
    <row r="79" spans="1:11" x14ac:dyDescent="0.2">
      <c r="A79" s="4">
        <v>11.429</v>
      </c>
      <c r="B79" s="4">
        <v>6.2564999999999996E-2</v>
      </c>
      <c r="C79" s="4">
        <v>6.2564999999999996E-2</v>
      </c>
      <c r="D79" s="4">
        <v>6.2564999999999996E-2</v>
      </c>
      <c r="E79" s="4">
        <v>6.2564999999999996E-2</v>
      </c>
      <c r="F79" s="4">
        <v>6.2564999999999996E-2</v>
      </c>
      <c r="G79" s="4">
        <v>6.2564999999999996E-2</v>
      </c>
      <c r="H79" s="4">
        <v>6.2564999999999996E-2</v>
      </c>
      <c r="I79" s="4">
        <v>6.2564999999999996E-2</v>
      </c>
    </row>
    <row r="80" spans="1:11" x14ac:dyDescent="0.2">
      <c r="A80" s="4">
        <v>14.286</v>
      </c>
      <c r="B80" s="4">
        <v>8.0819000000000002E-2</v>
      </c>
      <c r="C80" s="4">
        <v>8.0819000000000002E-2</v>
      </c>
      <c r="D80" s="4">
        <v>8.0819000000000002E-2</v>
      </c>
      <c r="E80" s="4">
        <v>8.0819000000000002E-2</v>
      </c>
      <c r="F80" s="4">
        <v>8.0819000000000002E-2</v>
      </c>
      <c r="G80" s="4">
        <v>8.0819000000000002E-2</v>
      </c>
      <c r="H80" s="4">
        <v>8.0819000000000002E-2</v>
      </c>
      <c r="I80" s="4">
        <v>8.0819000000000002E-2</v>
      </c>
    </row>
    <row r="81" spans="1:9" x14ac:dyDescent="0.2">
      <c r="A81" s="4">
        <v>17.143000000000001</v>
      </c>
      <c r="B81" s="4">
        <v>9.6389000000000002E-2</v>
      </c>
      <c r="C81" s="4">
        <v>9.6389000000000002E-2</v>
      </c>
      <c r="D81" s="4">
        <v>9.6389000000000002E-2</v>
      </c>
      <c r="E81" s="4">
        <v>9.6389000000000002E-2</v>
      </c>
      <c r="F81" s="4">
        <v>9.6389000000000002E-2</v>
      </c>
      <c r="G81" s="4">
        <v>9.6389000000000002E-2</v>
      </c>
      <c r="H81" s="4">
        <v>9.6389000000000002E-2</v>
      </c>
      <c r="I81" s="4">
        <v>9.6389000000000002E-2</v>
      </c>
    </row>
    <row r="82" spans="1:9" x14ac:dyDescent="0.2">
      <c r="A82" s="4">
        <v>20</v>
      </c>
      <c r="B82" s="4">
        <v>0.109054</v>
      </c>
      <c r="C82" s="4">
        <v>0.109054</v>
      </c>
      <c r="D82" s="4">
        <v>0.109054</v>
      </c>
      <c r="E82" s="4">
        <v>0.109054</v>
      </c>
      <c r="F82" s="4">
        <v>0.109054</v>
      </c>
      <c r="G82" s="4">
        <v>0.109054</v>
      </c>
      <c r="H82" s="4">
        <v>0.109054</v>
      </c>
      <c r="I82" s="4">
        <v>0.109054</v>
      </c>
    </row>
    <row r="85" spans="1:9" x14ac:dyDescent="0.2">
      <c r="A85" s="4" t="s">
        <v>64</v>
      </c>
      <c r="B85" s="4">
        <v>1.7845E-2</v>
      </c>
    </row>
    <row r="86" spans="1:9" x14ac:dyDescent="0.2">
      <c r="B86" s="4">
        <f>B69+$B$85</f>
        <v>1.8048999999999999E-2</v>
      </c>
      <c r="C86" s="4">
        <f>C69+$B$85</f>
        <v>1.8166999999999999E-2</v>
      </c>
      <c r="D86" s="4">
        <f>D69+$B$85</f>
        <v>1.8268E-2</v>
      </c>
      <c r="E86" s="4">
        <f>E69+$B$85</f>
        <v>1.8357999999999999E-2</v>
      </c>
      <c r="F86" s="4">
        <f>F69+$B$85</f>
        <v>1.8439000000000001E-2</v>
      </c>
      <c r="G86" s="4">
        <f>G69+$B$85</f>
        <v>1.8515E-2</v>
      </c>
      <c r="H86" s="4">
        <f>H69+$B$85</f>
        <v>1.8589000000000001E-2</v>
      </c>
      <c r="I86" s="4">
        <f>I69+$B$85</f>
        <v>1.8662999999999999E-2</v>
      </c>
    </row>
    <row r="90" spans="1:9" x14ac:dyDescent="0.2">
      <c r="B90" s="4" t="s">
        <v>63</v>
      </c>
      <c r="C90" s="4" t="s">
        <v>62</v>
      </c>
      <c r="D90" s="4" t="s">
        <v>61</v>
      </c>
      <c r="E90" s="4" t="s">
        <v>60</v>
      </c>
    </row>
    <row r="91" spans="1:9" x14ac:dyDescent="0.2">
      <c r="A91" s="4" t="s">
        <v>59</v>
      </c>
      <c r="B91" s="4" t="s">
        <v>58</v>
      </c>
      <c r="C91" s="4" t="s">
        <v>57</v>
      </c>
      <c r="D91" s="4" t="s">
        <v>56</v>
      </c>
      <c r="E91" s="4" t="s">
        <v>55</v>
      </c>
    </row>
    <row r="92" spans="1:9" x14ac:dyDescent="0.2">
      <c r="A92" s="4" t="s">
        <v>54</v>
      </c>
      <c r="B92" s="4" t="s">
        <v>53</v>
      </c>
      <c r="C92" s="4" t="s">
        <v>52</v>
      </c>
      <c r="D92" s="4" t="s">
        <v>51</v>
      </c>
      <c r="E92" s="4" t="s">
        <v>50</v>
      </c>
    </row>
    <row r="93" spans="1:9" x14ac:dyDescent="0.2">
      <c r="A93" s="4" t="s">
        <v>49</v>
      </c>
      <c r="B93" s="4" t="s">
        <v>48</v>
      </c>
      <c r="C93" s="4" t="s">
        <v>47</v>
      </c>
      <c r="D93" s="4" t="s">
        <v>46</v>
      </c>
      <c r="E93" s="4" t="s">
        <v>45</v>
      </c>
    </row>
    <row r="98" spans="2:5" x14ac:dyDescent="0.2">
      <c r="B98" s="4">
        <v>-2</v>
      </c>
      <c r="D98" s="4">
        <v>-0.19</v>
      </c>
      <c r="E98" s="4">
        <v>-8.3209999999999997</v>
      </c>
    </row>
    <row r="99" spans="2:5" x14ac:dyDescent="0.2">
      <c r="B99" s="4">
        <v>0</v>
      </c>
      <c r="D99" s="4">
        <v>0</v>
      </c>
      <c r="E99" s="4">
        <v>0</v>
      </c>
    </row>
    <row r="100" spans="2:5" x14ac:dyDescent="0.2">
      <c r="B100" s="4">
        <v>2.8570000000000002</v>
      </c>
      <c r="D100" s="4">
        <v>0.27200000000000002</v>
      </c>
      <c r="E100" s="4">
        <v>11.085000000000001</v>
      </c>
    </row>
    <row r="101" spans="2:5" x14ac:dyDescent="0.2">
      <c r="B101" s="4">
        <v>5.7140000000000004</v>
      </c>
      <c r="D101" s="4">
        <v>0.54300000000000004</v>
      </c>
      <c r="E101" s="4">
        <v>15.948</v>
      </c>
    </row>
    <row r="102" spans="2:5" x14ac:dyDescent="0.2">
      <c r="B102" s="4">
        <v>8.5709999999999997</v>
      </c>
      <c r="D102" s="4">
        <v>0.80700000000000005</v>
      </c>
      <c r="E102" s="4">
        <v>16.364999999999998</v>
      </c>
    </row>
    <row r="103" spans="2:5" x14ac:dyDescent="0.2">
      <c r="B103" s="4">
        <v>11.429</v>
      </c>
      <c r="D103" s="4">
        <v>1.028</v>
      </c>
      <c r="E103" s="4">
        <v>15.222</v>
      </c>
    </row>
    <row r="104" spans="2:5" x14ac:dyDescent="0.2">
      <c r="B104" s="4">
        <v>14.286</v>
      </c>
      <c r="D104" s="4">
        <v>1.202</v>
      </c>
      <c r="E104" s="4">
        <v>13.954000000000001</v>
      </c>
    </row>
    <row r="105" spans="2:5" x14ac:dyDescent="0.2">
      <c r="B105" s="4">
        <v>17.143000000000001</v>
      </c>
      <c r="D105" s="4">
        <v>1.3160000000000001</v>
      </c>
      <c r="E105" s="4">
        <v>13.023</v>
      </c>
    </row>
    <row r="106" spans="2:5" x14ac:dyDescent="0.2">
      <c r="B106" s="4">
        <v>20</v>
      </c>
      <c r="D106" s="4">
        <v>1.399</v>
      </c>
      <c r="E106" s="4">
        <v>12.285</v>
      </c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B18D0-7B2F-4D19-A59B-B5E69627FA27}">
  <sheetPr>
    <pageSetUpPr autoPageBreaks="0"/>
  </sheetPr>
  <dimension ref="A1:T86"/>
  <sheetViews>
    <sheetView topLeftCell="A32" zoomScale="85" zoomScaleNormal="85" workbookViewId="0">
      <selection activeCell="W25" sqref="W25"/>
    </sheetView>
  </sheetViews>
  <sheetFormatPr defaultColWidth="10.140625" defaultRowHeight="14.25" x14ac:dyDescent="0.2"/>
  <cols>
    <col min="1" max="1" width="23.140625" style="4" bestFit="1" customWidth="1"/>
    <col min="2" max="11" width="10.140625" style="4"/>
    <col min="12" max="12" width="13" style="4" bestFit="1" customWidth="1"/>
    <col min="13" max="16384" width="10.140625" style="4"/>
  </cols>
  <sheetData>
    <row r="1" spans="1:20" ht="15" x14ac:dyDescent="0.25">
      <c r="A1" s="7" t="s">
        <v>84</v>
      </c>
      <c r="B1" s="7">
        <v>0.1</v>
      </c>
      <c r="C1" s="7">
        <v>0.2</v>
      </c>
      <c r="D1" s="7">
        <v>0.3</v>
      </c>
      <c r="E1" s="7">
        <v>0.4</v>
      </c>
      <c r="F1" s="7">
        <v>0.5</v>
      </c>
      <c r="G1" s="7">
        <v>0.6</v>
      </c>
      <c r="H1" s="7">
        <v>0.7</v>
      </c>
      <c r="I1" s="7">
        <v>0.8</v>
      </c>
      <c r="M1" s="4" t="s">
        <v>83</v>
      </c>
      <c r="N1" s="4" t="s">
        <v>82</v>
      </c>
    </row>
    <row r="2" spans="1:20" x14ac:dyDescent="0.2">
      <c r="A2" s="4" t="s">
        <v>74</v>
      </c>
      <c r="B2" s="4">
        <v>255.54703807026999</v>
      </c>
      <c r="C2" s="4">
        <v>255.54703807026999</v>
      </c>
      <c r="D2" s="4">
        <v>300</v>
      </c>
      <c r="E2" s="4">
        <v>400</v>
      </c>
      <c r="F2" s="4">
        <v>500</v>
      </c>
      <c r="G2" s="4">
        <v>600</v>
      </c>
      <c r="H2" s="4">
        <v>700</v>
      </c>
      <c r="I2" s="4">
        <v>800</v>
      </c>
      <c r="L2" s="4" t="s">
        <v>78</v>
      </c>
      <c r="M2" s="4">
        <v>0.36480000000000001</v>
      </c>
      <c r="N2" s="4">
        <v>265.4316</v>
      </c>
      <c r="P2" s="4">
        <f>0.5*M2*N2*N2</f>
        <v>12850.797612409344</v>
      </c>
    </row>
    <row r="3" spans="1:20" x14ac:dyDescent="0.2">
      <c r="A3" s="4" t="s">
        <v>73</v>
      </c>
      <c r="B3" s="4">
        <v>155.54703807026999</v>
      </c>
      <c r="C3" s="4">
        <v>55.547038070270503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v>0</v>
      </c>
    </row>
    <row r="4" spans="1:20" x14ac:dyDescent="0.2">
      <c r="A4" s="4" t="s">
        <v>72</v>
      </c>
      <c r="B4" s="4">
        <f>591.829+1090.895+872.746</f>
        <v>2555.4699999999998</v>
      </c>
      <c r="C4" s="4">
        <f>591.829+1090.895+872.746</f>
        <v>2555.4699999999998</v>
      </c>
      <c r="D4" s="4">
        <f>648.575+1309.271+1042.155</f>
        <v>3000.0010000000002</v>
      </c>
      <c r="E4" s="4">
        <f>1774.092+1407.407+818.501</f>
        <v>4000</v>
      </c>
      <c r="F4" s="4">
        <f>925.219+2277.15+1797.63</f>
        <v>4999.9989999999998</v>
      </c>
      <c r="G4" s="4">
        <f>1018.113+2788.075+2193.812</f>
        <v>6000</v>
      </c>
      <c r="H4" s="4">
        <f>1203.362+3243.414+2553.224</f>
        <v>7000</v>
      </c>
      <c r="I4" s="4">
        <f>1408.525+3686.768+2904.706</f>
        <v>7999.9989999999998</v>
      </c>
    </row>
    <row r="5" spans="1:20" x14ac:dyDescent="0.2">
      <c r="A5" s="4" t="s">
        <v>71</v>
      </c>
      <c r="B5" s="4">
        <v>100000</v>
      </c>
      <c r="C5" s="4">
        <v>200000</v>
      </c>
      <c r="D5" s="4">
        <v>300000</v>
      </c>
      <c r="E5" s="4">
        <v>400000</v>
      </c>
      <c r="F5" s="4">
        <v>500000</v>
      </c>
      <c r="G5" s="4">
        <v>600000</v>
      </c>
      <c r="H5" s="4">
        <v>700000</v>
      </c>
      <c r="I5" s="4">
        <v>800000</v>
      </c>
    </row>
    <row r="6" spans="1:20" x14ac:dyDescent="0.2">
      <c r="A6" s="4" t="s">
        <v>70</v>
      </c>
      <c r="B6" s="4">
        <v>117094.247</v>
      </c>
      <c r="C6" s="4">
        <v>117216.29300000001</v>
      </c>
      <c r="D6" s="4">
        <v>137317.81099999999</v>
      </c>
      <c r="E6" s="4">
        <v>157781.016</v>
      </c>
      <c r="F6" s="4">
        <v>183880.96299999999</v>
      </c>
      <c r="G6" s="4">
        <v>210723.91399999999</v>
      </c>
      <c r="H6" s="4">
        <v>224250.74799999999</v>
      </c>
      <c r="I6" s="4">
        <v>235300.34700000001</v>
      </c>
    </row>
    <row r="7" spans="1:20" x14ac:dyDescent="0.2">
      <c r="A7" s="4" t="s">
        <v>69</v>
      </c>
      <c r="B7" s="4">
        <v>8.7179847958773493</v>
      </c>
      <c r="C7" s="4">
        <v>8.7179847958773493</v>
      </c>
      <c r="D7" s="4">
        <v>9.1406887531447101</v>
      </c>
      <c r="E7" s="4">
        <v>8.7490412574308607</v>
      </c>
      <c r="F7" s="4">
        <v>9.3633770572613706</v>
      </c>
      <c r="G7" s="4">
        <v>9.9447119493141294</v>
      </c>
      <c r="H7" s="4">
        <v>9.0014201394109801</v>
      </c>
      <c r="I7" s="4">
        <v>8.0770089805349699</v>
      </c>
    </row>
    <row r="8" spans="1:20" x14ac:dyDescent="0.2">
      <c r="A8" s="6" t="s">
        <v>81</v>
      </c>
      <c r="B8" s="6">
        <v>34907.105006704202</v>
      </c>
      <c r="C8" s="6">
        <v>55989.323391771701</v>
      </c>
      <c r="D8" s="6">
        <v>67003.018672834995</v>
      </c>
      <c r="E8" s="6">
        <v>68835.995658087399</v>
      </c>
      <c r="F8" s="6">
        <v>69786.198685069001</v>
      </c>
      <c r="G8" s="6">
        <v>70620.263494333703</v>
      </c>
      <c r="H8" s="6">
        <v>71791.744561172105</v>
      </c>
      <c r="I8" s="6">
        <v>72704.224600694099</v>
      </c>
    </row>
    <row r="9" spans="1:20" x14ac:dyDescent="0.2">
      <c r="M9" s="4">
        <v>0.1</v>
      </c>
      <c r="N9" s="4">
        <v>0.2</v>
      </c>
      <c r="O9" s="4">
        <v>0.3</v>
      </c>
      <c r="P9" s="4">
        <v>0.4</v>
      </c>
      <c r="Q9" s="4">
        <v>0.5</v>
      </c>
      <c r="R9" s="4">
        <v>0.6</v>
      </c>
      <c r="S9" s="4">
        <v>0.7</v>
      </c>
      <c r="T9" s="4">
        <v>0.8</v>
      </c>
    </row>
    <row r="10" spans="1:20" x14ac:dyDescent="0.2">
      <c r="A10" s="4" t="s">
        <v>78</v>
      </c>
      <c r="B10" s="4">
        <v>0.1</v>
      </c>
      <c r="C10" s="4">
        <v>0.2</v>
      </c>
      <c r="D10" s="4">
        <v>0.3</v>
      </c>
      <c r="E10" s="4">
        <v>0.4</v>
      </c>
      <c r="F10" s="4">
        <v>0.5</v>
      </c>
      <c r="G10" s="4">
        <v>0.6</v>
      </c>
      <c r="H10" s="4">
        <v>0.7</v>
      </c>
      <c r="I10" s="4">
        <v>0.8</v>
      </c>
      <c r="L10" s="4" t="s">
        <v>78</v>
      </c>
      <c r="M10" s="4">
        <f>B12</f>
        <v>1.3938000000000001E-2</v>
      </c>
      <c r="N10" s="4">
        <f>C12</f>
        <v>1.3938000000000001E-2</v>
      </c>
      <c r="O10" s="4">
        <f>D12</f>
        <v>1.3044999999999999E-2</v>
      </c>
      <c r="P10" s="4">
        <f>E12</f>
        <v>1.1849999999999999E-2</v>
      </c>
      <c r="Q10" s="4">
        <f>F12</f>
        <v>1.0951000000000001E-2</v>
      </c>
      <c r="R10" s="4">
        <f>G12</f>
        <v>1.0317E-2</v>
      </c>
      <c r="S10" s="4">
        <f>H12</f>
        <v>9.9480000000000002E-3</v>
      </c>
      <c r="T10" s="4">
        <f>I12</f>
        <v>9.6589999999999992E-3</v>
      </c>
    </row>
    <row r="11" spans="1:20" x14ac:dyDescent="0.2">
      <c r="A11" s="4">
        <v>-2</v>
      </c>
      <c r="B11" s="4">
        <v>1.5152000000000001E-2</v>
      </c>
      <c r="C11" s="4">
        <v>1.5152000000000001E-2</v>
      </c>
      <c r="D11" s="4">
        <v>1.4187E-2</v>
      </c>
      <c r="E11" s="4">
        <v>1.2961E-2</v>
      </c>
      <c r="F11" s="4">
        <v>1.1975E-2</v>
      </c>
      <c r="G11" s="4">
        <v>1.1265000000000001E-2</v>
      </c>
      <c r="H11" s="4">
        <v>1.095E-2</v>
      </c>
      <c r="I11" s="4">
        <v>1.0710000000000001E-2</v>
      </c>
      <c r="L11" s="4" t="s">
        <v>80</v>
      </c>
      <c r="M11" s="4">
        <v>1840.17643006243</v>
      </c>
      <c r="N11" s="4">
        <v>1840.17643006243</v>
      </c>
      <c r="O11" s="4">
        <v>1896.5028659148199</v>
      </c>
      <c r="P11" s="4">
        <v>1990.7004272315401</v>
      </c>
      <c r="Q11" s="4">
        <v>2099.7752462042899</v>
      </c>
      <c r="R11" s="4">
        <v>2205.2653203711998</v>
      </c>
      <c r="S11" s="4">
        <v>2262.1138869433398</v>
      </c>
      <c r="T11" s="4">
        <v>2307.8753050913301</v>
      </c>
    </row>
    <row r="12" spans="1:20" x14ac:dyDescent="0.2">
      <c r="A12" s="4">
        <v>0</v>
      </c>
      <c r="B12" s="4">
        <v>1.3938000000000001E-2</v>
      </c>
      <c r="C12" s="4">
        <v>1.3938000000000001E-2</v>
      </c>
      <c r="D12" s="4">
        <v>1.3044999999999999E-2</v>
      </c>
      <c r="E12" s="4">
        <v>1.1849999999999999E-2</v>
      </c>
      <c r="F12" s="4">
        <v>1.0951000000000001E-2</v>
      </c>
      <c r="G12" s="4">
        <v>1.0317E-2</v>
      </c>
      <c r="H12" s="4">
        <v>9.9480000000000002E-3</v>
      </c>
      <c r="I12" s="4">
        <v>9.6589999999999992E-3</v>
      </c>
    </row>
    <row r="13" spans="1:20" x14ac:dyDescent="0.2">
      <c r="A13" s="4">
        <v>2.8570000000000002</v>
      </c>
      <c r="B13" s="4">
        <v>1.6442999999999999E-2</v>
      </c>
      <c r="C13" s="4">
        <v>1.6442999999999999E-2</v>
      </c>
      <c r="D13" s="4">
        <v>1.5398999999999999E-2</v>
      </c>
      <c r="E13" s="4">
        <v>1.4142E-2</v>
      </c>
      <c r="F13" s="4">
        <v>1.306E-2</v>
      </c>
      <c r="G13" s="4">
        <v>1.2259000000000001E-2</v>
      </c>
      <c r="H13" s="4">
        <v>1.2017E-2</v>
      </c>
      <c r="I13" s="4">
        <v>1.1828999999999999E-2</v>
      </c>
      <c r="L13" s="4" t="s">
        <v>54</v>
      </c>
      <c r="M13" s="4">
        <f>B35</f>
        <v>1.4222E-2</v>
      </c>
      <c r="N13" s="4">
        <f>C35</f>
        <v>1.4652E-2</v>
      </c>
      <c r="O13" s="4">
        <f>D35</f>
        <v>1.5096E-2</v>
      </c>
      <c r="P13" s="4">
        <f>E35</f>
        <v>1.5551000000000001E-2</v>
      </c>
      <c r="Q13" s="4">
        <f>F35</f>
        <v>1.6017E-2</v>
      </c>
      <c r="R13" s="4">
        <f>G35</f>
        <v>1.6492E-2</v>
      </c>
      <c r="S13" s="4">
        <f>H35</f>
        <v>1.6974E-2</v>
      </c>
      <c r="T13" s="4">
        <f>I35</f>
        <v>1.7464E-2</v>
      </c>
    </row>
    <row r="14" spans="1:20" x14ac:dyDescent="0.2">
      <c r="A14" s="4">
        <v>5.7140000000000004</v>
      </c>
      <c r="B14" s="4">
        <v>2.3949999999999999E-2</v>
      </c>
      <c r="C14" s="4">
        <v>2.3949999999999999E-2</v>
      </c>
      <c r="D14" s="4">
        <v>2.2450000000000001E-2</v>
      </c>
      <c r="E14" s="4">
        <v>2.1068E-2</v>
      </c>
      <c r="F14" s="4">
        <v>1.9393000000000001E-2</v>
      </c>
      <c r="G14" s="4">
        <v>1.7958999999999999E-2</v>
      </c>
      <c r="H14" s="4">
        <v>1.8303E-2</v>
      </c>
      <c r="I14" s="4">
        <v>1.8440999999999999E-2</v>
      </c>
      <c r="L14" s="4" t="s">
        <v>80</v>
      </c>
      <c r="M14" s="4">
        <v>1940.6440688876901</v>
      </c>
      <c r="N14" s="4">
        <v>2087.3390156553601</v>
      </c>
      <c r="O14" s="4">
        <v>2234.1332802382399</v>
      </c>
      <c r="P14" s="4">
        <v>2381.0032874150602</v>
      </c>
      <c r="Q14" s="4">
        <v>2527.9323099450799</v>
      </c>
      <c r="R14" s="4">
        <v>2674.90816863705</v>
      </c>
      <c r="S14" s="4">
        <v>2821.9217954226601</v>
      </c>
      <c r="T14" s="4">
        <v>2968.96630574745</v>
      </c>
    </row>
    <row r="15" spans="1:20" x14ac:dyDescent="0.2">
      <c r="A15" s="4">
        <v>8.5709999999999997</v>
      </c>
      <c r="B15" s="4">
        <v>3.6551E-2</v>
      </c>
      <c r="C15" s="4">
        <v>3.6551E-2</v>
      </c>
      <c r="D15" s="4">
        <v>3.4235000000000002E-2</v>
      </c>
      <c r="E15" s="4">
        <v>3.2592000000000003E-2</v>
      </c>
      <c r="F15" s="4">
        <v>2.9689E-2</v>
      </c>
      <c r="G15" s="4">
        <v>2.6703000000000001E-2</v>
      </c>
      <c r="H15" s="4">
        <v>2.8757000000000001E-2</v>
      </c>
      <c r="I15" s="4">
        <v>2.9597999999999999E-2</v>
      </c>
    </row>
    <row r="16" spans="1:20" x14ac:dyDescent="0.2">
      <c r="A16" s="4">
        <v>11.429</v>
      </c>
      <c r="B16" s="4">
        <v>5.2442000000000003E-2</v>
      </c>
      <c r="C16" s="4">
        <v>5.2442000000000003E-2</v>
      </c>
      <c r="D16" s="4">
        <v>4.863E-2</v>
      </c>
      <c r="E16" s="4">
        <v>4.7136999999999998E-2</v>
      </c>
      <c r="F16" s="4">
        <v>4.2294999999999999E-2</v>
      </c>
      <c r="G16" s="4">
        <v>3.8020999999999999E-2</v>
      </c>
      <c r="H16" s="4">
        <v>4.156E-2</v>
      </c>
      <c r="I16" s="4">
        <v>4.3034999999999997E-2</v>
      </c>
    </row>
    <row r="17" spans="1:20" x14ac:dyDescent="0.2">
      <c r="A17" s="4">
        <v>14.286</v>
      </c>
      <c r="B17" s="4">
        <v>6.6919999999999993E-2</v>
      </c>
      <c r="C17" s="4">
        <v>6.6919999999999993E-2</v>
      </c>
      <c r="D17" s="4">
        <v>6.2324999999999998E-2</v>
      </c>
      <c r="E17" s="4">
        <v>5.9659999999999998E-2</v>
      </c>
      <c r="F17" s="4">
        <v>5.423E-2</v>
      </c>
      <c r="G17" s="4">
        <v>4.9792000000000003E-2</v>
      </c>
      <c r="H17" s="4">
        <v>5.2338000000000003E-2</v>
      </c>
      <c r="I17" s="4">
        <v>5.4193999999999999E-2</v>
      </c>
      <c r="L17" s="4" t="s">
        <v>75</v>
      </c>
      <c r="M17" s="4">
        <f>B75</f>
        <v>1.3938000000000001E-2</v>
      </c>
      <c r="N17" s="4">
        <f>C75</f>
        <v>1.3938000000000001E-2</v>
      </c>
      <c r="O17" s="4">
        <f>D75</f>
        <v>1.3938000000000001E-2</v>
      </c>
      <c r="P17" s="4">
        <f>E75</f>
        <v>1.3938000000000001E-2</v>
      </c>
      <c r="Q17" s="4">
        <f>F75</f>
        <v>1.3938000000000001E-2</v>
      </c>
      <c r="R17" s="4">
        <f>G75</f>
        <v>1.3938000000000001E-2</v>
      </c>
      <c r="S17" s="4">
        <f>H75</f>
        <v>1.3938000000000001E-2</v>
      </c>
      <c r="T17" s="4">
        <f>I75</f>
        <v>1.3938000000000001E-2</v>
      </c>
    </row>
    <row r="18" spans="1:20" x14ac:dyDescent="0.2">
      <c r="A18" s="4">
        <v>17.143000000000001</v>
      </c>
      <c r="B18" s="4">
        <v>8.2222000000000003E-2</v>
      </c>
      <c r="C18" s="4">
        <v>8.2222000000000003E-2</v>
      </c>
      <c r="D18" s="4">
        <v>7.6949000000000004E-2</v>
      </c>
      <c r="E18" s="4">
        <v>7.3083999999999996E-2</v>
      </c>
      <c r="F18" s="4">
        <v>6.7235000000000003E-2</v>
      </c>
      <c r="G18" s="4">
        <v>6.2809000000000004E-2</v>
      </c>
      <c r="H18" s="4">
        <v>6.4099000000000003E-2</v>
      </c>
      <c r="I18" s="4">
        <v>6.6069000000000003E-2</v>
      </c>
      <c r="L18" s="4" t="s">
        <v>80</v>
      </c>
      <c r="M18" s="4">
        <v>1840.17643006243</v>
      </c>
      <c r="N18" s="4">
        <v>1840.17643006243</v>
      </c>
      <c r="O18" s="4">
        <v>1840.17643006243</v>
      </c>
      <c r="P18" s="4">
        <v>1840.17643006243</v>
      </c>
      <c r="Q18" s="4">
        <v>1840.17643006243</v>
      </c>
      <c r="R18" s="4">
        <v>1840.17643006243</v>
      </c>
      <c r="S18" s="4">
        <v>1840.17643006243</v>
      </c>
      <c r="T18" s="4">
        <v>1840.17643006243</v>
      </c>
    </row>
    <row r="19" spans="1:20" x14ac:dyDescent="0.2">
      <c r="A19" s="4">
        <v>20</v>
      </c>
      <c r="B19" s="4">
        <v>9.7549999999999998E-2</v>
      </c>
      <c r="C19" s="4">
        <v>9.7549999999999998E-2</v>
      </c>
      <c r="D19" s="4">
        <v>9.1373999999999997E-2</v>
      </c>
      <c r="E19" s="4">
        <v>8.6882000000000001E-2</v>
      </c>
      <c r="F19" s="4">
        <v>8.0032000000000006E-2</v>
      </c>
      <c r="G19" s="4">
        <v>7.4853000000000003E-2</v>
      </c>
      <c r="H19" s="4">
        <v>7.6370999999999994E-2</v>
      </c>
      <c r="I19" s="4">
        <v>7.8497999999999998E-2</v>
      </c>
    </row>
    <row r="20" spans="1:20" x14ac:dyDescent="0.2">
      <c r="L20" s="4" t="s">
        <v>79</v>
      </c>
      <c r="M20" s="4">
        <f>B69</f>
        <v>3.77E-4</v>
      </c>
      <c r="N20" s="4">
        <f>C69</f>
        <v>6.0800000000000003E-4</v>
      </c>
      <c r="O20" s="4">
        <f>D69</f>
        <v>7.67E-4</v>
      </c>
      <c r="P20" s="4">
        <f>E69</f>
        <v>9.1299999999999997E-4</v>
      </c>
      <c r="Q20" s="4">
        <f>F69</f>
        <v>1.054E-3</v>
      </c>
      <c r="R20" s="4">
        <f>G69</f>
        <v>1.194E-3</v>
      </c>
      <c r="S20" s="4">
        <f>H69</f>
        <v>1.333E-3</v>
      </c>
      <c r="T20" s="4">
        <f>I69</f>
        <v>1.4530000000000001E-3</v>
      </c>
    </row>
    <row r="21" spans="1:20" x14ac:dyDescent="0.2">
      <c r="M21" s="4">
        <v>80.396685255506895</v>
      </c>
      <c r="N21" s="4">
        <v>144.98848774414401</v>
      </c>
      <c r="O21" s="4">
        <v>178.77418203407399</v>
      </c>
      <c r="P21" s="4">
        <v>207.83296427802</v>
      </c>
      <c r="Q21" s="4">
        <v>234.12471819272201</v>
      </c>
      <c r="R21" s="4">
        <v>259.18972574312698</v>
      </c>
      <c r="S21" s="4">
        <v>281.69812009578698</v>
      </c>
      <c r="T21" s="4">
        <v>308.13733443805103</v>
      </c>
    </row>
    <row r="23" spans="1:20" x14ac:dyDescent="0.2">
      <c r="M23" s="4">
        <f>$P$2*M17*M18+$P$2*M20*M21</f>
        <v>329991.63056899549</v>
      </c>
      <c r="N23" s="4">
        <f>$P$2*N17*N18+$P$2*N20*N21</f>
        <v>330734.96504081058</v>
      </c>
      <c r="O23" s="4">
        <f>$P$2*O17*O18+$P$2*O20*O21</f>
        <v>331364.22743970685</v>
      </c>
      <c r="P23" s="4">
        <f>$P$2*P17*P18+$P$2*P20*P21</f>
        <v>332040.58674854215</v>
      </c>
      <c r="Q23" s="4">
        <f>$P$2*Q17*Q18+$P$2*Q20*Q21</f>
        <v>332773.28726734914</v>
      </c>
      <c r="R23" s="4">
        <f>$P$2*R17*R18+$P$2*R20*R21</f>
        <v>333579.0975540725</v>
      </c>
      <c r="S23" s="4">
        <f>$P$2*S17*S18+$P$2*S20*S21</f>
        <v>334427.64936218911</v>
      </c>
      <c r="T23" s="4">
        <f>$P$2*T17*T18+$P$2*T20*T21</f>
        <v>335355.73335985257</v>
      </c>
    </row>
    <row r="24" spans="1:20" ht="15" x14ac:dyDescent="0.25">
      <c r="A24" s="7" t="s">
        <v>77</v>
      </c>
      <c r="B24" s="7">
        <v>0.1</v>
      </c>
      <c r="C24" s="7">
        <v>0.2</v>
      </c>
      <c r="D24" s="7">
        <v>0.3</v>
      </c>
      <c r="E24" s="7">
        <v>0.4</v>
      </c>
      <c r="F24" s="7">
        <v>0.5</v>
      </c>
      <c r="G24" s="7">
        <v>0.6</v>
      </c>
      <c r="H24" s="7">
        <v>0.7</v>
      </c>
      <c r="I24" s="7">
        <v>0.8</v>
      </c>
    </row>
    <row r="25" spans="1:20" x14ac:dyDescent="0.2">
      <c r="A25" s="4" t="s">
        <v>74</v>
      </c>
      <c r="B25" s="4">
        <v>100</v>
      </c>
      <c r="C25" s="4">
        <v>200</v>
      </c>
      <c r="D25" s="4">
        <v>300</v>
      </c>
      <c r="E25" s="4">
        <v>400</v>
      </c>
      <c r="F25" s="4">
        <v>500</v>
      </c>
      <c r="G25" s="4">
        <v>600</v>
      </c>
      <c r="H25" s="4">
        <v>700</v>
      </c>
      <c r="I25" s="4">
        <v>800</v>
      </c>
    </row>
    <row r="26" spans="1:20" x14ac:dyDescent="0.2">
      <c r="A26" s="4" t="s">
        <v>73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</row>
    <row r="27" spans="1:20" x14ac:dyDescent="0.2">
      <c r="A27" s="4" t="s">
        <v>72</v>
      </c>
      <c r="B27" s="4">
        <v>4484.8819999999996</v>
      </c>
      <c r="C27" s="4">
        <v>8522.4760000000006</v>
      </c>
      <c r="D27" s="4">
        <v>12572.307000000001</v>
      </c>
      <c r="E27" s="4">
        <v>16616.526000000002</v>
      </c>
      <c r="F27" s="4">
        <v>20658.703000000001</v>
      </c>
      <c r="G27" s="4">
        <v>24699.907999999999</v>
      </c>
      <c r="H27" s="4">
        <v>28740.578000000001</v>
      </c>
      <c r="I27" s="4">
        <v>32780.917999999998</v>
      </c>
      <c r="M27" s="4">
        <f>(M13-$M$10)/$M$10*100</f>
        <v>2.0375950638542082</v>
      </c>
      <c r="N27" s="4">
        <f>(N13-$M$10)/$M$10*100</f>
        <v>5.1226861816616402</v>
      </c>
      <c r="O27" s="4">
        <f>(O13-$M$10)/$M$10*100</f>
        <v>8.3082221265604765</v>
      </c>
      <c r="P27" s="4">
        <f>(P13-$M$10)/$M$10*100</f>
        <v>11.572679007031136</v>
      </c>
      <c r="Q27" s="4">
        <f>(Q13-$M$10)/$M$10*100</f>
        <v>14.916056823073607</v>
      </c>
      <c r="R27" s="4">
        <f>(R13-$M$10)/$M$10*100</f>
        <v>18.324006313674836</v>
      </c>
      <c r="S27" s="4">
        <f>(S13-$M$10)/$M$10*100</f>
        <v>21.78217821782177</v>
      </c>
      <c r="T27" s="4">
        <f>(T13-$M$10)/$M$10*100</f>
        <v>25.297747166020944</v>
      </c>
    </row>
    <row r="28" spans="1:20" x14ac:dyDescent="0.2">
      <c r="A28" s="4" t="s">
        <v>71</v>
      </c>
      <c r="B28" s="4">
        <v>100000</v>
      </c>
      <c r="C28" s="4">
        <v>200000</v>
      </c>
      <c r="D28" s="4">
        <v>300000</v>
      </c>
      <c r="E28" s="4">
        <v>400000</v>
      </c>
      <c r="F28" s="4">
        <v>500000</v>
      </c>
      <c r="G28" s="4">
        <v>600000</v>
      </c>
      <c r="H28" s="4">
        <v>700000</v>
      </c>
      <c r="I28" s="4">
        <v>800000</v>
      </c>
      <c r="M28" s="4">
        <f>(M17-$M$10)/$M$10*100</f>
        <v>0</v>
      </c>
      <c r="N28" s="4">
        <f>(N17-$M$10)/$M$10*100</f>
        <v>0</v>
      </c>
      <c r="O28" s="4">
        <f>(O17-$M$10)/$M$10*100</f>
        <v>0</v>
      </c>
      <c r="P28" s="4">
        <f>(P17-$M$10)/$M$10*100</f>
        <v>0</v>
      </c>
      <c r="Q28" s="4">
        <f>(Q17-$M$10)/$M$10*100</f>
        <v>0</v>
      </c>
      <c r="R28" s="4">
        <f>(R17-$M$10)/$M$10*100</f>
        <v>0</v>
      </c>
      <c r="S28" s="4">
        <f>(S17-$M$10)/$M$10*100</f>
        <v>0</v>
      </c>
      <c r="T28" s="4">
        <f>(T17-$M$10)/$M$10*100</f>
        <v>0</v>
      </c>
    </row>
    <row r="29" spans="1:20" x14ac:dyDescent="0.2">
      <c r="A29" s="4" t="s">
        <v>70</v>
      </c>
      <c r="B29" s="4">
        <v>107057.72199999999</v>
      </c>
      <c r="C29" s="4">
        <v>131053.20299999999</v>
      </c>
      <c r="D29" s="4">
        <v>153640.302</v>
      </c>
      <c r="E29" s="4">
        <v>175365.66099999999</v>
      </c>
      <c r="F29" s="4">
        <v>196518.14300000001</v>
      </c>
      <c r="G29" s="4">
        <v>217262.52900000001</v>
      </c>
      <c r="H29" s="4">
        <v>237690.5</v>
      </c>
      <c r="I29" s="4">
        <v>257882.367</v>
      </c>
      <c r="K29" s="5"/>
    </row>
    <row r="30" spans="1:20" x14ac:dyDescent="0.2">
      <c r="A30" s="4" t="s">
        <v>69</v>
      </c>
      <c r="B30" s="4">
        <v>8.7179847958773493</v>
      </c>
      <c r="C30" s="4">
        <v>8.7179847958773493</v>
      </c>
      <c r="D30" s="4">
        <v>8.7179847958773493</v>
      </c>
      <c r="E30" s="4">
        <v>8.7179847958773493</v>
      </c>
      <c r="F30" s="4">
        <v>8.7179847958773493</v>
      </c>
      <c r="G30" s="4">
        <v>8.7179847958773493</v>
      </c>
      <c r="H30" s="4">
        <v>8.7179847958773493</v>
      </c>
      <c r="I30" s="4">
        <v>8.7179847958773493</v>
      </c>
      <c r="J30" s="5"/>
      <c r="K30" s="5"/>
    </row>
    <row r="31" spans="1:20" x14ac:dyDescent="0.2">
      <c r="A31" s="6" t="s">
        <v>68</v>
      </c>
      <c r="B31" s="6">
        <v>35991.8207784435</v>
      </c>
      <c r="C31" s="6">
        <v>59616.6776826641</v>
      </c>
      <c r="D31" s="6">
        <v>68074.231773199601</v>
      </c>
      <c r="E31" s="6">
        <v>69925.602347731794</v>
      </c>
      <c r="F31" s="6">
        <v>71663.700796118093</v>
      </c>
      <c r="G31" s="6">
        <v>72011.208770212193</v>
      </c>
      <c r="H31" s="6">
        <v>72282.804500178405</v>
      </c>
      <c r="I31" s="6">
        <v>72581.101753921495</v>
      </c>
      <c r="J31" s="5"/>
      <c r="K31" s="5"/>
      <c r="L31" s="4" t="s">
        <v>78</v>
      </c>
      <c r="M31" s="4">
        <f>$P$2*M11*M10</f>
        <v>329602.12867183593</v>
      </c>
      <c r="N31" s="4">
        <f>$P$2*N11*N10</f>
        <v>329602.12867183593</v>
      </c>
      <c r="O31" s="4">
        <f>$P$2*O11*O10</f>
        <v>317927.18936848856</v>
      </c>
      <c r="P31" s="4">
        <f>$P$2*P11*P10</f>
        <v>303147.74632287858</v>
      </c>
      <c r="Q31" s="4">
        <f>$P$2*Q11*Q10</f>
        <v>295499.44837639626</v>
      </c>
      <c r="R31" s="4">
        <f>$P$2*R11*R10</f>
        <v>292377.77874301386</v>
      </c>
      <c r="S31" s="4">
        <f>$P$2*S11*S10</f>
        <v>289188.03905095375</v>
      </c>
      <c r="T31" s="4">
        <f>$P$2*T11*T10</f>
        <v>286466.993489063</v>
      </c>
    </row>
    <row r="32" spans="1:20" x14ac:dyDescent="0.2">
      <c r="J32" s="5"/>
      <c r="K32" s="5"/>
      <c r="L32" s="4" t="s">
        <v>77</v>
      </c>
      <c r="M32" s="4">
        <f>$P$2*M14*M13</f>
        <v>354679.95730304957</v>
      </c>
      <c r="N32" s="4">
        <f>$P$2*N14*N13</f>
        <v>393024.82658903342</v>
      </c>
      <c r="O32" s="4">
        <f>$P$2*O14*O13</f>
        <v>433412.11723620241</v>
      </c>
      <c r="P32" s="4">
        <f>$P$2*P14*P13</f>
        <v>475826.25345572358</v>
      </c>
      <c r="Q32" s="4">
        <f>$P$2*Q14*Q13</f>
        <v>520327.4049779753</v>
      </c>
      <c r="R32" s="4">
        <f>$P$2*R14*R13</f>
        <v>566907.61023637617</v>
      </c>
      <c r="S32" s="4">
        <f>$P$2*S14*S13</f>
        <v>615544.21721475129</v>
      </c>
      <c r="T32" s="4">
        <f>$P$2*T14*T13</f>
        <v>666314.21041732864</v>
      </c>
    </row>
    <row r="33" spans="1:20" x14ac:dyDescent="0.2">
      <c r="A33" s="4" t="s">
        <v>76</v>
      </c>
      <c r="B33" s="4">
        <v>0.1</v>
      </c>
      <c r="C33" s="4">
        <v>0.2</v>
      </c>
      <c r="D33" s="4">
        <v>0.3</v>
      </c>
      <c r="E33" s="4">
        <v>0.4</v>
      </c>
      <c r="F33" s="4">
        <v>0.5</v>
      </c>
      <c r="G33" s="4">
        <v>0.6</v>
      </c>
      <c r="H33" s="4">
        <v>0.7</v>
      </c>
      <c r="I33" s="4">
        <v>0.8</v>
      </c>
      <c r="L33" s="4" t="s">
        <v>75</v>
      </c>
      <c r="M33" s="4">
        <f>$P$2*(M17+M20)*(M18+M21*2)</f>
        <v>368096.73934972321</v>
      </c>
      <c r="N33" s="4">
        <f>$P$2*(N17+N20)*(N18+N21*2)</f>
        <v>398184.68115640699</v>
      </c>
      <c r="O33" s="4">
        <f>$P$2*(O17+O20)*(O18+O21*2)</f>
        <v>415306.2056787326</v>
      </c>
      <c r="P33" s="4">
        <f>$P$2*(P17+P20)*(P18+P21*2)</f>
        <v>430521.18727577169</v>
      </c>
      <c r="Q33" s="4">
        <f>$P$2*(Q17+Q20)*(Q18+Q21*2)</f>
        <v>444739.38328568084</v>
      </c>
      <c r="R33" s="4">
        <f>$P$2*(R17+R20)*(R18+R21*2)</f>
        <v>458640.69517655449</v>
      </c>
      <c r="S33" s="4">
        <f>$P$2*(S17+S20)*(S18+S21*2)</f>
        <v>471687.98980990093</v>
      </c>
      <c r="T33" s="4">
        <f>$P$2*(T17+T20)*(T18+T21*2)</f>
        <v>485853.17492223467</v>
      </c>
    </row>
    <row r="34" spans="1:20" x14ac:dyDescent="0.2">
      <c r="A34" s="4">
        <v>-2</v>
      </c>
      <c r="B34" s="4">
        <v>1.5436999999999999E-2</v>
      </c>
      <c r="C34" s="4">
        <v>1.5868E-2</v>
      </c>
      <c r="D34" s="4">
        <v>1.6312E-2</v>
      </c>
      <c r="E34" s="4">
        <v>1.6768999999999999E-2</v>
      </c>
      <c r="F34" s="4">
        <v>1.7235E-2</v>
      </c>
      <c r="G34" s="4">
        <v>1.771E-2</v>
      </c>
      <c r="H34" s="4">
        <v>1.8193000000000001E-2</v>
      </c>
      <c r="I34" s="4">
        <v>1.8683000000000002E-2</v>
      </c>
    </row>
    <row r="35" spans="1:20" x14ac:dyDescent="0.2">
      <c r="A35" s="4">
        <v>0</v>
      </c>
      <c r="B35" s="4">
        <v>1.4222E-2</v>
      </c>
      <c r="C35" s="4">
        <v>1.4652E-2</v>
      </c>
      <c r="D35" s="4">
        <v>1.5096E-2</v>
      </c>
      <c r="E35" s="4">
        <v>1.5551000000000001E-2</v>
      </c>
      <c r="F35" s="4">
        <v>1.6017E-2</v>
      </c>
      <c r="G35" s="4">
        <v>1.6492E-2</v>
      </c>
      <c r="H35" s="4">
        <v>1.6974E-2</v>
      </c>
      <c r="I35" s="4">
        <v>1.7464E-2</v>
      </c>
    </row>
    <row r="36" spans="1:20" x14ac:dyDescent="0.2">
      <c r="A36" s="4">
        <v>2.8570000000000002</v>
      </c>
      <c r="B36" s="4">
        <v>1.6729000000000001E-2</v>
      </c>
      <c r="C36" s="4">
        <v>1.7160999999999999E-2</v>
      </c>
      <c r="D36" s="4">
        <v>1.7606E-2</v>
      </c>
      <c r="E36" s="4">
        <v>1.8062999999999999E-2</v>
      </c>
      <c r="F36" s="4">
        <v>1.8530000000000001E-2</v>
      </c>
      <c r="G36" s="4">
        <v>1.9E-2</v>
      </c>
      <c r="H36" s="4">
        <v>1.9474000000000002E-2</v>
      </c>
      <c r="I36" s="4">
        <v>1.9956999999999999E-2</v>
      </c>
    </row>
    <row r="37" spans="1:20" x14ac:dyDescent="0.2">
      <c r="A37" s="4">
        <v>5.7140000000000004</v>
      </c>
      <c r="B37" s="4">
        <v>2.4199999999999999E-2</v>
      </c>
      <c r="C37" s="4">
        <v>2.4594000000000001E-2</v>
      </c>
      <c r="D37" s="4">
        <v>2.5069000000000001E-2</v>
      </c>
      <c r="E37" s="4">
        <v>2.5593999999999999E-2</v>
      </c>
      <c r="F37" s="4">
        <v>2.6119E-2</v>
      </c>
      <c r="G37" s="4">
        <v>2.6623000000000001E-2</v>
      </c>
      <c r="H37" s="4">
        <v>2.7119000000000001E-2</v>
      </c>
      <c r="I37" s="4">
        <v>2.7623000000000002E-2</v>
      </c>
    </row>
    <row r="38" spans="1:20" x14ac:dyDescent="0.2">
      <c r="A38" s="4">
        <v>8.5709999999999997</v>
      </c>
      <c r="B38" s="4">
        <v>3.7039000000000002E-2</v>
      </c>
      <c r="C38" s="4">
        <v>3.7568999999999998E-2</v>
      </c>
      <c r="D38" s="4">
        <v>3.8074999999999998E-2</v>
      </c>
      <c r="E38" s="4">
        <v>3.8587000000000003E-2</v>
      </c>
      <c r="F38" s="4">
        <v>3.9105000000000001E-2</v>
      </c>
      <c r="G38" s="4">
        <v>3.9627000000000002E-2</v>
      </c>
      <c r="H38" s="4">
        <v>4.0155999999999997E-2</v>
      </c>
      <c r="I38" s="4">
        <v>4.0691999999999999E-2</v>
      </c>
    </row>
    <row r="39" spans="1:20" x14ac:dyDescent="0.2">
      <c r="A39" s="4">
        <v>11.429</v>
      </c>
      <c r="B39" s="4">
        <v>5.2810000000000003E-2</v>
      </c>
      <c r="C39" s="4">
        <v>5.3348E-2</v>
      </c>
      <c r="D39" s="4">
        <v>5.3894999999999998E-2</v>
      </c>
      <c r="E39" s="4">
        <v>5.4472E-2</v>
      </c>
      <c r="F39" s="4">
        <v>5.5049000000000001E-2</v>
      </c>
      <c r="G39" s="4">
        <v>5.5629999999999999E-2</v>
      </c>
      <c r="H39" s="4">
        <v>5.6214E-2</v>
      </c>
      <c r="I39" s="4">
        <v>5.6805000000000001E-2</v>
      </c>
    </row>
    <row r="40" spans="1:20" x14ac:dyDescent="0.2">
      <c r="A40" s="4">
        <v>14.286</v>
      </c>
      <c r="B40" s="4">
        <v>6.7354999999999998E-2</v>
      </c>
      <c r="C40" s="4">
        <v>6.7983000000000002E-2</v>
      </c>
      <c r="D40" s="4">
        <v>6.8597000000000005E-2</v>
      </c>
      <c r="E40" s="4">
        <v>6.9211999999999996E-2</v>
      </c>
      <c r="F40" s="4">
        <v>6.9828000000000001E-2</v>
      </c>
      <c r="G40" s="4">
        <v>7.0414000000000004E-2</v>
      </c>
      <c r="H40" s="4">
        <v>7.1007000000000001E-2</v>
      </c>
      <c r="I40" s="4">
        <v>7.1608000000000005E-2</v>
      </c>
    </row>
    <row r="41" spans="1:20" x14ac:dyDescent="0.2">
      <c r="A41" s="4">
        <v>17.143000000000001</v>
      </c>
      <c r="B41" s="4">
        <v>8.2622000000000001E-2</v>
      </c>
      <c r="C41" s="4">
        <v>8.3219000000000001E-2</v>
      </c>
      <c r="D41" s="4">
        <v>8.3818000000000004E-2</v>
      </c>
      <c r="E41" s="4">
        <v>8.4431000000000006E-2</v>
      </c>
      <c r="F41" s="4">
        <v>8.5055000000000006E-2</v>
      </c>
      <c r="G41" s="4">
        <v>8.5675000000000001E-2</v>
      </c>
      <c r="H41" s="4">
        <v>8.6222999999999994E-2</v>
      </c>
      <c r="I41" s="4">
        <v>8.6798E-2</v>
      </c>
    </row>
    <row r="42" spans="1:20" x14ac:dyDescent="0.2">
      <c r="A42" s="4">
        <v>20</v>
      </c>
      <c r="B42" s="4">
        <v>9.7808000000000006E-2</v>
      </c>
      <c r="C42" s="4">
        <v>9.8248000000000002E-2</v>
      </c>
      <c r="D42" s="4">
        <v>9.8732E-2</v>
      </c>
      <c r="E42" s="4">
        <v>9.9259E-2</v>
      </c>
      <c r="F42" s="4">
        <v>9.9819000000000005E-2</v>
      </c>
      <c r="G42" s="4">
        <v>0.10043100000000001</v>
      </c>
      <c r="H42" s="4">
        <v>0.10098600000000001</v>
      </c>
      <c r="I42" s="4">
        <v>0.10156900000000001</v>
      </c>
    </row>
    <row r="44" spans="1:20" x14ac:dyDescent="0.2">
      <c r="K44" s="5"/>
    </row>
    <row r="45" spans="1:20" x14ac:dyDescent="0.2">
      <c r="K45" s="5"/>
    </row>
    <row r="46" spans="1:20" x14ac:dyDescent="0.2">
      <c r="K46" s="5"/>
    </row>
    <row r="47" spans="1:20" ht="15" x14ac:dyDescent="0.25">
      <c r="A47" s="7" t="s">
        <v>49</v>
      </c>
      <c r="B47" s="7">
        <v>0.1</v>
      </c>
      <c r="C47" s="7">
        <v>0.2</v>
      </c>
      <c r="D47" s="7">
        <v>0.3</v>
      </c>
      <c r="E47" s="7">
        <v>0.4</v>
      </c>
      <c r="F47" s="7">
        <v>0.5</v>
      </c>
      <c r="G47" s="7">
        <v>0.6</v>
      </c>
      <c r="H47" s="7">
        <v>0.7</v>
      </c>
      <c r="I47" s="7">
        <v>0.8</v>
      </c>
      <c r="J47" s="5"/>
      <c r="K47" s="5"/>
    </row>
    <row r="48" spans="1:20" x14ac:dyDescent="0.2">
      <c r="A48" s="4" t="s">
        <v>74</v>
      </c>
      <c r="B48" s="4">
        <v>100</v>
      </c>
      <c r="C48" s="4">
        <v>200</v>
      </c>
      <c r="D48" s="4">
        <v>300</v>
      </c>
      <c r="E48" s="4">
        <v>400</v>
      </c>
      <c r="F48" s="4">
        <v>500</v>
      </c>
      <c r="G48" s="4">
        <v>600</v>
      </c>
      <c r="H48" s="4">
        <v>700</v>
      </c>
      <c r="I48" s="4">
        <v>800</v>
      </c>
      <c r="K48" s="5"/>
    </row>
    <row r="49" spans="1:11" x14ac:dyDescent="0.2">
      <c r="A49" s="4" t="s">
        <v>73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K49" s="5"/>
    </row>
    <row r="50" spans="1:11" x14ac:dyDescent="0.2">
      <c r="A50" s="4" t="s">
        <v>72</v>
      </c>
      <c r="B50" s="4">
        <v>4635.1109999999999</v>
      </c>
      <c r="C50" s="4">
        <v>9091.1180000000004</v>
      </c>
      <c r="D50" s="4">
        <v>13569.550999999999</v>
      </c>
      <c r="E50" s="4">
        <v>18069.482</v>
      </c>
      <c r="F50" s="4">
        <v>22593.22</v>
      </c>
      <c r="G50" s="4">
        <v>27141.205999999998</v>
      </c>
      <c r="H50" s="4">
        <v>31713.273000000001</v>
      </c>
      <c r="I50" s="4">
        <v>36199.535000000003</v>
      </c>
      <c r="K50" s="5"/>
    </row>
    <row r="51" spans="1:11" x14ac:dyDescent="0.2">
      <c r="A51" s="4" t="s">
        <v>71</v>
      </c>
      <c r="B51" s="4">
        <v>100000</v>
      </c>
      <c r="C51" s="4">
        <v>200000</v>
      </c>
      <c r="D51" s="4">
        <v>300000</v>
      </c>
      <c r="E51" s="4">
        <v>400000</v>
      </c>
      <c r="F51" s="4">
        <v>500000</v>
      </c>
      <c r="G51" s="4">
        <v>600000</v>
      </c>
      <c r="H51" s="4">
        <v>700000</v>
      </c>
      <c r="I51" s="4">
        <v>800000</v>
      </c>
      <c r="K51" s="5"/>
    </row>
    <row r="52" spans="1:11" x14ac:dyDescent="0.2">
      <c r="A52" s="4" t="s">
        <v>70</v>
      </c>
      <c r="B52" s="4">
        <v>104647.011</v>
      </c>
      <c r="C52" s="4">
        <v>124925.663</v>
      </c>
      <c r="D52" s="4">
        <v>143400.30499999999</v>
      </c>
      <c r="E52" s="4">
        <v>160741.20000000001</v>
      </c>
      <c r="F52" s="4">
        <v>177279.24900000001</v>
      </c>
      <c r="G52" s="4">
        <v>193213.59599999999</v>
      </c>
      <c r="H52" s="4">
        <v>208673.658</v>
      </c>
      <c r="I52" s="4">
        <v>223629.05600000001</v>
      </c>
      <c r="K52" s="5"/>
    </row>
    <row r="53" spans="1:11" x14ac:dyDescent="0.2">
      <c r="A53" s="4" t="s">
        <v>69</v>
      </c>
      <c r="B53" s="4">
        <v>8.7179847958773493</v>
      </c>
      <c r="C53" s="4">
        <v>8.7179847958773493</v>
      </c>
      <c r="D53" s="4">
        <v>8.7179847958773493</v>
      </c>
      <c r="E53" s="4">
        <v>8.7179847958773493</v>
      </c>
      <c r="F53" s="4">
        <v>8.7179847958773493</v>
      </c>
      <c r="G53" s="4">
        <v>8.7179847958773493</v>
      </c>
      <c r="H53" s="4">
        <v>8.7179847958773493</v>
      </c>
      <c r="I53" s="4">
        <v>8.7179847958773493</v>
      </c>
    </row>
    <row r="54" spans="1:11" x14ac:dyDescent="0.2">
      <c r="A54" s="6" t="s">
        <v>68</v>
      </c>
      <c r="B54" s="6">
        <v>35504.091034758902</v>
      </c>
      <c r="C54" s="6">
        <v>57763.9772601445</v>
      </c>
      <c r="D54" s="6">
        <v>67765.292320413893</v>
      </c>
      <c r="E54" s="6">
        <v>69621.320474626802</v>
      </c>
      <c r="F54" s="6">
        <v>71222.327757304301</v>
      </c>
      <c r="G54" s="6">
        <v>71922.152260343093</v>
      </c>
      <c r="H54" s="6">
        <v>72167.165052501397</v>
      </c>
      <c r="I54" s="6">
        <v>72441.112324724003</v>
      </c>
    </row>
    <row r="56" spans="1:11" x14ac:dyDescent="0.2">
      <c r="A56" s="4" t="s">
        <v>67</v>
      </c>
    </row>
    <row r="57" spans="1:11" x14ac:dyDescent="0.2">
      <c r="A57" s="4" t="s">
        <v>66</v>
      </c>
      <c r="B57" s="4">
        <v>0.1</v>
      </c>
      <c r="C57" s="4">
        <v>0.2</v>
      </c>
      <c r="D57" s="4">
        <v>0.3</v>
      </c>
      <c r="E57" s="4">
        <v>0.4</v>
      </c>
      <c r="F57" s="4">
        <v>0.5</v>
      </c>
      <c r="G57" s="4">
        <v>0.6</v>
      </c>
      <c r="H57" s="4">
        <v>0.7</v>
      </c>
      <c r="I57" s="4">
        <v>0.8</v>
      </c>
    </row>
    <row r="58" spans="1:11" x14ac:dyDescent="0.2">
      <c r="A58" s="4">
        <v>0</v>
      </c>
      <c r="B58" s="4">
        <v>3.2299999999999999E-4</v>
      </c>
      <c r="C58" s="4">
        <v>5.2300000000000003E-4</v>
      </c>
      <c r="D58" s="4">
        <v>6.6100000000000002E-4</v>
      </c>
      <c r="E58" s="4">
        <v>7.8700000000000005E-4</v>
      </c>
      <c r="F58" s="4">
        <v>9.0799999999999995E-4</v>
      </c>
      <c r="G58" s="4">
        <v>1.0280000000000001E-3</v>
      </c>
      <c r="H58" s="4">
        <v>1.1490000000000001E-3</v>
      </c>
      <c r="I58" s="4">
        <v>1.253E-3</v>
      </c>
    </row>
    <row r="59" spans="1:11" x14ac:dyDescent="0.2">
      <c r="A59" s="4">
        <v>1000</v>
      </c>
      <c r="B59" s="4">
        <v>3.2699999999999998E-4</v>
      </c>
      <c r="C59" s="4">
        <v>5.2999999999999998E-4</v>
      </c>
      <c r="D59" s="4">
        <v>6.6799999999999997E-4</v>
      </c>
      <c r="E59" s="4">
        <v>7.9600000000000005E-4</v>
      </c>
      <c r="F59" s="4">
        <v>9.19E-4</v>
      </c>
      <c r="G59" s="4">
        <v>1.041E-3</v>
      </c>
      <c r="H59" s="4">
        <v>1.1620000000000001E-3</v>
      </c>
      <c r="I59" s="4">
        <v>1.2669999999999999E-3</v>
      </c>
    </row>
    <row r="60" spans="1:11" x14ac:dyDescent="0.2">
      <c r="A60" s="4">
        <v>2000</v>
      </c>
      <c r="B60" s="4">
        <v>3.3100000000000002E-4</v>
      </c>
      <c r="C60" s="4">
        <v>5.3600000000000002E-4</v>
      </c>
      <c r="D60" s="4">
        <v>6.7599999999999995E-4</v>
      </c>
      <c r="E60" s="4">
        <v>8.0599999999999997E-4</v>
      </c>
      <c r="F60" s="4">
        <v>9.3000000000000005E-4</v>
      </c>
      <c r="G60" s="4">
        <v>1.0529999999999999E-3</v>
      </c>
      <c r="H60" s="4">
        <v>1.176E-3</v>
      </c>
      <c r="I60" s="4">
        <v>1.2830000000000001E-3</v>
      </c>
    </row>
    <row r="61" spans="1:11" x14ac:dyDescent="0.2">
      <c r="A61" s="4">
        <v>3000</v>
      </c>
      <c r="B61" s="4">
        <v>3.3500000000000001E-4</v>
      </c>
      <c r="C61" s="4">
        <v>5.4299999999999997E-4</v>
      </c>
      <c r="D61" s="4">
        <v>6.8499999999999995E-4</v>
      </c>
      <c r="E61" s="4">
        <v>8.1599999999999999E-4</v>
      </c>
      <c r="F61" s="4">
        <v>9.4200000000000002E-4</v>
      </c>
      <c r="G61" s="4">
        <v>1.0660000000000001E-3</v>
      </c>
      <c r="H61" s="4">
        <v>1.191E-3</v>
      </c>
      <c r="I61" s="4">
        <v>1.2979999999999999E-3</v>
      </c>
    </row>
    <row r="62" spans="1:11" x14ac:dyDescent="0.2">
      <c r="A62" s="4">
        <v>4000</v>
      </c>
      <c r="B62" s="4">
        <v>3.4000000000000002E-4</v>
      </c>
      <c r="C62" s="4">
        <v>5.5000000000000003E-4</v>
      </c>
      <c r="D62" s="4">
        <v>6.9399999999999996E-4</v>
      </c>
      <c r="E62" s="4">
        <v>8.2600000000000002E-4</v>
      </c>
      <c r="F62" s="4">
        <v>9.5399999999999999E-4</v>
      </c>
      <c r="G62" s="4">
        <v>1.08E-3</v>
      </c>
      <c r="H62" s="4">
        <v>1.206E-3</v>
      </c>
      <c r="I62" s="4">
        <v>1.315E-3</v>
      </c>
    </row>
    <row r="63" spans="1:11" x14ac:dyDescent="0.2">
      <c r="A63" s="4">
        <v>5000</v>
      </c>
      <c r="B63" s="4">
        <v>3.4400000000000001E-4</v>
      </c>
      <c r="C63" s="4">
        <v>5.5699999999999999E-4</v>
      </c>
      <c r="D63" s="4">
        <v>7.0299999999999996E-4</v>
      </c>
      <c r="E63" s="4">
        <v>8.3699999999999996E-4</v>
      </c>
      <c r="F63" s="4">
        <v>9.6599999999999995E-4</v>
      </c>
      <c r="G63" s="4">
        <v>1.0939999999999999E-3</v>
      </c>
      <c r="H63" s="4">
        <v>1.222E-3</v>
      </c>
      <c r="I63" s="4">
        <v>1.3320000000000001E-3</v>
      </c>
    </row>
    <row r="64" spans="1:11" x14ac:dyDescent="0.2">
      <c r="A64" s="4">
        <v>6000</v>
      </c>
      <c r="B64" s="4">
        <v>3.4900000000000003E-4</v>
      </c>
      <c r="C64" s="4">
        <v>5.6400000000000005E-4</v>
      </c>
      <c r="D64" s="4">
        <v>7.1199999999999996E-4</v>
      </c>
      <c r="E64" s="4">
        <v>8.4800000000000001E-4</v>
      </c>
      <c r="F64" s="4">
        <v>9.7900000000000005E-4</v>
      </c>
      <c r="G64" s="4">
        <v>1.109E-3</v>
      </c>
      <c r="H64" s="4">
        <v>1.238E-3</v>
      </c>
      <c r="I64" s="4">
        <v>1.3500000000000001E-3</v>
      </c>
    </row>
    <row r="65" spans="1:11" x14ac:dyDescent="0.2">
      <c r="A65" s="4">
        <v>7000</v>
      </c>
      <c r="B65" s="4">
        <v>3.5399999999999999E-4</v>
      </c>
      <c r="C65" s="4">
        <v>5.7200000000000003E-4</v>
      </c>
      <c r="D65" s="4">
        <v>7.2199999999999999E-4</v>
      </c>
      <c r="E65" s="4">
        <v>8.5999999999999998E-4</v>
      </c>
      <c r="F65" s="4">
        <v>9.9299999999999996E-4</v>
      </c>
      <c r="G65" s="4">
        <v>1.124E-3</v>
      </c>
      <c r="H65" s="4">
        <v>1.256E-3</v>
      </c>
      <c r="I65" s="4">
        <v>1.369E-3</v>
      </c>
    </row>
    <row r="66" spans="1:11" x14ac:dyDescent="0.2">
      <c r="A66" s="4">
        <v>8000</v>
      </c>
      <c r="B66" s="4">
        <v>3.59E-4</v>
      </c>
      <c r="C66" s="4">
        <v>5.8E-4</v>
      </c>
      <c r="D66" s="4">
        <v>7.3300000000000004E-4</v>
      </c>
      <c r="E66" s="4">
        <v>8.7299999999999997E-4</v>
      </c>
      <c r="F66" s="4">
        <v>1.0070000000000001E-3</v>
      </c>
      <c r="G66" s="4">
        <v>1.14E-3</v>
      </c>
      <c r="H66" s="4">
        <v>1.274E-3</v>
      </c>
      <c r="I66" s="4">
        <v>1.389E-3</v>
      </c>
    </row>
    <row r="67" spans="1:11" x14ac:dyDescent="0.2">
      <c r="A67" s="4">
        <v>9000</v>
      </c>
      <c r="B67" s="4">
        <v>3.6499999999999998E-4</v>
      </c>
      <c r="C67" s="4">
        <v>5.8900000000000001E-4</v>
      </c>
      <c r="D67" s="4">
        <v>7.4299999999999995E-4</v>
      </c>
      <c r="E67" s="4">
        <v>8.8599999999999996E-4</v>
      </c>
      <c r="F67" s="4">
        <v>1.0219999999999999E-3</v>
      </c>
      <c r="G67" s="4">
        <v>1.157E-3</v>
      </c>
      <c r="H67" s="4">
        <v>1.2930000000000001E-3</v>
      </c>
      <c r="I67" s="4">
        <v>1.4090000000000001E-3</v>
      </c>
    </row>
    <row r="68" spans="1:11" x14ac:dyDescent="0.2">
      <c r="A68" s="4">
        <v>10000</v>
      </c>
      <c r="B68" s="4">
        <v>3.7100000000000002E-4</v>
      </c>
      <c r="C68" s="4">
        <v>5.9800000000000001E-4</v>
      </c>
      <c r="D68" s="4">
        <v>7.5500000000000003E-4</v>
      </c>
      <c r="E68" s="4">
        <v>8.9899999999999995E-4</v>
      </c>
      <c r="F68" s="4">
        <v>1.0380000000000001E-3</v>
      </c>
      <c r="G68" s="4">
        <v>1.175E-3</v>
      </c>
      <c r="H68" s="4">
        <v>1.3129999999999999E-3</v>
      </c>
      <c r="I68" s="4">
        <v>1.431E-3</v>
      </c>
    </row>
    <row r="69" spans="1:11" x14ac:dyDescent="0.2">
      <c r="A69" s="4">
        <v>11000</v>
      </c>
      <c r="B69" s="4">
        <v>3.77E-4</v>
      </c>
      <c r="C69" s="4">
        <v>6.0800000000000003E-4</v>
      </c>
      <c r="D69" s="4">
        <v>7.67E-4</v>
      </c>
      <c r="E69" s="4">
        <v>9.1299999999999997E-4</v>
      </c>
      <c r="F69" s="4">
        <v>1.054E-3</v>
      </c>
      <c r="G69" s="4">
        <v>1.194E-3</v>
      </c>
      <c r="H69" s="4">
        <v>1.333E-3</v>
      </c>
      <c r="I69" s="4">
        <v>1.4530000000000001E-3</v>
      </c>
    </row>
    <row r="70" spans="1:11" x14ac:dyDescent="0.2">
      <c r="A70" s="4">
        <v>12000</v>
      </c>
      <c r="B70" s="4">
        <v>3.8499999999999998E-4</v>
      </c>
      <c r="C70" s="4">
        <v>6.2100000000000002E-4</v>
      </c>
      <c r="D70" s="4">
        <v>7.8399999999999997E-4</v>
      </c>
      <c r="E70" s="4">
        <v>9.3300000000000002E-4</v>
      </c>
      <c r="F70" s="4">
        <v>1.077E-3</v>
      </c>
      <c r="G70" s="4">
        <v>1.2199999999999999E-3</v>
      </c>
      <c r="H70" s="4">
        <v>1.3619999999999999E-3</v>
      </c>
      <c r="I70" s="4">
        <v>1.485E-3</v>
      </c>
      <c r="K70" s="5"/>
    </row>
    <row r="71" spans="1:11" x14ac:dyDescent="0.2">
      <c r="K71" s="5"/>
    </row>
    <row r="72" spans="1:11" x14ac:dyDescent="0.2">
      <c r="K72" s="5"/>
    </row>
    <row r="73" spans="1:11" x14ac:dyDescent="0.2">
      <c r="A73" s="4" t="s">
        <v>65</v>
      </c>
      <c r="B73" s="4">
        <v>0.1</v>
      </c>
      <c r="C73" s="4">
        <v>0.2</v>
      </c>
      <c r="D73" s="4">
        <v>0.3</v>
      </c>
      <c r="E73" s="4">
        <v>0.4</v>
      </c>
      <c r="F73" s="4">
        <v>0.5</v>
      </c>
      <c r="G73" s="4">
        <v>0.6</v>
      </c>
      <c r="H73" s="4">
        <v>0.7</v>
      </c>
      <c r="I73" s="4">
        <v>0.8</v>
      </c>
      <c r="K73" s="5"/>
    </row>
    <row r="74" spans="1:11" x14ac:dyDescent="0.2">
      <c r="A74" s="4">
        <v>-2</v>
      </c>
      <c r="B74" s="4">
        <v>1.5152000000000001E-2</v>
      </c>
      <c r="C74" s="4">
        <v>1.5152000000000001E-2</v>
      </c>
      <c r="D74" s="4">
        <v>1.5152000000000001E-2</v>
      </c>
      <c r="E74" s="4">
        <v>1.5152000000000001E-2</v>
      </c>
      <c r="F74" s="4">
        <v>1.5152000000000001E-2</v>
      </c>
      <c r="G74" s="4">
        <v>1.5152000000000001E-2</v>
      </c>
      <c r="H74" s="4">
        <v>1.5152000000000001E-2</v>
      </c>
      <c r="I74" s="4">
        <v>1.5152000000000001E-2</v>
      </c>
      <c r="K74" s="5"/>
    </row>
    <row r="75" spans="1:11" x14ac:dyDescent="0.2">
      <c r="A75" s="4">
        <v>0</v>
      </c>
      <c r="B75" s="4">
        <v>1.3938000000000001E-2</v>
      </c>
      <c r="C75" s="4">
        <v>1.3938000000000001E-2</v>
      </c>
      <c r="D75" s="4">
        <v>1.3938000000000001E-2</v>
      </c>
      <c r="E75" s="4">
        <v>1.3938000000000001E-2</v>
      </c>
      <c r="F75" s="4">
        <v>1.3938000000000001E-2</v>
      </c>
      <c r="G75" s="4">
        <v>1.3938000000000001E-2</v>
      </c>
      <c r="H75" s="4">
        <v>1.3938000000000001E-2</v>
      </c>
      <c r="I75" s="4">
        <v>1.3938000000000001E-2</v>
      </c>
      <c r="K75" s="5"/>
    </row>
    <row r="76" spans="1:11" x14ac:dyDescent="0.2">
      <c r="A76" s="4">
        <v>2.8570000000000002</v>
      </c>
      <c r="B76" s="4">
        <v>1.6442999999999999E-2</v>
      </c>
      <c r="C76" s="4">
        <v>1.6442999999999999E-2</v>
      </c>
      <c r="D76" s="4">
        <v>1.6442999999999999E-2</v>
      </c>
      <c r="E76" s="4">
        <v>1.6442999999999999E-2</v>
      </c>
      <c r="F76" s="4">
        <v>1.6442999999999999E-2</v>
      </c>
      <c r="G76" s="4">
        <v>1.6442999999999999E-2</v>
      </c>
      <c r="H76" s="4">
        <v>1.6442999999999999E-2</v>
      </c>
      <c r="I76" s="4">
        <v>1.6442999999999999E-2</v>
      </c>
      <c r="K76" s="5"/>
    </row>
    <row r="77" spans="1:11" x14ac:dyDescent="0.2">
      <c r="A77" s="4">
        <v>5.7140000000000004</v>
      </c>
      <c r="B77" s="4">
        <v>2.3949999999999999E-2</v>
      </c>
      <c r="C77" s="4">
        <v>2.3949999999999999E-2</v>
      </c>
      <c r="D77" s="4">
        <v>2.3949999999999999E-2</v>
      </c>
      <c r="E77" s="4">
        <v>2.3949999999999999E-2</v>
      </c>
      <c r="F77" s="4">
        <v>2.3949999999999999E-2</v>
      </c>
      <c r="G77" s="4">
        <v>2.3949999999999999E-2</v>
      </c>
      <c r="H77" s="4">
        <v>2.3949999999999999E-2</v>
      </c>
      <c r="I77" s="4">
        <v>2.3949999999999999E-2</v>
      </c>
    </row>
    <row r="78" spans="1:11" x14ac:dyDescent="0.2">
      <c r="A78" s="4">
        <v>8.5709999999999997</v>
      </c>
      <c r="B78" s="4">
        <v>3.6551E-2</v>
      </c>
      <c r="C78" s="4">
        <v>3.6551E-2</v>
      </c>
      <c r="D78" s="4">
        <v>3.6551E-2</v>
      </c>
      <c r="E78" s="4">
        <v>3.6551E-2</v>
      </c>
      <c r="F78" s="4">
        <v>3.6551E-2</v>
      </c>
      <c r="G78" s="4">
        <v>3.6551E-2</v>
      </c>
      <c r="H78" s="4">
        <v>3.6551E-2</v>
      </c>
      <c r="I78" s="4">
        <v>3.6551E-2</v>
      </c>
    </row>
    <row r="79" spans="1:11" x14ac:dyDescent="0.2">
      <c r="A79" s="4">
        <v>11.429</v>
      </c>
      <c r="B79" s="4">
        <v>5.2442000000000003E-2</v>
      </c>
      <c r="C79" s="4">
        <v>5.2442000000000003E-2</v>
      </c>
      <c r="D79" s="4">
        <v>5.2442000000000003E-2</v>
      </c>
      <c r="E79" s="4">
        <v>5.2442000000000003E-2</v>
      </c>
      <c r="F79" s="4">
        <v>5.2442000000000003E-2</v>
      </c>
      <c r="G79" s="4">
        <v>5.2442000000000003E-2</v>
      </c>
      <c r="H79" s="4">
        <v>5.2442000000000003E-2</v>
      </c>
      <c r="I79" s="4">
        <v>5.2442000000000003E-2</v>
      </c>
    </row>
    <row r="80" spans="1:11" x14ac:dyDescent="0.2">
      <c r="A80" s="4">
        <v>14.286</v>
      </c>
      <c r="B80" s="4">
        <v>6.6919999999999993E-2</v>
      </c>
      <c r="C80" s="4">
        <v>6.6919999999999993E-2</v>
      </c>
      <c r="D80" s="4">
        <v>6.6919999999999993E-2</v>
      </c>
      <c r="E80" s="4">
        <v>6.6919999999999993E-2</v>
      </c>
      <c r="F80" s="4">
        <v>6.6919999999999993E-2</v>
      </c>
      <c r="G80" s="4">
        <v>6.6919999999999993E-2</v>
      </c>
      <c r="H80" s="4">
        <v>6.6919999999999993E-2</v>
      </c>
      <c r="I80" s="4">
        <v>6.6919999999999993E-2</v>
      </c>
    </row>
    <row r="81" spans="1:9" x14ac:dyDescent="0.2">
      <c r="A81" s="4">
        <v>17.143000000000001</v>
      </c>
      <c r="B81" s="4">
        <v>8.2222000000000003E-2</v>
      </c>
      <c r="C81" s="4">
        <v>8.2222000000000003E-2</v>
      </c>
      <c r="D81" s="4">
        <v>8.2222000000000003E-2</v>
      </c>
      <c r="E81" s="4">
        <v>8.2222000000000003E-2</v>
      </c>
      <c r="F81" s="4">
        <v>8.2222000000000003E-2</v>
      </c>
      <c r="G81" s="4">
        <v>8.2222000000000003E-2</v>
      </c>
      <c r="H81" s="4">
        <v>8.2222000000000003E-2</v>
      </c>
      <c r="I81" s="4">
        <v>8.2222000000000003E-2</v>
      </c>
    </row>
    <row r="82" spans="1:9" x14ac:dyDescent="0.2">
      <c r="A82" s="4">
        <v>20</v>
      </c>
      <c r="B82" s="4">
        <v>9.7549999999999998E-2</v>
      </c>
      <c r="C82" s="4">
        <v>9.7549999999999998E-2</v>
      </c>
      <c r="D82" s="4">
        <v>9.7549999999999998E-2</v>
      </c>
      <c r="E82" s="4">
        <v>9.7549999999999998E-2</v>
      </c>
      <c r="F82" s="4">
        <v>9.7549999999999998E-2</v>
      </c>
      <c r="G82" s="4">
        <v>9.7549999999999998E-2</v>
      </c>
      <c r="H82" s="4">
        <v>9.7549999999999998E-2</v>
      </c>
      <c r="I82" s="4">
        <v>9.7549999999999998E-2</v>
      </c>
    </row>
    <row r="85" spans="1:9" x14ac:dyDescent="0.2">
      <c r="A85" s="4" t="s">
        <v>64</v>
      </c>
      <c r="B85" s="4">
        <f>B12</f>
        <v>1.3938000000000001E-2</v>
      </c>
    </row>
    <row r="86" spans="1:9" x14ac:dyDescent="0.2">
      <c r="B86" s="4">
        <f>B69+$B$85</f>
        <v>1.4315000000000001E-2</v>
      </c>
      <c r="C86" s="4">
        <f>C69+$B$85</f>
        <v>1.4546E-2</v>
      </c>
      <c r="D86" s="4">
        <f>D69+$B$85</f>
        <v>1.4705000000000001E-2</v>
      </c>
      <c r="E86" s="4">
        <f>E69+$B$85</f>
        <v>1.4851000000000001E-2</v>
      </c>
      <c r="F86" s="4">
        <f>F69+$B$85</f>
        <v>1.4992E-2</v>
      </c>
      <c r="G86" s="4">
        <f>G69+$B$85</f>
        <v>1.5132000000000001E-2</v>
      </c>
      <c r="H86" s="4">
        <f>H69+$B$85</f>
        <v>1.5271E-2</v>
      </c>
      <c r="I86" s="4">
        <f>I69+$B$85</f>
        <v>1.5391E-2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200</vt:lpstr>
      <vt:lpstr>400</vt:lpstr>
      <vt:lpstr>800</vt:lpstr>
      <vt:lpstr>compare</vt:lpstr>
      <vt:lpstr>pax distance (emissions)</vt:lpstr>
      <vt:lpstr>pax distance (MJ)</vt:lpstr>
      <vt:lpstr>Figures</vt:lpstr>
      <vt:lpstr>200 spec</vt:lpstr>
      <vt:lpstr>400 spec</vt:lpstr>
      <vt:lpstr>800 spec</vt:lpstr>
      <vt:lpstr>stability_a321_LH2</vt:lpstr>
      <vt:lpstr>stability_a321_kerosene</vt:lpstr>
      <vt:lpstr>stability_b777_Kerosene</vt:lpstr>
      <vt:lpstr>stability_b777_LH2</vt:lpstr>
      <vt:lpstr>stability_a380_Kerosene</vt:lpstr>
      <vt:lpstr>stability_a380_LH2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</dc:creator>
  <cp:lastModifiedBy>Joseph Chan</cp:lastModifiedBy>
  <dcterms:created xsi:type="dcterms:W3CDTF">2022-12-19T00:11:11Z</dcterms:created>
  <dcterms:modified xsi:type="dcterms:W3CDTF">2024-01-16T10:18:08Z</dcterms:modified>
</cp:coreProperties>
</file>