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6.xml" ContentType="application/vnd.openxmlformats-officedocument.drawing+xml"/>
  <Override PartName="/xl/charts/chart1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3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7.xml" ContentType="application/vnd.openxmlformats-officedocument.drawing+xml"/>
  <Override PartName="/xl/charts/chart14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15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6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14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livecoventryac-my.sharepoint.com/personal/yej22_uni_coventry_ac_uk/Documents/PhD_Jin_Project/Testing/Fatigue testing/Al-Mg-Sc/"/>
    </mc:Choice>
  </mc:AlternateContent>
  <xr:revisionPtr revIDLastSave="0" documentId="8_{56A23DE0-43B4-764F-9B0E-1B1B6C6C2704}" xr6:coauthVersionLast="47" xr6:coauthVersionMax="47" xr10:uidLastSave="{00000000-0000-0000-0000-000000000000}"/>
  <bookViews>
    <workbookView xWindow="0" yWindow="760" windowWidth="34560" windowHeight="21100" xr2:uid="{FD4F9A34-66DF-F043-A724-0216339F617E}"/>
  </bookViews>
  <sheets>
    <sheet name="vertical data comparison" sheetId="5" r:id="rId1"/>
    <sheet name="horizontal data comparison" sheetId="3" r:id="rId2"/>
    <sheet name="Sheet1" sheetId="6" r:id="rId3"/>
    <sheet name="P1-H2" sheetId="1" r:id="rId4"/>
    <sheet name="P2-H1" sheetId="7" r:id="rId5"/>
    <sheet name="P1-V2" sheetId="4" r:id="rId6"/>
    <sheet name="P2-V4" sheetId="9" r:id="rId7"/>
    <sheet name="literature review" sheetId="10" r:id="rId8"/>
    <sheet name="HS equation-horizontal" sheetId="15" r:id="rId9"/>
    <sheet name="HS equation-vertical" sheetId="16" r:id="rId10"/>
    <sheet name="HS equation-vertical_30" sheetId="12" r:id="rId11"/>
    <sheet name="Paris law-Horizontal" sheetId="19" r:id="rId12"/>
    <sheet name="Paris law-vertical" sheetId="18" r:id="rId13"/>
  </sheets>
  <definedNames>
    <definedName name="_xlnm._FilterDatabase" localSheetId="1" hidden="1">'horizontal data comparison'!$Q$4:$R$45</definedName>
    <definedName name="_xlnm._FilterDatabase" localSheetId="11" hidden="1">'Paris law-Horizontal'!$A$11:$P$48</definedName>
    <definedName name="_xlnm._FilterDatabase" localSheetId="12" hidden="1">'Paris law-vertical'!$A$11:$P$48</definedName>
    <definedName name="_xlnm._FilterDatabase" localSheetId="0" hidden="1">'vertical data comparison'!$A$1:$C$17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X26" i="15" l="1"/>
  <c r="X25" i="15"/>
  <c r="AI21" i="16"/>
  <c r="AI20" i="16"/>
  <c r="AB3" i="15"/>
  <c r="D12" i="16"/>
  <c r="AB3" i="16"/>
  <c r="Y8" i="19"/>
  <c r="Y279" i="19"/>
  <c r="Y276" i="19"/>
  <c r="Y269" i="19"/>
  <c r="Y266" i="19"/>
  <c r="Y259" i="19"/>
  <c r="Y256" i="19"/>
  <c r="Y249" i="19"/>
  <c r="Y246" i="19"/>
  <c r="Y239" i="19"/>
  <c r="Y236" i="19"/>
  <c r="Y229" i="19"/>
  <c r="Y226" i="19"/>
  <c r="Y219" i="19"/>
  <c r="Y216" i="19"/>
  <c r="Y209" i="19"/>
  <c r="Y206" i="19"/>
  <c r="Y199" i="19"/>
  <c r="Y196" i="19"/>
  <c r="Y189" i="19"/>
  <c r="Y186" i="19"/>
  <c r="Y179" i="19"/>
  <c r="Y176" i="19"/>
  <c r="Y169" i="19"/>
  <c r="Y166" i="19"/>
  <c r="Y159" i="19"/>
  <c r="Y156" i="19"/>
  <c r="Y149" i="19"/>
  <c r="Y146" i="19"/>
  <c r="Y139" i="19"/>
  <c r="Y136" i="19"/>
  <c r="Y129" i="19"/>
  <c r="Y126" i="19"/>
  <c r="Y119" i="19"/>
  <c r="Y116" i="19"/>
  <c r="Y109" i="19"/>
  <c r="Y106" i="19"/>
  <c r="Y99" i="19"/>
  <c r="Y96" i="19"/>
  <c r="Y89" i="19"/>
  <c r="Y86" i="19"/>
  <c r="Y79" i="19"/>
  <c r="Y76" i="19"/>
  <c r="Y69" i="19"/>
  <c r="Y66" i="19"/>
  <c r="Y59" i="19"/>
  <c r="Y56" i="19"/>
  <c r="Y49" i="19"/>
  <c r="Y47" i="19"/>
  <c r="Y42" i="19"/>
  <c r="Y37" i="19"/>
  <c r="Y32" i="19"/>
  <c r="Y27" i="19"/>
  <c r="Y22" i="19"/>
  <c r="Y17" i="19"/>
  <c r="Y12" i="19"/>
  <c r="Y285" i="19"/>
  <c r="Y263" i="18"/>
  <c r="Y264" i="18"/>
  <c r="Y265" i="18"/>
  <c r="Y266" i="18"/>
  <c r="Y267" i="18"/>
  <c r="Y268" i="18"/>
  <c r="Y269" i="18"/>
  <c r="Y270" i="18"/>
  <c r="Y271" i="18"/>
  <c r="Y272" i="18"/>
  <c r="Y273" i="18"/>
  <c r="Y274" i="18"/>
  <c r="Y275" i="18"/>
  <c r="Y276" i="18"/>
  <c r="Y277" i="18"/>
  <c r="Y278" i="18"/>
  <c r="Y279" i="18"/>
  <c r="Y280" i="18"/>
  <c r="Y281" i="18"/>
  <c r="Y282" i="18"/>
  <c r="Y283" i="18"/>
  <c r="Y284" i="18"/>
  <c r="Y285" i="18"/>
  <c r="Y262" i="18"/>
  <c r="Y8" i="18"/>
  <c r="Y9" i="18"/>
  <c r="Y10" i="18"/>
  <c r="Y11" i="18"/>
  <c r="Y12" i="18"/>
  <c r="Y13" i="18"/>
  <c r="W2" i="7"/>
  <c r="X2" i="7"/>
  <c r="Y2" i="7"/>
  <c r="Q15" i="15"/>
  <c r="R15" i="15"/>
  <c r="W6" i="9"/>
  <c r="Y57" i="19" l="1"/>
  <c r="Y67" i="19"/>
  <c r="Y77" i="19"/>
  <c r="Y87" i="19"/>
  <c r="Y97" i="19"/>
  <c r="Y107" i="19"/>
  <c r="Y117" i="19"/>
  <c r="Y127" i="19"/>
  <c r="Y137" i="19"/>
  <c r="Y147" i="19"/>
  <c r="Y157" i="19"/>
  <c r="Y167" i="19"/>
  <c r="Y177" i="19"/>
  <c r="Y187" i="19"/>
  <c r="Y197" i="19"/>
  <c r="Y207" i="19"/>
  <c r="Y217" i="19"/>
  <c r="Y227" i="19"/>
  <c r="Y237" i="19"/>
  <c r="Y247" i="19"/>
  <c r="Y257" i="19"/>
  <c r="Y267" i="19"/>
  <c r="Y277" i="19"/>
  <c r="Y13" i="19"/>
  <c r="Y18" i="19"/>
  <c r="Y23" i="19"/>
  <c r="Y28" i="19"/>
  <c r="Y33" i="19"/>
  <c r="Y38" i="19"/>
  <c r="Y43" i="19"/>
  <c r="Y48" i="19"/>
  <c r="Y58" i="19"/>
  <c r="Y68" i="19"/>
  <c r="Y78" i="19"/>
  <c r="Y88" i="19"/>
  <c r="Y98" i="19"/>
  <c r="Y108" i="19"/>
  <c r="Y118" i="19"/>
  <c r="Y128" i="19"/>
  <c r="Y138" i="19"/>
  <c r="Y148" i="19"/>
  <c r="Y158" i="19"/>
  <c r="Y168" i="19"/>
  <c r="Y178" i="19"/>
  <c r="Y188" i="19"/>
  <c r="Y198" i="19"/>
  <c r="Y208" i="19"/>
  <c r="Y218" i="19"/>
  <c r="Y228" i="19"/>
  <c r="Y238" i="19"/>
  <c r="Y248" i="19"/>
  <c r="Y258" i="19"/>
  <c r="Y268" i="19"/>
  <c r="Y278" i="19"/>
  <c r="Y29" i="19"/>
  <c r="Y100" i="19"/>
  <c r="Y140" i="19"/>
  <c r="Y160" i="19"/>
  <c r="Y180" i="19"/>
  <c r="Y190" i="19"/>
  <c r="Y210" i="19"/>
  <c r="Y220" i="19"/>
  <c r="Y230" i="19"/>
  <c r="Y240" i="19"/>
  <c r="Y250" i="19"/>
  <c r="Y260" i="19"/>
  <c r="Y280" i="19"/>
  <c r="Y51" i="19"/>
  <c r="Y91" i="19"/>
  <c r="Y111" i="19"/>
  <c r="Y131" i="19"/>
  <c r="Y151" i="19"/>
  <c r="Y171" i="19"/>
  <c r="Y191" i="19"/>
  <c r="Y211" i="19"/>
  <c r="Y271" i="19"/>
  <c r="Y15" i="19"/>
  <c r="Y25" i="19"/>
  <c r="Y35" i="19"/>
  <c r="Y40" i="19"/>
  <c r="Y52" i="19"/>
  <c r="Y62" i="19"/>
  <c r="Y72" i="19"/>
  <c r="Y82" i="19"/>
  <c r="Y92" i="19"/>
  <c r="Y112" i="19"/>
  <c r="Y122" i="19"/>
  <c r="Y132" i="19"/>
  <c r="Y142" i="19"/>
  <c r="Y152" i="19"/>
  <c r="Y162" i="19"/>
  <c r="Y172" i="19"/>
  <c r="Y182" i="19"/>
  <c r="Y192" i="19"/>
  <c r="Y202" i="19"/>
  <c r="Y212" i="19"/>
  <c r="Y222" i="19"/>
  <c r="Y232" i="19"/>
  <c r="Y242" i="19"/>
  <c r="Y252" i="19"/>
  <c r="Y262" i="19"/>
  <c r="Y272" i="19"/>
  <c r="Y282" i="19"/>
  <c r="Y10" i="19"/>
  <c r="Y53" i="19"/>
  <c r="Y63" i="19"/>
  <c r="Y73" i="19"/>
  <c r="Y83" i="19"/>
  <c r="Y93" i="19"/>
  <c r="Y103" i="19"/>
  <c r="Y113" i="19"/>
  <c r="Y123" i="19"/>
  <c r="Y133" i="19"/>
  <c r="Y143" i="19"/>
  <c r="Y153" i="19"/>
  <c r="Y163" i="19"/>
  <c r="Y173" i="19"/>
  <c r="Y183" i="19"/>
  <c r="Y193" i="19"/>
  <c r="Y203" i="19"/>
  <c r="Y213" i="19"/>
  <c r="Y223" i="19"/>
  <c r="Y233" i="19"/>
  <c r="Y243" i="19"/>
  <c r="Y253" i="19"/>
  <c r="Y263" i="19"/>
  <c r="Y273" i="19"/>
  <c r="Y283" i="19"/>
  <c r="Y11" i="19"/>
  <c r="Y16" i="19"/>
  <c r="Y21" i="19"/>
  <c r="Y26" i="19"/>
  <c r="Y31" i="19"/>
  <c r="Y36" i="19"/>
  <c r="Y41" i="19"/>
  <c r="Y46" i="19"/>
  <c r="Y54" i="19"/>
  <c r="Y64" i="19"/>
  <c r="Y74" i="19"/>
  <c r="Y84" i="19"/>
  <c r="Y94" i="19"/>
  <c r="Y104" i="19"/>
  <c r="Y114" i="19"/>
  <c r="Y124" i="19"/>
  <c r="Y134" i="19"/>
  <c r="Y144" i="19"/>
  <c r="Y154" i="19"/>
  <c r="Y164" i="19"/>
  <c r="Y174" i="19"/>
  <c r="Y184" i="19"/>
  <c r="Y194" i="19"/>
  <c r="Y204" i="19"/>
  <c r="Y214" i="19"/>
  <c r="Y224" i="19"/>
  <c r="Y234" i="19"/>
  <c r="Y244" i="19"/>
  <c r="Y254" i="19"/>
  <c r="Y264" i="19"/>
  <c r="Y274" i="19"/>
  <c r="Y284" i="19"/>
  <c r="Y14" i="19"/>
  <c r="Y19" i="19"/>
  <c r="Y24" i="19"/>
  <c r="Y34" i="19"/>
  <c r="Y39" i="19"/>
  <c r="Y44" i="19"/>
  <c r="Y50" i="19"/>
  <c r="Y60" i="19"/>
  <c r="Y70" i="19"/>
  <c r="Y80" i="19"/>
  <c r="Y90" i="19"/>
  <c r="Y110" i="19"/>
  <c r="Y120" i="19"/>
  <c r="Y130" i="19"/>
  <c r="Y150" i="19"/>
  <c r="Y170" i="19"/>
  <c r="Y200" i="19"/>
  <c r="Y270" i="19"/>
  <c r="Y61" i="19"/>
  <c r="Y71" i="19"/>
  <c r="Y81" i="19"/>
  <c r="Y101" i="19"/>
  <c r="Y121" i="19"/>
  <c r="Y141" i="19"/>
  <c r="Y161" i="19"/>
  <c r="Y181" i="19"/>
  <c r="Y201" i="19"/>
  <c r="Y221" i="19"/>
  <c r="Y231" i="19"/>
  <c r="Y241" i="19"/>
  <c r="Y251" i="19"/>
  <c r="Y261" i="19"/>
  <c r="Y281" i="19"/>
  <c r="Y9" i="19"/>
  <c r="Y20" i="19"/>
  <c r="Y30" i="19"/>
  <c r="Y45" i="19"/>
  <c r="Y102" i="19"/>
  <c r="Y55" i="19"/>
  <c r="Y65" i="19"/>
  <c r="Y75" i="19"/>
  <c r="Y85" i="19"/>
  <c r="Y95" i="19"/>
  <c r="Y105" i="19"/>
  <c r="Y115" i="19"/>
  <c r="Y125" i="19"/>
  <c r="Y135" i="19"/>
  <c r="Y145" i="19"/>
  <c r="Y155" i="19"/>
  <c r="Y165" i="19"/>
  <c r="Y175" i="19"/>
  <c r="Y185" i="19"/>
  <c r="Y195" i="19"/>
  <c r="Y205" i="19"/>
  <c r="Y215" i="19"/>
  <c r="Y225" i="19"/>
  <c r="Y235" i="19"/>
  <c r="Y245" i="19"/>
  <c r="Y255" i="19"/>
  <c r="Y265" i="19"/>
  <c r="Y275" i="19"/>
  <c r="AE81" i="7"/>
  <c r="AE3" i="7"/>
  <c r="Z6" i="15" l="1"/>
  <c r="AX26" i="12"/>
  <c r="AW26" i="12"/>
  <c r="AY26" i="12"/>
  <c r="AW27" i="12"/>
  <c r="AX27" i="12" s="1"/>
  <c r="AY27" i="12" s="1"/>
  <c r="AW28" i="12"/>
  <c r="AX28" i="12"/>
  <c r="AY28" i="12" s="1"/>
  <c r="AW29" i="12"/>
  <c r="AX29" i="12" s="1"/>
  <c r="AY29" i="12" s="1"/>
  <c r="AW30" i="12"/>
  <c r="AX30" i="12"/>
  <c r="AY30" i="12" s="1"/>
  <c r="AW31" i="12"/>
  <c r="AX31" i="12"/>
  <c r="AY31" i="12"/>
  <c r="AW32" i="12"/>
  <c r="AX32" i="12"/>
  <c r="AY32" i="12" s="1"/>
  <c r="AW33" i="12"/>
  <c r="AX33" i="12" s="1"/>
  <c r="AY33" i="12" s="1"/>
  <c r="AW34" i="12"/>
  <c r="AX34" i="12"/>
  <c r="AY34" i="12" s="1"/>
  <c r="AW35" i="12"/>
  <c r="AX35" i="12" s="1"/>
  <c r="AY35" i="12" s="1"/>
  <c r="AX44" i="12"/>
  <c r="AX45" i="12"/>
  <c r="AX51" i="12"/>
  <c r="AY51" i="12" s="1"/>
  <c r="AX54" i="12"/>
  <c r="AX59" i="12"/>
  <c r="AY59" i="12" s="1"/>
  <c r="AX61" i="12"/>
  <c r="AX64" i="12"/>
  <c r="AX65" i="12"/>
  <c r="AY65" i="12" s="1"/>
  <c r="AX68" i="12"/>
  <c r="AX69" i="12"/>
  <c r="AX71" i="12"/>
  <c r="AY71" i="12" s="1"/>
  <c r="AX73" i="12"/>
  <c r="AX78" i="12"/>
  <c r="AY78" i="12" s="1"/>
  <c r="AX79" i="12"/>
  <c r="AY79" i="12" s="1"/>
  <c r="AX81" i="12"/>
  <c r="AX84" i="12"/>
  <c r="AX85" i="12"/>
  <c r="AX91" i="12"/>
  <c r="AY91" i="12" s="1"/>
  <c r="AX94" i="12"/>
  <c r="AX98" i="12"/>
  <c r="AY98" i="12" s="1"/>
  <c r="AX99" i="12"/>
  <c r="AX103" i="12"/>
  <c r="AX104" i="12"/>
  <c r="AX108" i="12"/>
  <c r="AX109" i="12"/>
  <c r="AX111" i="12"/>
  <c r="AY111" i="12" s="1"/>
  <c r="AX113" i="12"/>
  <c r="AY113" i="12" s="1"/>
  <c r="AX115" i="12"/>
  <c r="AX119" i="12"/>
  <c r="AY119" i="12" s="1"/>
  <c r="AX124" i="12"/>
  <c r="AX125" i="12"/>
  <c r="AX128" i="12"/>
  <c r="AX129" i="12"/>
  <c r="AX131" i="12"/>
  <c r="AY131" i="12" s="1"/>
  <c r="AX133" i="12"/>
  <c r="AX135" i="12"/>
  <c r="AX139" i="12"/>
  <c r="AY139" i="12" s="1"/>
  <c r="AX143" i="12"/>
  <c r="AY143" i="12" s="1"/>
  <c r="AX147" i="12"/>
  <c r="AX148" i="12"/>
  <c r="AY148" i="12" s="1"/>
  <c r="AX153" i="12"/>
  <c r="AX154" i="12"/>
  <c r="AX161" i="12"/>
  <c r="AY161" i="12" s="1"/>
  <c r="AX163" i="12"/>
  <c r="AX165" i="12"/>
  <c r="AX168" i="12"/>
  <c r="AY168" i="12" s="1"/>
  <c r="AX170" i="12"/>
  <c r="AX171" i="12"/>
  <c r="AY171" i="12" s="1"/>
  <c r="AX173" i="12"/>
  <c r="AY173" i="12" s="1"/>
  <c r="AX174" i="12"/>
  <c r="AX180" i="12"/>
  <c r="AY180" i="12" s="1"/>
  <c r="AX181" i="12"/>
  <c r="AY181" i="12" s="1"/>
  <c r="AX183" i="12"/>
  <c r="AY183" i="12" s="1"/>
  <c r="AX185" i="12"/>
  <c r="AX188" i="12"/>
  <c r="AY188" i="12" s="1"/>
  <c r="AX189" i="12"/>
  <c r="AY189" i="12" s="1"/>
  <c r="AX191" i="12"/>
  <c r="AX195" i="12"/>
  <c r="AX201" i="12"/>
  <c r="AY201" i="12" s="1"/>
  <c r="AX204" i="12"/>
  <c r="AX209" i="12"/>
  <c r="AY209" i="12" s="1"/>
  <c r="AX213" i="12"/>
  <c r="AX217" i="12"/>
  <c r="AX218" i="12"/>
  <c r="AY218" i="12" s="1"/>
  <c r="AX223" i="12"/>
  <c r="AX224" i="12"/>
  <c r="AX228" i="12"/>
  <c r="AX230" i="12"/>
  <c r="AY230" i="12" s="1"/>
  <c r="AX231" i="12"/>
  <c r="AY231" i="12" s="1"/>
  <c r="AX233" i="12"/>
  <c r="AX235" i="12"/>
  <c r="AX238" i="12"/>
  <c r="AY238" i="12" s="1"/>
  <c r="AX240" i="12"/>
  <c r="AX241" i="12"/>
  <c r="AY241" i="12" s="1"/>
  <c r="AX243" i="12"/>
  <c r="AY243" i="12" s="1"/>
  <c r="AX244" i="12"/>
  <c r="AX248" i="12"/>
  <c r="AX249" i="12"/>
  <c r="AY249" i="12" s="1"/>
  <c r="AX251" i="12"/>
  <c r="AY251" i="12" s="1"/>
  <c r="AX254" i="12"/>
  <c r="AX259" i="12"/>
  <c r="AY259" i="12" s="1"/>
  <c r="AX261" i="12"/>
  <c r="AX263" i="12"/>
  <c r="AX264" i="12"/>
  <c r="AX265" i="12"/>
  <c r="AX268" i="12"/>
  <c r="AX269" i="12"/>
  <c r="AX271" i="12"/>
  <c r="AY271" i="12" s="1"/>
  <c r="AX275" i="12"/>
  <c r="AX278" i="12"/>
  <c r="AY278" i="12" s="1"/>
  <c r="AX279" i="12"/>
  <c r="AX283" i="12"/>
  <c r="AX285" i="12"/>
  <c r="AW285" i="12"/>
  <c r="AW284" i="12"/>
  <c r="AX284" i="12" s="1"/>
  <c r="AW283" i="12"/>
  <c r="AW282" i="12"/>
  <c r="AX282" i="12" s="1"/>
  <c r="AW281" i="12"/>
  <c r="AW280" i="12"/>
  <c r="AX280" i="12" s="1"/>
  <c r="AY280" i="12" s="1"/>
  <c r="AY279" i="12"/>
  <c r="AW279" i="12"/>
  <c r="AW278" i="12"/>
  <c r="AW277" i="12"/>
  <c r="AW276" i="12"/>
  <c r="AX276" i="12" s="1"/>
  <c r="AW275" i="12"/>
  <c r="AW274" i="12"/>
  <c r="AX274" i="12" s="1"/>
  <c r="AW273" i="12"/>
  <c r="AX273" i="12" s="1"/>
  <c r="AY273" i="12" s="1"/>
  <c r="AW272" i="12"/>
  <c r="AW271" i="12"/>
  <c r="AW270" i="12"/>
  <c r="AX270" i="12" s="1"/>
  <c r="AY270" i="12" s="1"/>
  <c r="AY269" i="12"/>
  <c r="AW269" i="12"/>
  <c r="AY268" i="12"/>
  <c r="AW268" i="12"/>
  <c r="AW267" i="12"/>
  <c r="AX267" i="12" s="1"/>
  <c r="AY267" i="12" s="1"/>
  <c r="AW266" i="12"/>
  <c r="AX266" i="12" s="1"/>
  <c r="AW265" i="12"/>
  <c r="AW264" i="12"/>
  <c r="AW263" i="12"/>
  <c r="AW262" i="12"/>
  <c r="AX262" i="12" s="1"/>
  <c r="AY262" i="12" s="1"/>
  <c r="AY261" i="12"/>
  <c r="AW261" i="12"/>
  <c r="AW260" i="12"/>
  <c r="AX260" i="12" s="1"/>
  <c r="AY260" i="12" s="1"/>
  <c r="AW259" i="12"/>
  <c r="AW258" i="12"/>
  <c r="AX258" i="12" s="1"/>
  <c r="AY258" i="12" s="1"/>
  <c r="AW257" i="12"/>
  <c r="AW256" i="12"/>
  <c r="AX256" i="12" s="1"/>
  <c r="AW255" i="12"/>
  <c r="AX255" i="12" s="1"/>
  <c r="AW254" i="12"/>
  <c r="AW253" i="12"/>
  <c r="AW252" i="12"/>
  <c r="AX252" i="12" s="1"/>
  <c r="AY252" i="12" s="1"/>
  <c r="AW251" i="12"/>
  <c r="AW250" i="12"/>
  <c r="AX250" i="12" s="1"/>
  <c r="AY250" i="12" s="1"/>
  <c r="AW249" i="12"/>
  <c r="AY248" i="12"/>
  <c r="AW248" i="12"/>
  <c r="AW247" i="12"/>
  <c r="AW246" i="12"/>
  <c r="AX246" i="12" s="1"/>
  <c r="AW245" i="12"/>
  <c r="AW244" i="12"/>
  <c r="AW243" i="12"/>
  <c r="AW242" i="12"/>
  <c r="AX242" i="12" s="1"/>
  <c r="AW241" i="12"/>
  <c r="AY240" i="12"/>
  <c r="AW240" i="12"/>
  <c r="AW239" i="12"/>
  <c r="AX239" i="12" s="1"/>
  <c r="AY239" i="12" s="1"/>
  <c r="AW238" i="12"/>
  <c r="AW237" i="12"/>
  <c r="AX237" i="12" s="1"/>
  <c r="AY237" i="12" s="1"/>
  <c r="AW236" i="12"/>
  <c r="AX236" i="12" s="1"/>
  <c r="AW235" i="12"/>
  <c r="AW234" i="12"/>
  <c r="AX234" i="12" s="1"/>
  <c r="AW233" i="12"/>
  <c r="AW232" i="12"/>
  <c r="AW231" i="12"/>
  <c r="AW230" i="12"/>
  <c r="AW229" i="12"/>
  <c r="AX229" i="12" s="1"/>
  <c r="AY229" i="12" s="1"/>
  <c r="AY228" i="12"/>
  <c r="AW228" i="12"/>
  <c r="AW227" i="12"/>
  <c r="AX227" i="12" s="1"/>
  <c r="AY227" i="12" s="1"/>
  <c r="AW226" i="12"/>
  <c r="AW225" i="12"/>
  <c r="AX225" i="12" s="1"/>
  <c r="AW224" i="12"/>
  <c r="AW223" i="12"/>
  <c r="AW222" i="12"/>
  <c r="AX222" i="12" s="1"/>
  <c r="AY222" i="12" s="1"/>
  <c r="AW221" i="12"/>
  <c r="AX221" i="12" s="1"/>
  <c r="AY221" i="12" s="1"/>
  <c r="AW220" i="12"/>
  <c r="AX220" i="12" s="1"/>
  <c r="AY220" i="12" s="1"/>
  <c r="AW219" i="12"/>
  <c r="AX219" i="12" s="1"/>
  <c r="AY219" i="12" s="1"/>
  <c r="AW218" i="12"/>
  <c r="AW217" i="12"/>
  <c r="AW216" i="12"/>
  <c r="AX216" i="12" s="1"/>
  <c r="AW215" i="12"/>
  <c r="AX215" i="12" s="1"/>
  <c r="AW214" i="12"/>
  <c r="AX214" i="12" s="1"/>
  <c r="AW213" i="12"/>
  <c r="AW212" i="12"/>
  <c r="AX212" i="12" s="1"/>
  <c r="AW211" i="12"/>
  <c r="AX211" i="12" s="1"/>
  <c r="AY211" i="12" s="1"/>
  <c r="AW210" i="12"/>
  <c r="AX210" i="12" s="1"/>
  <c r="AY210" i="12" s="1"/>
  <c r="AW209" i="12"/>
  <c r="AW208" i="12"/>
  <c r="AX208" i="12" s="1"/>
  <c r="AY208" i="12" s="1"/>
  <c r="AW207" i="12"/>
  <c r="AW206" i="12"/>
  <c r="AX206" i="12" s="1"/>
  <c r="AW205" i="12"/>
  <c r="AX205" i="12" s="1"/>
  <c r="AW204" i="12"/>
  <c r="AW203" i="12"/>
  <c r="AX203" i="12" s="1"/>
  <c r="AW202" i="12"/>
  <c r="AX202" i="12" s="1"/>
  <c r="AY202" i="12" s="1"/>
  <c r="AW201" i="12"/>
  <c r="AW200" i="12"/>
  <c r="AX200" i="12" s="1"/>
  <c r="AY200" i="12" s="1"/>
  <c r="AW199" i="12"/>
  <c r="AX199" i="12" s="1"/>
  <c r="AY199" i="12" s="1"/>
  <c r="AW198" i="12"/>
  <c r="AX198" i="12" s="1"/>
  <c r="AY198" i="12" s="1"/>
  <c r="AW197" i="12"/>
  <c r="AX197" i="12" s="1"/>
  <c r="AY197" i="12" s="1"/>
  <c r="AW196" i="12"/>
  <c r="AX196" i="12" s="1"/>
  <c r="AW195" i="12"/>
  <c r="AW194" i="12"/>
  <c r="AX194" i="12" s="1"/>
  <c r="AW193" i="12"/>
  <c r="AW192" i="12"/>
  <c r="AX192" i="12" s="1"/>
  <c r="AY191" i="12"/>
  <c r="AW191" i="12"/>
  <c r="AW190" i="12"/>
  <c r="AX190" i="12" s="1"/>
  <c r="AY190" i="12" s="1"/>
  <c r="AW189" i="12"/>
  <c r="AW188" i="12"/>
  <c r="AW187" i="12"/>
  <c r="AW186" i="12"/>
  <c r="AX186" i="12" s="1"/>
  <c r="AW185" i="12"/>
  <c r="AW184" i="12"/>
  <c r="AX184" i="12" s="1"/>
  <c r="AW183" i="12"/>
  <c r="AW182" i="12"/>
  <c r="AX182" i="12" s="1"/>
  <c r="AW181" i="12"/>
  <c r="AW180" i="12"/>
  <c r="AW179" i="12"/>
  <c r="AX179" i="12" s="1"/>
  <c r="AY179" i="12" s="1"/>
  <c r="AW178" i="12"/>
  <c r="AX178" i="12" s="1"/>
  <c r="AY178" i="12" s="1"/>
  <c r="AW177" i="12"/>
  <c r="AX177" i="12" s="1"/>
  <c r="AY177" i="12" s="1"/>
  <c r="AW176" i="12"/>
  <c r="AX176" i="12" s="1"/>
  <c r="AW175" i="12"/>
  <c r="AX175" i="12" s="1"/>
  <c r="AW174" i="12"/>
  <c r="AW173" i="12"/>
  <c r="AW172" i="12"/>
  <c r="AW171" i="12"/>
  <c r="AY170" i="12"/>
  <c r="AW170" i="12"/>
  <c r="AW169" i="12"/>
  <c r="AX169" i="12" s="1"/>
  <c r="AY169" i="12" s="1"/>
  <c r="AW168" i="12"/>
  <c r="AW167" i="12"/>
  <c r="AX167" i="12" s="1"/>
  <c r="AY167" i="12" s="1"/>
  <c r="AW166" i="12"/>
  <c r="AX166" i="12" s="1"/>
  <c r="AW165" i="12"/>
  <c r="AW164" i="12"/>
  <c r="AX164" i="12" s="1"/>
  <c r="AW163" i="12"/>
  <c r="AW162" i="12"/>
  <c r="AX162" i="12" s="1"/>
  <c r="AY162" i="12" s="1"/>
  <c r="AW161" i="12"/>
  <c r="AW160" i="12"/>
  <c r="AX160" i="12" s="1"/>
  <c r="AY160" i="12" s="1"/>
  <c r="AW159" i="12"/>
  <c r="AX159" i="12" s="1"/>
  <c r="AY159" i="12" s="1"/>
  <c r="AW158" i="12"/>
  <c r="AX158" i="12" s="1"/>
  <c r="AY158" i="12" s="1"/>
  <c r="AW157" i="12"/>
  <c r="AW156" i="12"/>
  <c r="AX156" i="12" s="1"/>
  <c r="AW155" i="12"/>
  <c r="AX155" i="12" s="1"/>
  <c r="AW154" i="12"/>
  <c r="AW153" i="12"/>
  <c r="AW152" i="12"/>
  <c r="AX152" i="12" s="1"/>
  <c r="AY152" i="12" s="1"/>
  <c r="AW151" i="12"/>
  <c r="AX151" i="12" s="1"/>
  <c r="AY151" i="12" s="1"/>
  <c r="AW150" i="12"/>
  <c r="AX150" i="12" s="1"/>
  <c r="AY150" i="12" s="1"/>
  <c r="AW149" i="12"/>
  <c r="AX149" i="12" s="1"/>
  <c r="AY149" i="12" s="1"/>
  <c r="AW148" i="12"/>
  <c r="AW147" i="12"/>
  <c r="AW146" i="12"/>
  <c r="AX146" i="12" s="1"/>
  <c r="AW145" i="12"/>
  <c r="AX145" i="12" s="1"/>
  <c r="AW144" i="12"/>
  <c r="AX144" i="12" s="1"/>
  <c r="AW143" i="12"/>
  <c r="AW142" i="12"/>
  <c r="AX142" i="12" s="1"/>
  <c r="AW141" i="12"/>
  <c r="AX141" i="12" s="1"/>
  <c r="AY141" i="12" s="1"/>
  <c r="AW140" i="12"/>
  <c r="AX140" i="12" s="1"/>
  <c r="AY140" i="12" s="1"/>
  <c r="AW139" i="12"/>
  <c r="AW138" i="12"/>
  <c r="AX138" i="12" s="1"/>
  <c r="AY138" i="12" s="1"/>
  <c r="AW137" i="12"/>
  <c r="AX137" i="12" s="1"/>
  <c r="AY137" i="12" s="1"/>
  <c r="AW136" i="12"/>
  <c r="AX136" i="12" s="1"/>
  <c r="AW135" i="12"/>
  <c r="AW134" i="12"/>
  <c r="AX134" i="12" s="1"/>
  <c r="AW133" i="12"/>
  <c r="AW132" i="12"/>
  <c r="AX132" i="12" s="1"/>
  <c r="AW131" i="12"/>
  <c r="AW130" i="12"/>
  <c r="AX130" i="12" s="1"/>
  <c r="AY130" i="12" s="1"/>
  <c r="AY129" i="12"/>
  <c r="AW129" i="12"/>
  <c r="AY128" i="12"/>
  <c r="AW128" i="12"/>
  <c r="AW127" i="12"/>
  <c r="AX127" i="12" s="1"/>
  <c r="AY127" i="12" s="1"/>
  <c r="AW126" i="12"/>
  <c r="AX126" i="12" s="1"/>
  <c r="AW125" i="12"/>
  <c r="AW124" i="12"/>
  <c r="AW123" i="12"/>
  <c r="AX123" i="12" s="1"/>
  <c r="AY123" i="12" s="1"/>
  <c r="AW122" i="12"/>
  <c r="AX122" i="12" s="1"/>
  <c r="AY122" i="12" s="1"/>
  <c r="AW121" i="12"/>
  <c r="AX121" i="12" s="1"/>
  <c r="AY121" i="12" s="1"/>
  <c r="AW120" i="12"/>
  <c r="AX120" i="12" s="1"/>
  <c r="AY120" i="12" s="1"/>
  <c r="AW119" i="12"/>
  <c r="AW118" i="12"/>
  <c r="AX118" i="12" s="1"/>
  <c r="AY118" i="12" s="1"/>
  <c r="AW117" i="12"/>
  <c r="AW116" i="12"/>
  <c r="AX116" i="12" s="1"/>
  <c r="AW115" i="12"/>
  <c r="AW114" i="12"/>
  <c r="AX114" i="12" s="1"/>
  <c r="AW113" i="12"/>
  <c r="AW112" i="12"/>
  <c r="AW111" i="12"/>
  <c r="AW110" i="12"/>
  <c r="AX110" i="12" s="1"/>
  <c r="AY110" i="12" s="1"/>
  <c r="AY109" i="12"/>
  <c r="AW109" i="12"/>
  <c r="AY108" i="12"/>
  <c r="AW108" i="12"/>
  <c r="AW107" i="12"/>
  <c r="AW106" i="12"/>
  <c r="AX106" i="12" s="1"/>
  <c r="AW105" i="12"/>
  <c r="AX105" i="12" s="1"/>
  <c r="AW104" i="12"/>
  <c r="AW103" i="12"/>
  <c r="AW102" i="12"/>
  <c r="AX102" i="12" s="1"/>
  <c r="AY102" i="12" s="1"/>
  <c r="AW101" i="12"/>
  <c r="AX101" i="12" s="1"/>
  <c r="AY101" i="12" s="1"/>
  <c r="AW100" i="12"/>
  <c r="AX100" i="12" s="1"/>
  <c r="AY100" i="12" s="1"/>
  <c r="AY99" i="12"/>
  <c r="AW99" i="12"/>
  <c r="AW98" i="12"/>
  <c r="AW97" i="12"/>
  <c r="AX97" i="12" s="1"/>
  <c r="AY97" i="12" s="1"/>
  <c r="AW96" i="12"/>
  <c r="AX96" i="12" s="1"/>
  <c r="AW95" i="12"/>
  <c r="AX95" i="12" s="1"/>
  <c r="AW94" i="12"/>
  <c r="AW93" i="12"/>
  <c r="AX93" i="12" s="1"/>
  <c r="AW92" i="12"/>
  <c r="AX92" i="12" s="1"/>
  <c r="AY92" i="12" s="1"/>
  <c r="AW91" i="12"/>
  <c r="AW90" i="12"/>
  <c r="AX90" i="12" s="1"/>
  <c r="AY90" i="12" s="1"/>
  <c r="AW89" i="12"/>
  <c r="AX89" i="12" s="1"/>
  <c r="AY89" i="12" s="1"/>
  <c r="AW88" i="12"/>
  <c r="AX88" i="12" s="1"/>
  <c r="AY88" i="12" s="1"/>
  <c r="AW87" i="12"/>
  <c r="AW86" i="12"/>
  <c r="AX86" i="12" s="1"/>
  <c r="AW85" i="12"/>
  <c r="AW84" i="12"/>
  <c r="AW83" i="12"/>
  <c r="AX83" i="12" s="1"/>
  <c r="AY83" i="12" s="1"/>
  <c r="AW82" i="12"/>
  <c r="AX82" i="12" s="1"/>
  <c r="AY81" i="12"/>
  <c r="AW81" i="12"/>
  <c r="AW80" i="12"/>
  <c r="AX80" i="12" s="1"/>
  <c r="AY80" i="12" s="1"/>
  <c r="AW79" i="12"/>
  <c r="AW78" i="12"/>
  <c r="AW77" i="12"/>
  <c r="AW76" i="12"/>
  <c r="AX76" i="12" s="1"/>
  <c r="AW75" i="12"/>
  <c r="AX75" i="12" s="1"/>
  <c r="AW74" i="12"/>
  <c r="AX74" i="12" s="1"/>
  <c r="AW73" i="12"/>
  <c r="AW72" i="12"/>
  <c r="AX72" i="12" s="1"/>
  <c r="AY72" i="12" s="1"/>
  <c r="AW71" i="12"/>
  <c r="AW70" i="12"/>
  <c r="AX70" i="12" s="1"/>
  <c r="AY70" i="12" s="1"/>
  <c r="AY69" i="12"/>
  <c r="AW69" i="12"/>
  <c r="AY68" i="12"/>
  <c r="AW68" i="12"/>
  <c r="AW67" i="12"/>
  <c r="AX67" i="12" s="1"/>
  <c r="AY67" i="12" s="1"/>
  <c r="AW66" i="12"/>
  <c r="AX66" i="12" s="1"/>
  <c r="AW65" i="12"/>
  <c r="AW64" i="12"/>
  <c r="AW63" i="12"/>
  <c r="AX63" i="12" s="1"/>
  <c r="AW62" i="12"/>
  <c r="AX62" i="12" s="1"/>
  <c r="AY62" i="12" s="1"/>
  <c r="AY61" i="12"/>
  <c r="AW61" i="12"/>
  <c r="AW60" i="12"/>
  <c r="AX60" i="12" s="1"/>
  <c r="AY60" i="12" s="1"/>
  <c r="AW59" i="12"/>
  <c r="AW58" i="12"/>
  <c r="AX58" i="12" s="1"/>
  <c r="AY58" i="12" s="1"/>
  <c r="AW57" i="12"/>
  <c r="AW56" i="12"/>
  <c r="AX56" i="12" s="1"/>
  <c r="AW55" i="12"/>
  <c r="AX55" i="12" s="1"/>
  <c r="AY55" i="12" s="1"/>
  <c r="AW54" i="12"/>
  <c r="AW53" i="12"/>
  <c r="AX53" i="12" s="1"/>
  <c r="AY53" i="12" s="1"/>
  <c r="AW52" i="12"/>
  <c r="AW51" i="12"/>
  <c r="AW50" i="12"/>
  <c r="AX50" i="12" s="1"/>
  <c r="AY50" i="12" s="1"/>
  <c r="AW49" i="12"/>
  <c r="AX49" i="12" s="1"/>
  <c r="AY49" i="12" s="1"/>
  <c r="AW48" i="12"/>
  <c r="AX48" i="12" s="1"/>
  <c r="AY48" i="12" s="1"/>
  <c r="AW47" i="12"/>
  <c r="AW46" i="12"/>
  <c r="AX46" i="12" s="1"/>
  <c r="AW45" i="12"/>
  <c r="AW44" i="12"/>
  <c r="AW43" i="12"/>
  <c r="AX43" i="12" s="1"/>
  <c r="AY43" i="12" s="1"/>
  <c r="AW42" i="12"/>
  <c r="AX42" i="12" s="1"/>
  <c r="AY42" i="12" s="1"/>
  <c r="AW41" i="12"/>
  <c r="AX41" i="12" s="1"/>
  <c r="AY41" i="12" s="1"/>
  <c r="AW40" i="12"/>
  <c r="AX40" i="12" s="1"/>
  <c r="AY40" i="12" s="1"/>
  <c r="AW39" i="12"/>
  <c r="AX39" i="12" s="1"/>
  <c r="AY39" i="12" s="1"/>
  <c r="AW38" i="12"/>
  <c r="AX38" i="12" s="1"/>
  <c r="AY38" i="12" s="1"/>
  <c r="AW37" i="12"/>
  <c r="AX37" i="12" s="1"/>
  <c r="AY37" i="12" s="1"/>
  <c r="AW36" i="12"/>
  <c r="AX36" i="12" s="1"/>
  <c r="AY36" i="12" s="1"/>
  <c r="AI20" i="12"/>
  <c r="AJ20" i="12" s="1"/>
  <c r="AM261" i="12"/>
  <c r="AM260" i="12"/>
  <c r="AM259" i="12"/>
  <c r="AM258" i="12"/>
  <c r="AM257" i="12"/>
  <c r="AM256" i="12"/>
  <c r="AM255" i="12"/>
  <c r="AM254" i="12"/>
  <c r="AM253" i="12"/>
  <c r="AM252" i="12"/>
  <c r="AM251" i="12"/>
  <c r="AM250" i="12"/>
  <c r="AM249" i="12"/>
  <c r="AM248" i="12"/>
  <c r="AM247" i="12"/>
  <c r="AM246" i="12"/>
  <c r="AM245" i="12"/>
  <c r="AM244" i="12"/>
  <c r="AM243" i="12"/>
  <c r="AM242" i="12"/>
  <c r="AM241" i="12"/>
  <c r="AM240" i="12"/>
  <c r="AM239" i="12"/>
  <c r="AM238" i="12"/>
  <c r="AM237" i="12"/>
  <c r="AM236" i="12"/>
  <c r="AM235" i="12"/>
  <c r="AM234" i="12"/>
  <c r="AM233" i="12"/>
  <c r="AM232" i="12"/>
  <c r="AM231" i="12"/>
  <c r="AM230" i="12"/>
  <c r="AM229" i="12"/>
  <c r="AM228" i="12"/>
  <c r="AM227" i="12"/>
  <c r="AM226" i="12"/>
  <c r="AM225" i="12"/>
  <c r="AM224" i="12"/>
  <c r="AM223" i="12"/>
  <c r="AM222" i="12"/>
  <c r="AM221" i="12"/>
  <c r="AM220" i="12"/>
  <c r="AM219" i="12"/>
  <c r="AM218" i="12"/>
  <c r="AM217" i="12"/>
  <c r="AM216" i="12"/>
  <c r="AM215" i="12"/>
  <c r="AM214" i="12"/>
  <c r="AM213" i="12"/>
  <c r="AM212" i="12"/>
  <c r="AM211" i="12"/>
  <c r="AM210" i="12"/>
  <c r="AM209" i="12"/>
  <c r="AM208" i="12"/>
  <c r="AM207" i="12"/>
  <c r="AM206" i="12"/>
  <c r="AM205" i="12"/>
  <c r="AM204" i="12"/>
  <c r="AM203" i="12"/>
  <c r="AM202" i="12"/>
  <c r="AM201" i="12"/>
  <c r="AM200" i="12"/>
  <c r="AM199" i="12"/>
  <c r="AM198" i="12"/>
  <c r="AM197" i="12"/>
  <c r="AM196" i="12"/>
  <c r="AM195" i="12"/>
  <c r="AM194" i="12"/>
  <c r="AM193" i="12"/>
  <c r="AM192" i="12"/>
  <c r="AM191" i="12"/>
  <c r="AM190" i="12"/>
  <c r="AM189" i="12"/>
  <c r="AM188" i="12"/>
  <c r="AM187" i="12"/>
  <c r="AM186" i="12"/>
  <c r="AM185" i="12"/>
  <c r="AM184" i="12"/>
  <c r="AM183" i="12"/>
  <c r="AM182" i="12"/>
  <c r="AM181" i="12"/>
  <c r="AM180" i="12"/>
  <c r="AM179" i="12"/>
  <c r="AM178" i="12"/>
  <c r="AM177" i="12"/>
  <c r="AM176" i="12"/>
  <c r="AM175" i="12"/>
  <c r="AM174" i="12"/>
  <c r="AM173" i="12"/>
  <c r="AM172" i="12"/>
  <c r="AM171" i="12"/>
  <c r="AM170" i="12"/>
  <c r="AM169" i="12"/>
  <c r="AM168" i="12"/>
  <c r="AM167" i="12"/>
  <c r="AM166" i="12"/>
  <c r="AM165" i="12"/>
  <c r="AM164" i="12"/>
  <c r="AM163" i="12"/>
  <c r="AM162" i="12"/>
  <c r="AM161" i="12"/>
  <c r="AM160" i="12"/>
  <c r="AM159" i="12"/>
  <c r="AM158" i="12"/>
  <c r="AM157" i="12"/>
  <c r="AM156" i="12"/>
  <c r="AM155" i="12"/>
  <c r="AM154" i="12"/>
  <c r="AM153" i="12"/>
  <c r="AM152" i="12"/>
  <c r="AM151" i="12"/>
  <c r="AM150" i="12"/>
  <c r="AM149" i="12"/>
  <c r="AM148" i="12"/>
  <c r="AM147" i="12"/>
  <c r="AM146" i="12"/>
  <c r="AM145" i="12"/>
  <c r="AM144" i="12"/>
  <c r="AM143" i="12"/>
  <c r="AM142" i="12"/>
  <c r="AM141" i="12"/>
  <c r="AM140" i="12"/>
  <c r="AM139" i="12"/>
  <c r="AM138" i="12"/>
  <c r="AM137" i="12"/>
  <c r="AM136" i="12"/>
  <c r="AM135" i="12"/>
  <c r="AM134" i="12"/>
  <c r="AM133" i="12"/>
  <c r="AM132" i="12"/>
  <c r="AM131" i="12"/>
  <c r="AM130" i="12"/>
  <c r="AM129" i="12"/>
  <c r="AM128" i="12"/>
  <c r="AM127" i="12"/>
  <c r="AM126" i="12"/>
  <c r="AM125" i="12"/>
  <c r="AM124" i="12"/>
  <c r="AM123" i="12"/>
  <c r="AM122" i="12"/>
  <c r="AM121" i="12"/>
  <c r="AM120" i="12"/>
  <c r="AM119" i="12"/>
  <c r="AM118" i="12"/>
  <c r="AM117" i="12"/>
  <c r="AM116" i="12"/>
  <c r="AM115" i="12"/>
  <c r="AM114" i="12"/>
  <c r="AM113" i="12"/>
  <c r="AM112" i="12"/>
  <c r="AM111" i="12"/>
  <c r="AM110" i="12"/>
  <c r="AM109" i="12"/>
  <c r="AM108" i="12"/>
  <c r="AM107" i="12"/>
  <c r="AM106" i="12"/>
  <c r="AM105" i="12"/>
  <c r="AM104" i="12"/>
  <c r="AM103" i="12"/>
  <c r="AM102" i="12"/>
  <c r="AM101" i="12"/>
  <c r="AM100" i="12"/>
  <c r="AM99" i="12"/>
  <c r="AM98" i="12"/>
  <c r="AM97" i="12"/>
  <c r="AM96" i="12"/>
  <c r="AM95" i="12"/>
  <c r="AM94" i="12"/>
  <c r="AM93" i="12"/>
  <c r="AM92" i="12"/>
  <c r="AM91" i="12"/>
  <c r="AM90" i="12"/>
  <c r="AM89" i="12"/>
  <c r="AM88" i="12"/>
  <c r="AM87" i="12"/>
  <c r="AM86" i="12"/>
  <c r="AM85" i="12"/>
  <c r="AM84" i="12"/>
  <c r="AM83" i="12"/>
  <c r="AM82" i="12"/>
  <c r="AM81" i="12"/>
  <c r="AM80" i="12"/>
  <c r="AM79" i="12"/>
  <c r="AM78" i="12"/>
  <c r="AM77" i="12"/>
  <c r="AM76" i="12"/>
  <c r="AM75" i="12"/>
  <c r="AM74" i="12"/>
  <c r="AM73" i="12"/>
  <c r="AM72" i="12"/>
  <c r="AM71" i="12"/>
  <c r="AM70" i="12"/>
  <c r="AM69" i="12"/>
  <c r="AM68" i="12"/>
  <c r="AM67" i="12"/>
  <c r="AM66" i="12"/>
  <c r="AM65" i="12"/>
  <c r="AM64" i="12"/>
  <c r="AM63" i="12"/>
  <c r="AM62" i="12"/>
  <c r="AM61" i="12"/>
  <c r="AM60" i="12"/>
  <c r="AM59" i="12"/>
  <c r="AM58" i="12"/>
  <c r="AM57" i="12"/>
  <c r="AM56" i="12"/>
  <c r="AM55" i="12"/>
  <c r="AM54" i="12"/>
  <c r="AM53" i="12"/>
  <c r="AM52" i="12"/>
  <c r="AM51" i="12"/>
  <c r="AM50" i="12"/>
  <c r="AM49" i="12"/>
  <c r="AM48" i="12"/>
  <c r="AM47" i="12"/>
  <c r="AM46" i="12"/>
  <c r="AM45" i="12"/>
  <c r="AM44" i="12"/>
  <c r="AM43" i="12"/>
  <c r="AM42" i="12"/>
  <c r="AM41" i="12"/>
  <c r="AM40" i="12"/>
  <c r="AM39" i="12"/>
  <c r="AM38" i="12"/>
  <c r="AM37" i="12"/>
  <c r="AM36" i="12"/>
  <c r="AM35" i="12"/>
  <c r="AM34" i="12"/>
  <c r="AM33" i="12"/>
  <c r="AM32" i="12"/>
  <c r="AM31" i="12"/>
  <c r="AM30" i="12"/>
  <c r="AM29" i="12"/>
  <c r="AM28" i="12"/>
  <c r="AM27" i="12"/>
  <c r="AM26" i="12"/>
  <c r="AM25" i="12"/>
  <c r="AM24" i="12"/>
  <c r="AM23" i="12"/>
  <c r="AM22" i="12"/>
  <c r="AM21" i="12"/>
  <c r="AM20" i="12"/>
  <c r="AM19" i="12"/>
  <c r="AM18" i="12"/>
  <c r="AM17" i="12"/>
  <c r="AM16" i="12"/>
  <c r="AM15" i="12"/>
  <c r="AM14" i="12"/>
  <c r="AM13" i="12"/>
  <c r="AM12" i="12"/>
  <c r="AI15" i="12"/>
  <c r="AJ15" i="12" s="1"/>
  <c r="AI16" i="12"/>
  <c r="AJ16" i="12" s="1"/>
  <c r="AI17" i="12"/>
  <c r="AJ17" i="12" s="1"/>
  <c r="AI19" i="12"/>
  <c r="AJ19" i="12" s="1"/>
  <c r="AI21" i="12"/>
  <c r="AJ21" i="12" s="1"/>
  <c r="AI25" i="12"/>
  <c r="AJ25" i="12" s="1"/>
  <c r="AI26" i="12"/>
  <c r="AJ26" i="12" s="1"/>
  <c r="AI27" i="12"/>
  <c r="AJ27" i="12" s="1"/>
  <c r="AI29" i="12"/>
  <c r="AJ29" i="12" s="1"/>
  <c r="AI31" i="12"/>
  <c r="AJ31" i="12" s="1"/>
  <c r="AI35" i="12"/>
  <c r="AJ35" i="12" s="1"/>
  <c r="AI36" i="12"/>
  <c r="AJ36" i="12" s="1"/>
  <c r="AI37" i="12"/>
  <c r="AJ37" i="12" s="1"/>
  <c r="AI39" i="12"/>
  <c r="AJ39" i="12" s="1"/>
  <c r="AI41" i="12"/>
  <c r="AJ41" i="12" s="1"/>
  <c r="AI45" i="12"/>
  <c r="AJ45" i="12" s="1"/>
  <c r="AI46" i="12"/>
  <c r="AJ46" i="12" s="1"/>
  <c r="AI47" i="12"/>
  <c r="AJ47" i="12" s="1"/>
  <c r="AI49" i="12"/>
  <c r="AJ49" i="12" s="1"/>
  <c r="AI51" i="12"/>
  <c r="AJ51" i="12" s="1"/>
  <c r="AI55" i="12"/>
  <c r="AJ55" i="12" s="1"/>
  <c r="AI56" i="12"/>
  <c r="AJ56" i="12" s="1"/>
  <c r="AI57" i="12"/>
  <c r="AJ57" i="12" s="1"/>
  <c r="AI59" i="12"/>
  <c r="AJ59" i="12" s="1"/>
  <c r="AI61" i="12"/>
  <c r="AJ61" i="12" s="1"/>
  <c r="AI65" i="12"/>
  <c r="AJ65" i="12" s="1"/>
  <c r="AI66" i="12"/>
  <c r="AJ66" i="12" s="1"/>
  <c r="AI67" i="12"/>
  <c r="AJ67" i="12" s="1"/>
  <c r="AI69" i="12"/>
  <c r="AJ69" i="12" s="1"/>
  <c r="AI71" i="12"/>
  <c r="AJ71" i="12" s="1"/>
  <c r="AI75" i="12"/>
  <c r="AJ75" i="12" s="1"/>
  <c r="AI76" i="12"/>
  <c r="AJ76" i="12" s="1"/>
  <c r="AI77" i="12"/>
  <c r="AJ77" i="12" s="1"/>
  <c r="AI79" i="12"/>
  <c r="AJ79" i="12" s="1"/>
  <c r="AI81" i="12"/>
  <c r="AJ81" i="12" s="1"/>
  <c r="AI85" i="12"/>
  <c r="AJ85" i="12" s="1"/>
  <c r="AI86" i="12"/>
  <c r="AJ86" i="12" s="1"/>
  <c r="AI87" i="12"/>
  <c r="AJ87" i="12" s="1"/>
  <c r="AI89" i="12"/>
  <c r="AJ89" i="12" s="1"/>
  <c r="AI91" i="12"/>
  <c r="AJ91" i="12" s="1"/>
  <c r="AI95" i="12"/>
  <c r="AJ95" i="12" s="1"/>
  <c r="AI96" i="12"/>
  <c r="AJ96" i="12" s="1"/>
  <c r="AI97" i="12"/>
  <c r="AJ97" i="12" s="1"/>
  <c r="AI99" i="12"/>
  <c r="AJ99" i="12" s="1"/>
  <c r="AI101" i="12"/>
  <c r="AJ101" i="12" s="1"/>
  <c r="AI105" i="12"/>
  <c r="AJ105" i="12" s="1"/>
  <c r="AI106" i="12"/>
  <c r="AJ106" i="12" s="1"/>
  <c r="AI107" i="12"/>
  <c r="AJ107" i="12" s="1"/>
  <c r="AI109" i="12"/>
  <c r="AJ109" i="12" s="1"/>
  <c r="AI111" i="12"/>
  <c r="AJ111" i="12" s="1"/>
  <c r="AI115" i="12"/>
  <c r="AJ115" i="12" s="1"/>
  <c r="AI116" i="12"/>
  <c r="AJ116" i="12" s="1"/>
  <c r="AI117" i="12"/>
  <c r="AJ117" i="12" s="1"/>
  <c r="AI119" i="12"/>
  <c r="AJ119" i="12" s="1"/>
  <c r="AI121" i="12"/>
  <c r="AJ121" i="12" s="1"/>
  <c r="AI125" i="12"/>
  <c r="AJ125" i="12" s="1"/>
  <c r="AI126" i="12"/>
  <c r="AJ126" i="12" s="1"/>
  <c r="AI127" i="12"/>
  <c r="AJ127" i="12" s="1"/>
  <c r="AI129" i="12"/>
  <c r="AJ129" i="12" s="1"/>
  <c r="AI131" i="12"/>
  <c r="AJ131" i="12" s="1"/>
  <c r="AI135" i="12"/>
  <c r="AJ135" i="12" s="1"/>
  <c r="AI136" i="12"/>
  <c r="AJ136" i="12" s="1"/>
  <c r="AI137" i="12"/>
  <c r="AJ137" i="12" s="1"/>
  <c r="AI139" i="12"/>
  <c r="AJ139" i="12" s="1"/>
  <c r="AI141" i="12"/>
  <c r="AJ141" i="12" s="1"/>
  <c r="AI145" i="12"/>
  <c r="AJ145" i="12" s="1"/>
  <c r="AI146" i="12"/>
  <c r="AJ146" i="12" s="1"/>
  <c r="AI147" i="12"/>
  <c r="AJ147" i="12" s="1"/>
  <c r="AI149" i="12"/>
  <c r="AJ149" i="12" s="1"/>
  <c r="AI151" i="12"/>
  <c r="AJ151" i="12" s="1"/>
  <c r="AI155" i="12"/>
  <c r="AJ155" i="12" s="1"/>
  <c r="AI156" i="12"/>
  <c r="AJ156" i="12" s="1"/>
  <c r="AI157" i="12"/>
  <c r="AJ157" i="12" s="1"/>
  <c r="AI159" i="12"/>
  <c r="AJ159" i="12" s="1"/>
  <c r="AI161" i="12"/>
  <c r="AJ161" i="12" s="1"/>
  <c r="AI165" i="12"/>
  <c r="AJ165" i="12" s="1"/>
  <c r="AI166" i="12"/>
  <c r="AJ166" i="12" s="1"/>
  <c r="AI167" i="12"/>
  <c r="AJ167" i="12" s="1"/>
  <c r="AI169" i="12"/>
  <c r="AJ169" i="12" s="1"/>
  <c r="AI171" i="12"/>
  <c r="AJ171" i="12" s="1"/>
  <c r="AI175" i="12"/>
  <c r="AJ175" i="12" s="1"/>
  <c r="AI176" i="12"/>
  <c r="AJ176" i="12" s="1"/>
  <c r="AI177" i="12"/>
  <c r="AJ177" i="12" s="1"/>
  <c r="AI179" i="12"/>
  <c r="AJ179" i="12" s="1"/>
  <c r="AI181" i="12"/>
  <c r="AJ181" i="12" s="1"/>
  <c r="AI185" i="12"/>
  <c r="AJ185" i="12" s="1"/>
  <c r="AI186" i="12"/>
  <c r="AJ186" i="12" s="1"/>
  <c r="AI187" i="12"/>
  <c r="AJ187" i="12" s="1"/>
  <c r="AI189" i="12"/>
  <c r="AJ189" i="12" s="1"/>
  <c r="AI191" i="12"/>
  <c r="AJ191" i="12" s="1"/>
  <c r="AI195" i="12"/>
  <c r="AJ195" i="12" s="1"/>
  <c r="AI196" i="12"/>
  <c r="AJ196" i="12" s="1"/>
  <c r="AI197" i="12"/>
  <c r="AJ197" i="12" s="1"/>
  <c r="AI199" i="12"/>
  <c r="AJ199" i="12" s="1"/>
  <c r="AI201" i="12"/>
  <c r="AJ201" i="12" s="1"/>
  <c r="AI205" i="12"/>
  <c r="AJ205" i="12" s="1"/>
  <c r="AI206" i="12"/>
  <c r="AJ206" i="12" s="1"/>
  <c r="AI207" i="12"/>
  <c r="AJ207" i="12" s="1"/>
  <c r="AI209" i="12"/>
  <c r="AJ209" i="12" s="1"/>
  <c r="AI211" i="12"/>
  <c r="AJ211" i="12" s="1"/>
  <c r="AI215" i="12"/>
  <c r="AJ215" i="12" s="1"/>
  <c r="AI216" i="12"/>
  <c r="AJ216" i="12" s="1"/>
  <c r="AI217" i="12"/>
  <c r="AJ217" i="12" s="1"/>
  <c r="AI219" i="12"/>
  <c r="AJ219" i="12" s="1"/>
  <c r="AI221" i="12"/>
  <c r="AJ221" i="12" s="1"/>
  <c r="AI225" i="12"/>
  <c r="AJ225" i="12" s="1"/>
  <c r="AI226" i="12"/>
  <c r="AJ226" i="12" s="1"/>
  <c r="AI227" i="12"/>
  <c r="AJ227" i="12" s="1"/>
  <c r="AI229" i="12"/>
  <c r="AJ229" i="12" s="1"/>
  <c r="AI231" i="12"/>
  <c r="AJ231" i="12" s="1"/>
  <c r="AI235" i="12"/>
  <c r="AJ235" i="12" s="1"/>
  <c r="AI236" i="12"/>
  <c r="AJ236" i="12" s="1"/>
  <c r="AI237" i="12"/>
  <c r="AJ237" i="12" s="1"/>
  <c r="AI239" i="12"/>
  <c r="AJ239" i="12" s="1"/>
  <c r="AI241" i="12"/>
  <c r="AJ241" i="12" s="1"/>
  <c r="AI245" i="12"/>
  <c r="AJ245" i="12" s="1"/>
  <c r="AI246" i="12"/>
  <c r="AJ246" i="12" s="1"/>
  <c r="AI247" i="12"/>
  <c r="AJ247" i="12" s="1"/>
  <c r="AI249" i="12"/>
  <c r="AJ249" i="12" s="1"/>
  <c r="AI251" i="12"/>
  <c r="AJ251" i="12" s="1"/>
  <c r="AI255" i="12"/>
  <c r="AJ255" i="12" s="1"/>
  <c r="AI256" i="12"/>
  <c r="AJ256" i="12" s="1"/>
  <c r="AI257" i="12"/>
  <c r="AJ257" i="12" s="1"/>
  <c r="AI259" i="12"/>
  <c r="AJ259" i="12" s="1"/>
  <c r="AI261" i="12"/>
  <c r="AJ261" i="12" s="1"/>
  <c r="AH14" i="12"/>
  <c r="AI14" i="12" s="1"/>
  <c r="AJ14" i="12" s="1"/>
  <c r="AH15" i="12"/>
  <c r="AH16" i="12"/>
  <c r="AH17" i="12"/>
  <c r="AH18" i="12"/>
  <c r="AI18" i="12" s="1"/>
  <c r="AJ18" i="12" s="1"/>
  <c r="AH19" i="12"/>
  <c r="AH20" i="12"/>
  <c r="AH21" i="12"/>
  <c r="AH22" i="12"/>
  <c r="AI22" i="12" s="1"/>
  <c r="AJ22" i="12" s="1"/>
  <c r="AH23" i="12"/>
  <c r="AI23" i="12" s="1"/>
  <c r="AJ23" i="12" s="1"/>
  <c r="AH24" i="12"/>
  <c r="AI24" i="12" s="1"/>
  <c r="AJ24" i="12" s="1"/>
  <c r="AH25" i="12"/>
  <c r="AH26" i="12"/>
  <c r="AH27" i="12"/>
  <c r="AH28" i="12"/>
  <c r="AI28" i="12" s="1"/>
  <c r="AJ28" i="12" s="1"/>
  <c r="AH29" i="12"/>
  <c r="AH30" i="12"/>
  <c r="AI30" i="12" s="1"/>
  <c r="AJ30" i="12" s="1"/>
  <c r="AH31" i="12"/>
  <c r="AH32" i="12"/>
  <c r="AI32" i="12" s="1"/>
  <c r="AJ32" i="12" s="1"/>
  <c r="AH33" i="12"/>
  <c r="AI33" i="12" s="1"/>
  <c r="AJ33" i="12" s="1"/>
  <c r="AH34" i="12"/>
  <c r="AI34" i="12" s="1"/>
  <c r="AJ34" i="12" s="1"/>
  <c r="AH35" i="12"/>
  <c r="AH36" i="12"/>
  <c r="AH37" i="12"/>
  <c r="AH38" i="12"/>
  <c r="AI38" i="12" s="1"/>
  <c r="AJ38" i="12" s="1"/>
  <c r="AH39" i="12"/>
  <c r="AH40" i="12"/>
  <c r="AI40" i="12" s="1"/>
  <c r="AJ40" i="12" s="1"/>
  <c r="AH41" i="12"/>
  <c r="AH42" i="12"/>
  <c r="AI42" i="12" s="1"/>
  <c r="AJ42" i="12" s="1"/>
  <c r="AH43" i="12"/>
  <c r="AI43" i="12" s="1"/>
  <c r="AJ43" i="12" s="1"/>
  <c r="AH44" i="12"/>
  <c r="AI44" i="12" s="1"/>
  <c r="AJ44" i="12" s="1"/>
  <c r="AH45" i="12"/>
  <c r="AH46" i="12"/>
  <c r="AH47" i="12"/>
  <c r="AH48" i="12"/>
  <c r="AI48" i="12" s="1"/>
  <c r="AJ48" i="12" s="1"/>
  <c r="AH49" i="12"/>
  <c r="AH50" i="12"/>
  <c r="AI50" i="12" s="1"/>
  <c r="AJ50" i="12" s="1"/>
  <c r="AH51" i="12"/>
  <c r="AH52" i="12"/>
  <c r="AI52" i="12" s="1"/>
  <c r="AJ52" i="12" s="1"/>
  <c r="AH53" i="12"/>
  <c r="AI53" i="12" s="1"/>
  <c r="AJ53" i="12" s="1"/>
  <c r="AH54" i="12"/>
  <c r="AI54" i="12" s="1"/>
  <c r="AJ54" i="12" s="1"/>
  <c r="AH55" i="12"/>
  <c r="AH56" i="12"/>
  <c r="AH57" i="12"/>
  <c r="AH58" i="12"/>
  <c r="AI58" i="12" s="1"/>
  <c r="AJ58" i="12" s="1"/>
  <c r="AH59" i="12"/>
  <c r="AH60" i="12"/>
  <c r="AI60" i="12" s="1"/>
  <c r="AJ60" i="12" s="1"/>
  <c r="AH61" i="12"/>
  <c r="AH62" i="12"/>
  <c r="AI62" i="12" s="1"/>
  <c r="AJ62" i="12" s="1"/>
  <c r="AH63" i="12"/>
  <c r="AI63" i="12" s="1"/>
  <c r="AJ63" i="12" s="1"/>
  <c r="AH64" i="12"/>
  <c r="AI64" i="12" s="1"/>
  <c r="AJ64" i="12" s="1"/>
  <c r="AH65" i="12"/>
  <c r="AH66" i="12"/>
  <c r="AH67" i="12"/>
  <c r="AH68" i="12"/>
  <c r="AI68" i="12" s="1"/>
  <c r="AJ68" i="12" s="1"/>
  <c r="AH69" i="12"/>
  <c r="AH70" i="12"/>
  <c r="AI70" i="12" s="1"/>
  <c r="AJ70" i="12" s="1"/>
  <c r="AH71" i="12"/>
  <c r="AH72" i="12"/>
  <c r="AI72" i="12" s="1"/>
  <c r="AJ72" i="12" s="1"/>
  <c r="AH73" i="12"/>
  <c r="AI73" i="12" s="1"/>
  <c r="AJ73" i="12" s="1"/>
  <c r="AH74" i="12"/>
  <c r="AI74" i="12" s="1"/>
  <c r="AJ74" i="12" s="1"/>
  <c r="AH75" i="12"/>
  <c r="AH76" i="12"/>
  <c r="AH77" i="12"/>
  <c r="AH78" i="12"/>
  <c r="AI78" i="12" s="1"/>
  <c r="AJ78" i="12" s="1"/>
  <c r="AH79" i="12"/>
  <c r="AH80" i="12"/>
  <c r="AI80" i="12" s="1"/>
  <c r="AJ80" i="12" s="1"/>
  <c r="AH81" i="12"/>
  <c r="AH82" i="12"/>
  <c r="AI82" i="12" s="1"/>
  <c r="AJ82" i="12" s="1"/>
  <c r="AH83" i="12"/>
  <c r="AI83" i="12" s="1"/>
  <c r="AJ83" i="12" s="1"/>
  <c r="AH84" i="12"/>
  <c r="AI84" i="12" s="1"/>
  <c r="AJ84" i="12" s="1"/>
  <c r="AH85" i="12"/>
  <c r="AH86" i="12"/>
  <c r="AH87" i="12"/>
  <c r="AH88" i="12"/>
  <c r="AI88" i="12" s="1"/>
  <c r="AJ88" i="12" s="1"/>
  <c r="AH89" i="12"/>
  <c r="AH90" i="12"/>
  <c r="AI90" i="12" s="1"/>
  <c r="AJ90" i="12" s="1"/>
  <c r="AH91" i="12"/>
  <c r="AH92" i="12"/>
  <c r="AI92" i="12" s="1"/>
  <c r="AJ92" i="12" s="1"/>
  <c r="AH93" i="12"/>
  <c r="AI93" i="12" s="1"/>
  <c r="AJ93" i="12" s="1"/>
  <c r="AH94" i="12"/>
  <c r="AI94" i="12" s="1"/>
  <c r="AJ94" i="12" s="1"/>
  <c r="AH95" i="12"/>
  <c r="AH96" i="12"/>
  <c r="AH97" i="12"/>
  <c r="AH98" i="12"/>
  <c r="AI98" i="12" s="1"/>
  <c r="AJ98" i="12" s="1"/>
  <c r="AH99" i="12"/>
  <c r="AH100" i="12"/>
  <c r="AI100" i="12" s="1"/>
  <c r="AJ100" i="12" s="1"/>
  <c r="AH101" i="12"/>
  <c r="AH102" i="12"/>
  <c r="AI102" i="12" s="1"/>
  <c r="AJ102" i="12" s="1"/>
  <c r="AH103" i="12"/>
  <c r="AI103" i="12" s="1"/>
  <c r="AJ103" i="12" s="1"/>
  <c r="AH104" i="12"/>
  <c r="AI104" i="12" s="1"/>
  <c r="AJ104" i="12" s="1"/>
  <c r="AH105" i="12"/>
  <c r="AH106" i="12"/>
  <c r="AH107" i="12"/>
  <c r="AH108" i="12"/>
  <c r="AI108" i="12" s="1"/>
  <c r="AJ108" i="12" s="1"/>
  <c r="AH109" i="12"/>
  <c r="AH110" i="12"/>
  <c r="AI110" i="12" s="1"/>
  <c r="AJ110" i="12" s="1"/>
  <c r="AH111" i="12"/>
  <c r="AH112" i="12"/>
  <c r="AI112" i="12" s="1"/>
  <c r="AJ112" i="12" s="1"/>
  <c r="AH113" i="12"/>
  <c r="AI113" i="12" s="1"/>
  <c r="AJ113" i="12" s="1"/>
  <c r="AH114" i="12"/>
  <c r="AI114" i="12" s="1"/>
  <c r="AJ114" i="12" s="1"/>
  <c r="AH115" i="12"/>
  <c r="AH116" i="12"/>
  <c r="AH117" i="12"/>
  <c r="AH118" i="12"/>
  <c r="AI118" i="12" s="1"/>
  <c r="AJ118" i="12" s="1"/>
  <c r="AH119" i="12"/>
  <c r="AH120" i="12"/>
  <c r="AI120" i="12" s="1"/>
  <c r="AJ120" i="12" s="1"/>
  <c r="AH121" i="12"/>
  <c r="AH122" i="12"/>
  <c r="AI122" i="12" s="1"/>
  <c r="AJ122" i="12" s="1"/>
  <c r="AH123" i="12"/>
  <c r="AI123" i="12" s="1"/>
  <c r="AJ123" i="12" s="1"/>
  <c r="AH124" i="12"/>
  <c r="AI124" i="12" s="1"/>
  <c r="AJ124" i="12" s="1"/>
  <c r="AH125" i="12"/>
  <c r="AH126" i="12"/>
  <c r="AH127" i="12"/>
  <c r="AH128" i="12"/>
  <c r="AI128" i="12" s="1"/>
  <c r="AJ128" i="12" s="1"/>
  <c r="AH129" i="12"/>
  <c r="AH130" i="12"/>
  <c r="AI130" i="12" s="1"/>
  <c r="AJ130" i="12" s="1"/>
  <c r="AH131" i="12"/>
  <c r="AH132" i="12"/>
  <c r="AI132" i="12" s="1"/>
  <c r="AJ132" i="12" s="1"/>
  <c r="AH133" i="12"/>
  <c r="AI133" i="12" s="1"/>
  <c r="AJ133" i="12" s="1"/>
  <c r="AH134" i="12"/>
  <c r="AI134" i="12" s="1"/>
  <c r="AJ134" i="12" s="1"/>
  <c r="AH135" i="12"/>
  <c r="AH136" i="12"/>
  <c r="AH137" i="12"/>
  <c r="AH138" i="12"/>
  <c r="AI138" i="12" s="1"/>
  <c r="AJ138" i="12" s="1"/>
  <c r="AH139" i="12"/>
  <c r="AH140" i="12"/>
  <c r="AI140" i="12" s="1"/>
  <c r="AJ140" i="12" s="1"/>
  <c r="AH141" i="12"/>
  <c r="AH142" i="12"/>
  <c r="AI142" i="12" s="1"/>
  <c r="AJ142" i="12" s="1"/>
  <c r="AH143" i="12"/>
  <c r="AI143" i="12" s="1"/>
  <c r="AJ143" i="12" s="1"/>
  <c r="AH144" i="12"/>
  <c r="AI144" i="12" s="1"/>
  <c r="AJ144" i="12" s="1"/>
  <c r="AH145" i="12"/>
  <c r="AH146" i="12"/>
  <c r="AH147" i="12"/>
  <c r="AH148" i="12"/>
  <c r="AI148" i="12" s="1"/>
  <c r="AJ148" i="12" s="1"/>
  <c r="AH149" i="12"/>
  <c r="AH150" i="12"/>
  <c r="AI150" i="12" s="1"/>
  <c r="AJ150" i="12" s="1"/>
  <c r="AH151" i="12"/>
  <c r="AH152" i="12"/>
  <c r="AI152" i="12" s="1"/>
  <c r="AJ152" i="12" s="1"/>
  <c r="AH153" i="12"/>
  <c r="AI153" i="12" s="1"/>
  <c r="AJ153" i="12" s="1"/>
  <c r="AH154" i="12"/>
  <c r="AI154" i="12" s="1"/>
  <c r="AJ154" i="12" s="1"/>
  <c r="AH155" i="12"/>
  <c r="AH156" i="12"/>
  <c r="AH157" i="12"/>
  <c r="AH158" i="12"/>
  <c r="AI158" i="12" s="1"/>
  <c r="AJ158" i="12" s="1"/>
  <c r="AH159" i="12"/>
  <c r="AH160" i="12"/>
  <c r="AI160" i="12" s="1"/>
  <c r="AJ160" i="12" s="1"/>
  <c r="AH161" i="12"/>
  <c r="AH162" i="12"/>
  <c r="AI162" i="12" s="1"/>
  <c r="AJ162" i="12" s="1"/>
  <c r="AH163" i="12"/>
  <c r="AI163" i="12" s="1"/>
  <c r="AJ163" i="12" s="1"/>
  <c r="AH164" i="12"/>
  <c r="AI164" i="12" s="1"/>
  <c r="AJ164" i="12" s="1"/>
  <c r="AH165" i="12"/>
  <c r="AH166" i="12"/>
  <c r="AH167" i="12"/>
  <c r="AH168" i="12"/>
  <c r="AI168" i="12" s="1"/>
  <c r="AJ168" i="12" s="1"/>
  <c r="AH169" i="12"/>
  <c r="AH170" i="12"/>
  <c r="AI170" i="12" s="1"/>
  <c r="AJ170" i="12" s="1"/>
  <c r="AH171" i="12"/>
  <c r="AH172" i="12"/>
  <c r="AI172" i="12" s="1"/>
  <c r="AJ172" i="12" s="1"/>
  <c r="AH173" i="12"/>
  <c r="AI173" i="12" s="1"/>
  <c r="AJ173" i="12" s="1"/>
  <c r="AH174" i="12"/>
  <c r="AI174" i="12" s="1"/>
  <c r="AJ174" i="12" s="1"/>
  <c r="AH175" i="12"/>
  <c r="AH176" i="12"/>
  <c r="AH177" i="12"/>
  <c r="AH178" i="12"/>
  <c r="AI178" i="12" s="1"/>
  <c r="AJ178" i="12" s="1"/>
  <c r="AH179" i="12"/>
  <c r="AH180" i="12"/>
  <c r="AI180" i="12" s="1"/>
  <c r="AJ180" i="12" s="1"/>
  <c r="AH181" i="12"/>
  <c r="AH182" i="12"/>
  <c r="AI182" i="12" s="1"/>
  <c r="AJ182" i="12" s="1"/>
  <c r="AH183" i="12"/>
  <c r="AI183" i="12" s="1"/>
  <c r="AJ183" i="12" s="1"/>
  <c r="AH184" i="12"/>
  <c r="AI184" i="12" s="1"/>
  <c r="AJ184" i="12" s="1"/>
  <c r="AH185" i="12"/>
  <c r="AH186" i="12"/>
  <c r="AH187" i="12"/>
  <c r="AH188" i="12"/>
  <c r="AI188" i="12" s="1"/>
  <c r="AJ188" i="12" s="1"/>
  <c r="AH189" i="12"/>
  <c r="AH190" i="12"/>
  <c r="AI190" i="12" s="1"/>
  <c r="AJ190" i="12" s="1"/>
  <c r="AH191" i="12"/>
  <c r="AH192" i="12"/>
  <c r="AI192" i="12" s="1"/>
  <c r="AJ192" i="12" s="1"/>
  <c r="AH193" i="12"/>
  <c r="AI193" i="12" s="1"/>
  <c r="AJ193" i="12" s="1"/>
  <c r="AH194" i="12"/>
  <c r="AI194" i="12" s="1"/>
  <c r="AJ194" i="12" s="1"/>
  <c r="AH195" i="12"/>
  <c r="AH196" i="12"/>
  <c r="AH197" i="12"/>
  <c r="AH198" i="12"/>
  <c r="AI198" i="12" s="1"/>
  <c r="AJ198" i="12" s="1"/>
  <c r="AH199" i="12"/>
  <c r="AH200" i="12"/>
  <c r="AI200" i="12" s="1"/>
  <c r="AJ200" i="12" s="1"/>
  <c r="AH201" i="12"/>
  <c r="AH202" i="12"/>
  <c r="AI202" i="12" s="1"/>
  <c r="AJ202" i="12" s="1"/>
  <c r="AH203" i="12"/>
  <c r="AI203" i="12" s="1"/>
  <c r="AJ203" i="12" s="1"/>
  <c r="AH204" i="12"/>
  <c r="AI204" i="12" s="1"/>
  <c r="AJ204" i="12" s="1"/>
  <c r="AH205" i="12"/>
  <c r="AH206" i="12"/>
  <c r="AH207" i="12"/>
  <c r="AH208" i="12"/>
  <c r="AI208" i="12" s="1"/>
  <c r="AJ208" i="12" s="1"/>
  <c r="AH209" i="12"/>
  <c r="AH210" i="12"/>
  <c r="AI210" i="12" s="1"/>
  <c r="AJ210" i="12" s="1"/>
  <c r="AH211" i="12"/>
  <c r="AH212" i="12"/>
  <c r="AI212" i="12" s="1"/>
  <c r="AJ212" i="12" s="1"/>
  <c r="AH213" i="12"/>
  <c r="AI213" i="12" s="1"/>
  <c r="AJ213" i="12" s="1"/>
  <c r="AH214" i="12"/>
  <c r="AI214" i="12" s="1"/>
  <c r="AJ214" i="12" s="1"/>
  <c r="AH215" i="12"/>
  <c r="AH216" i="12"/>
  <c r="AH217" i="12"/>
  <c r="AH218" i="12"/>
  <c r="AI218" i="12" s="1"/>
  <c r="AJ218" i="12" s="1"/>
  <c r="AH219" i="12"/>
  <c r="AH220" i="12"/>
  <c r="AI220" i="12" s="1"/>
  <c r="AJ220" i="12" s="1"/>
  <c r="AH221" i="12"/>
  <c r="AH222" i="12"/>
  <c r="AI222" i="12" s="1"/>
  <c r="AJ222" i="12" s="1"/>
  <c r="AH223" i="12"/>
  <c r="AI223" i="12" s="1"/>
  <c r="AJ223" i="12" s="1"/>
  <c r="AH224" i="12"/>
  <c r="AI224" i="12" s="1"/>
  <c r="AJ224" i="12" s="1"/>
  <c r="AH225" i="12"/>
  <c r="AH226" i="12"/>
  <c r="AH227" i="12"/>
  <c r="AH228" i="12"/>
  <c r="AI228" i="12" s="1"/>
  <c r="AJ228" i="12" s="1"/>
  <c r="AH229" i="12"/>
  <c r="AH230" i="12"/>
  <c r="AI230" i="12" s="1"/>
  <c r="AJ230" i="12" s="1"/>
  <c r="AH231" i="12"/>
  <c r="AH232" i="12"/>
  <c r="AI232" i="12" s="1"/>
  <c r="AJ232" i="12" s="1"/>
  <c r="AH233" i="12"/>
  <c r="AI233" i="12" s="1"/>
  <c r="AJ233" i="12" s="1"/>
  <c r="AH234" i="12"/>
  <c r="AI234" i="12" s="1"/>
  <c r="AJ234" i="12" s="1"/>
  <c r="AH235" i="12"/>
  <c r="AH236" i="12"/>
  <c r="AH237" i="12"/>
  <c r="AH238" i="12"/>
  <c r="AI238" i="12" s="1"/>
  <c r="AJ238" i="12" s="1"/>
  <c r="AH239" i="12"/>
  <c r="AH240" i="12"/>
  <c r="AI240" i="12" s="1"/>
  <c r="AJ240" i="12" s="1"/>
  <c r="AH241" i="12"/>
  <c r="AH242" i="12"/>
  <c r="AI242" i="12" s="1"/>
  <c r="AJ242" i="12" s="1"/>
  <c r="AH243" i="12"/>
  <c r="AI243" i="12" s="1"/>
  <c r="AJ243" i="12" s="1"/>
  <c r="AH244" i="12"/>
  <c r="AI244" i="12" s="1"/>
  <c r="AJ244" i="12" s="1"/>
  <c r="AH245" i="12"/>
  <c r="AH246" i="12"/>
  <c r="AH247" i="12"/>
  <c r="AH248" i="12"/>
  <c r="AI248" i="12" s="1"/>
  <c r="AJ248" i="12" s="1"/>
  <c r="AH249" i="12"/>
  <c r="AH250" i="12"/>
  <c r="AI250" i="12" s="1"/>
  <c r="AJ250" i="12" s="1"/>
  <c r="AH251" i="12"/>
  <c r="AH252" i="12"/>
  <c r="AI252" i="12" s="1"/>
  <c r="AJ252" i="12" s="1"/>
  <c r="AH253" i="12"/>
  <c r="AI253" i="12" s="1"/>
  <c r="AJ253" i="12" s="1"/>
  <c r="AH254" i="12"/>
  <c r="AI254" i="12" s="1"/>
  <c r="AJ254" i="12" s="1"/>
  <c r="AH255" i="12"/>
  <c r="AH256" i="12"/>
  <c r="AH257" i="12"/>
  <c r="AH258" i="12"/>
  <c r="AI258" i="12" s="1"/>
  <c r="AJ258" i="12" s="1"/>
  <c r="AH259" i="12"/>
  <c r="AH260" i="12"/>
  <c r="AI260" i="12" s="1"/>
  <c r="AJ260" i="12" s="1"/>
  <c r="AH261" i="12"/>
  <c r="AH262" i="12"/>
  <c r="AI262" i="12" s="1"/>
  <c r="AJ262" i="12" s="1"/>
  <c r="AH13" i="12"/>
  <c r="AI13" i="12" s="1"/>
  <c r="AJ13" i="12" s="1"/>
  <c r="Z6" i="12"/>
  <c r="Y21" i="18"/>
  <c r="Y14" i="18"/>
  <c r="Y15" i="18"/>
  <c r="Y16" i="18"/>
  <c r="Y17" i="18"/>
  <c r="Y18" i="18"/>
  <c r="Y19" i="18"/>
  <c r="Y20" i="18"/>
  <c r="Y22" i="18"/>
  <c r="Y23" i="18"/>
  <c r="Y24" i="18"/>
  <c r="Y25" i="18"/>
  <c r="Y26" i="18"/>
  <c r="Y27" i="18"/>
  <c r="Y28" i="18"/>
  <c r="Y29" i="18"/>
  <c r="Y30" i="18"/>
  <c r="Y31" i="18"/>
  <c r="Y32" i="18"/>
  <c r="Y33" i="18"/>
  <c r="Y34" i="18"/>
  <c r="Y35" i="18"/>
  <c r="Y36" i="18"/>
  <c r="Y37" i="18"/>
  <c r="Y38" i="18"/>
  <c r="Y39" i="18"/>
  <c r="Y40" i="18"/>
  <c r="Y41" i="18"/>
  <c r="Y42" i="18"/>
  <c r="Y43" i="18"/>
  <c r="Y44" i="18"/>
  <c r="Y45" i="18"/>
  <c r="Y46" i="18"/>
  <c r="Y47" i="18"/>
  <c r="Y48" i="18"/>
  <c r="Y49" i="18"/>
  <c r="Y50" i="18"/>
  <c r="Y51" i="18"/>
  <c r="Y52" i="18"/>
  <c r="Y53" i="18"/>
  <c r="Y54" i="18"/>
  <c r="Y55" i="18"/>
  <c r="Y56" i="18"/>
  <c r="Y57" i="18"/>
  <c r="Y58" i="18"/>
  <c r="Y59" i="18"/>
  <c r="Y60" i="18"/>
  <c r="Y61" i="18"/>
  <c r="Y62" i="18"/>
  <c r="Y63" i="18"/>
  <c r="Y64" i="18"/>
  <c r="Y65" i="18"/>
  <c r="Y66" i="18"/>
  <c r="Y67" i="18"/>
  <c r="Y68" i="18"/>
  <c r="Y69" i="18"/>
  <c r="Y70" i="18"/>
  <c r="Y71" i="18"/>
  <c r="Y72" i="18"/>
  <c r="Y73" i="18"/>
  <c r="Y74" i="18"/>
  <c r="Y75" i="18"/>
  <c r="Y76" i="18"/>
  <c r="Y77" i="18"/>
  <c r="Y78" i="18"/>
  <c r="Y79" i="18"/>
  <c r="Y80" i="18"/>
  <c r="Y81" i="18"/>
  <c r="Y82" i="18"/>
  <c r="Y83" i="18"/>
  <c r="Y84" i="18"/>
  <c r="Y85" i="18"/>
  <c r="Y86" i="18"/>
  <c r="Y87" i="18"/>
  <c r="Y88" i="18"/>
  <c r="Y89" i="18"/>
  <c r="Y90" i="18"/>
  <c r="Y91" i="18"/>
  <c r="Y92" i="18"/>
  <c r="Y93" i="18"/>
  <c r="Y94" i="18"/>
  <c r="Y95" i="18"/>
  <c r="Y96" i="18"/>
  <c r="Y97" i="18"/>
  <c r="Y98" i="18"/>
  <c r="Y99" i="18"/>
  <c r="Y100" i="18"/>
  <c r="Y101" i="18"/>
  <c r="Y102" i="18"/>
  <c r="Y103" i="18"/>
  <c r="Y104" i="18"/>
  <c r="Y105" i="18"/>
  <c r="Y106" i="18"/>
  <c r="Y107" i="18"/>
  <c r="Y108" i="18"/>
  <c r="Y109" i="18"/>
  <c r="Y110" i="18"/>
  <c r="Y111" i="18"/>
  <c r="Y112" i="18"/>
  <c r="Y113" i="18"/>
  <c r="Y114" i="18"/>
  <c r="Y115" i="18"/>
  <c r="Y116" i="18"/>
  <c r="Y117" i="18"/>
  <c r="Y118" i="18"/>
  <c r="Y119" i="18"/>
  <c r="Y120" i="18"/>
  <c r="Y121" i="18"/>
  <c r="Y122" i="18"/>
  <c r="Y123" i="18"/>
  <c r="Y124" i="18"/>
  <c r="Y125" i="18"/>
  <c r="Y126" i="18"/>
  <c r="Y127" i="18"/>
  <c r="Y128" i="18"/>
  <c r="Y129" i="18"/>
  <c r="Y130" i="18"/>
  <c r="Y131" i="18"/>
  <c r="Y132" i="18"/>
  <c r="Y133" i="18"/>
  <c r="Y134" i="18"/>
  <c r="Y135" i="18"/>
  <c r="Y136" i="18"/>
  <c r="Y137" i="18"/>
  <c r="Y138" i="18"/>
  <c r="Y139" i="18"/>
  <c r="Y140" i="18"/>
  <c r="Y141" i="18"/>
  <c r="Y142" i="18"/>
  <c r="Y143" i="18"/>
  <c r="Y144" i="18"/>
  <c r="Y145" i="18"/>
  <c r="Y146" i="18"/>
  <c r="Y147" i="18"/>
  <c r="Y148" i="18"/>
  <c r="Y149" i="18"/>
  <c r="Y150" i="18"/>
  <c r="Y151" i="18"/>
  <c r="Y152" i="18"/>
  <c r="Y153" i="18"/>
  <c r="Y154" i="18"/>
  <c r="Y155" i="18"/>
  <c r="Y156" i="18"/>
  <c r="Y157" i="18"/>
  <c r="Y158" i="18"/>
  <c r="Y159" i="18"/>
  <c r="Y160" i="18"/>
  <c r="Y161" i="18"/>
  <c r="Y162" i="18"/>
  <c r="Y163" i="18"/>
  <c r="Y164" i="18"/>
  <c r="Y165" i="18"/>
  <c r="Y166" i="18"/>
  <c r="Y167" i="18"/>
  <c r="Y168" i="18"/>
  <c r="Y169" i="18"/>
  <c r="Y170" i="18"/>
  <c r="Y171" i="18"/>
  <c r="Y172" i="18"/>
  <c r="Y173" i="18"/>
  <c r="Y174" i="18"/>
  <c r="Y175" i="18"/>
  <c r="Y176" i="18"/>
  <c r="Y177" i="18"/>
  <c r="Y178" i="18"/>
  <c r="Y179" i="18"/>
  <c r="Y180" i="18"/>
  <c r="Y181" i="18"/>
  <c r="Y182" i="18"/>
  <c r="Y183" i="18"/>
  <c r="Y184" i="18"/>
  <c r="Y185" i="18"/>
  <c r="Y186" i="18"/>
  <c r="Y187" i="18"/>
  <c r="Y188" i="18"/>
  <c r="Y189" i="18"/>
  <c r="Y190" i="18"/>
  <c r="Y191" i="18"/>
  <c r="Y192" i="18"/>
  <c r="Y193" i="18"/>
  <c r="Y194" i="18"/>
  <c r="Y195" i="18"/>
  <c r="Y196" i="18"/>
  <c r="Y197" i="18"/>
  <c r="Y198" i="18"/>
  <c r="Y199" i="18"/>
  <c r="Y200" i="18"/>
  <c r="Y201" i="18"/>
  <c r="Y202" i="18"/>
  <c r="Y203" i="18"/>
  <c r="Y204" i="18"/>
  <c r="Y205" i="18"/>
  <c r="Y206" i="18"/>
  <c r="Y207" i="18"/>
  <c r="Y208" i="18"/>
  <c r="Y209" i="18"/>
  <c r="Y210" i="18"/>
  <c r="Y211" i="18"/>
  <c r="Y212" i="18"/>
  <c r="Y213" i="18"/>
  <c r="Y214" i="18"/>
  <c r="Y215" i="18"/>
  <c r="Y216" i="18"/>
  <c r="Y217" i="18"/>
  <c r="Y218" i="18"/>
  <c r="Y219" i="18"/>
  <c r="Y220" i="18"/>
  <c r="Y221" i="18"/>
  <c r="Y222" i="18"/>
  <c r="Y223" i="18"/>
  <c r="Y224" i="18"/>
  <c r="Y225" i="18"/>
  <c r="Y226" i="18"/>
  <c r="Y227" i="18"/>
  <c r="Y228" i="18"/>
  <c r="Y229" i="18"/>
  <c r="Y230" i="18"/>
  <c r="Y231" i="18"/>
  <c r="Y232" i="18"/>
  <c r="Y233" i="18"/>
  <c r="Y234" i="18"/>
  <c r="Y235" i="18"/>
  <c r="Y236" i="18"/>
  <c r="Y237" i="18"/>
  <c r="Y238" i="18"/>
  <c r="Y239" i="18"/>
  <c r="Y240" i="18"/>
  <c r="Y241" i="18"/>
  <c r="Y242" i="18"/>
  <c r="Y243" i="18"/>
  <c r="Y244" i="18"/>
  <c r="Y245" i="18"/>
  <c r="Y246" i="18"/>
  <c r="Y247" i="18"/>
  <c r="Y248" i="18"/>
  <c r="Y249" i="18"/>
  <c r="Y250" i="18"/>
  <c r="Y251" i="18"/>
  <c r="Y252" i="18"/>
  <c r="Y253" i="18"/>
  <c r="Y254" i="18"/>
  <c r="Y255" i="18"/>
  <c r="Y256" i="18"/>
  <c r="Y257" i="18"/>
  <c r="Y258" i="18"/>
  <c r="Y259" i="18"/>
  <c r="Y260" i="18"/>
  <c r="Y261" i="18"/>
  <c r="Z4" i="18"/>
  <c r="C48" i="18"/>
  <c r="C47" i="18"/>
  <c r="C46" i="18"/>
  <c r="C45" i="18"/>
  <c r="C44" i="18"/>
  <c r="C43" i="18"/>
  <c r="C42" i="18"/>
  <c r="C41" i="18"/>
  <c r="C40" i="18"/>
  <c r="C39" i="18"/>
  <c r="C38" i="18"/>
  <c r="C37" i="18"/>
  <c r="C36" i="18"/>
  <c r="C35" i="18"/>
  <c r="C34" i="18"/>
  <c r="C33" i="18"/>
  <c r="C32" i="18"/>
  <c r="C31" i="18"/>
  <c r="C30" i="18"/>
  <c r="C29" i="18"/>
  <c r="C28" i="18"/>
  <c r="C27" i="18"/>
  <c r="C26" i="18"/>
  <c r="C25" i="18"/>
  <c r="C24" i="18"/>
  <c r="C23" i="18"/>
  <c r="C22" i="18"/>
  <c r="C21" i="18"/>
  <c r="C20" i="18"/>
  <c r="C19" i="18"/>
  <c r="C18" i="18"/>
  <c r="C17" i="18"/>
  <c r="C16" i="18"/>
  <c r="C15" i="18"/>
  <c r="C14" i="18"/>
  <c r="C13" i="18"/>
  <c r="C12" i="18"/>
  <c r="Z13" i="16"/>
  <c r="Z14" i="16"/>
  <c r="Z15" i="16"/>
  <c r="Z16" i="16"/>
  <c r="Z17" i="16"/>
  <c r="Z18" i="16"/>
  <c r="Z19" i="16"/>
  <c r="AA19" i="16" s="1"/>
  <c r="Z20" i="16"/>
  <c r="Z21" i="16"/>
  <c r="Z22" i="16"/>
  <c r="Z23" i="16"/>
  <c r="Z24" i="16"/>
  <c r="Z25" i="16"/>
  <c r="Z26" i="16"/>
  <c r="Z27" i="16"/>
  <c r="Z28" i="16"/>
  <c r="Z29" i="16"/>
  <c r="AA29" i="16" s="1"/>
  <c r="Z30" i="16"/>
  <c r="Z31" i="16"/>
  <c r="Z32" i="16"/>
  <c r="Z33" i="16"/>
  <c r="Z34" i="16"/>
  <c r="Z35" i="16"/>
  <c r="Z36" i="16"/>
  <c r="Z37" i="16"/>
  <c r="Z38" i="16"/>
  <c r="Z39" i="16"/>
  <c r="Z40" i="16"/>
  <c r="Z41" i="16"/>
  <c r="AA41" i="16" s="1"/>
  <c r="Z42" i="16"/>
  <c r="Z43" i="16"/>
  <c r="Z44" i="16"/>
  <c r="Z45" i="16"/>
  <c r="Z46" i="16"/>
  <c r="Z47" i="16"/>
  <c r="Z48" i="16"/>
  <c r="Z49" i="16"/>
  <c r="Z50" i="16"/>
  <c r="Z51" i="16"/>
  <c r="AA51" i="16" s="1"/>
  <c r="Z52" i="16"/>
  <c r="AA52" i="16" s="1"/>
  <c r="Z53" i="16"/>
  <c r="Z54" i="16"/>
  <c r="Z55" i="16"/>
  <c r="Z56" i="16"/>
  <c r="Z57" i="16"/>
  <c r="Z58" i="16"/>
  <c r="Z59" i="16"/>
  <c r="AA59" i="16" s="1"/>
  <c r="Z60" i="16"/>
  <c r="AA60" i="16" s="1"/>
  <c r="Z61" i="16"/>
  <c r="AA61" i="16" s="1"/>
  <c r="Z62" i="16"/>
  <c r="AA62" i="16" s="1"/>
  <c r="Z63" i="16"/>
  <c r="Z64" i="16"/>
  <c r="Z65" i="16"/>
  <c r="Z66" i="16"/>
  <c r="Z67" i="16"/>
  <c r="Z68" i="16"/>
  <c r="AA68" i="16" s="1"/>
  <c r="Z69" i="16"/>
  <c r="Z70" i="16"/>
  <c r="Z71" i="16"/>
  <c r="AA71" i="16" s="1"/>
  <c r="Z72" i="16"/>
  <c r="Z73" i="16"/>
  <c r="Z74" i="16"/>
  <c r="Z75" i="16"/>
  <c r="Z76" i="16"/>
  <c r="Z77" i="16"/>
  <c r="Z78" i="16"/>
  <c r="Z79" i="16"/>
  <c r="AA79" i="16" s="1"/>
  <c r="Z80" i="16"/>
  <c r="Z81" i="16"/>
  <c r="Z82" i="16"/>
  <c r="AA82" i="16" s="1"/>
  <c r="Z262" i="16"/>
  <c r="AA262" i="16" s="1"/>
  <c r="Z261" i="16"/>
  <c r="AA261" i="16" s="1"/>
  <c r="Z260" i="16"/>
  <c r="AA260" i="16" s="1"/>
  <c r="Z259" i="16"/>
  <c r="AA259" i="16" s="1"/>
  <c r="AA258" i="16"/>
  <c r="Z258" i="16"/>
  <c r="Z257" i="16"/>
  <c r="AA257" i="16" s="1"/>
  <c r="AA256" i="16"/>
  <c r="Z256" i="16"/>
  <c r="Z255" i="16"/>
  <c r="AA255" i="16" s="1"/>
  <c r="AA254" i="16"/>
  <c r="Z254" i="16"/>
  <c r="AA253" i="16"/>
  <c r="Z253" i="16"/>
  <c r="Z252" i="16"/>
  <c r="AA252" i="16" s="1"/>
  <c r="Z251" i="16"/>
  <c r="AA251" i="16" s="1"/>
  <c r="AA250" i="16"/>
  <c r="Z250" i="16"/>
  <c r="Z249" i="16"/>
  <c r="AA249" i="16" s="1"/>
  <c r="Z248" i="16"/>
  <c r="AA248" i="16" s="1"/>
  <c r="Z247" i="16"/>
  <c r="AA247" i="16" s="1"/>
  <c r="AA246" i="16"/>
  <c r="Z246" i="16"/>
  <c r="Z245" i="16"/>
  <c r="AA245" i="16" s="1"/>
  <c r="Z244" i="16"/>
  <c r="AA244" i="16" s="1"/>
  <c r="AA243" i="16"/>
  <c r="Z243" i="16"/>
  <c r="Z242" i="16"/>
  <c r="AA242" i="16" s="1"/>
  <c r="AA241" i="16"/>
  <c r="Z241" i="16"/>
  <c r="Z240" i="16"/>
  <c r="AA240" i="16" s="1"/>
  <c r="Z239" i="16"/>
  <c r="AA239" i="16" s="1"/>
  <c r="Z238" i="16"/>
  <c r="AA238" i="16" s="1"/>
  <c r="Z237" i="16"/>
  <c r="AA237" i="16" s="1"/>
  <c r="AA236" i="16"/>
  <c r="Z236" i="16"/>
  <c r="Z235" i="16"/>
  <c r="AA235" i="16" s="1"/>
  <c r="Z234" i="16"/>
  <c r="AA234" i="16" s="1"/>
  <c r="AA233" i="16"/>
  <c r="Z233" i="16"/>
  <c r="Z232" i="16"/>
  <c r="AA232" i="16" s="1"/>
  <c r="Z231" i="16"/>
  <c r="AA231" i="16" s="1"/>
  <c r="Z230" i="16"/>
  <c r="AA230" i="16" s="1"/>
  <c r="Z229" i="16"/>
  <c r="AA229" i="16" s="1"/>
  <c r="Z228" i="16"/>
  <c r="AA228" i="16" s="1"/>
  <c r="Z227" i="16"/>
  <c r="AA227" i="16" s="1"/>
  <c r="AA226" i="16"/>
  <c r="Z226" i="16"/>
  <c r="Z225" i="16"/>
  <c r="AA225" i="16" s="1"/>
  <c r="Z224" i="16"/>
  <c r="AA224" i="16" s="1"/>
  <c r="AA223" i="16"/>
  <c r="Z223" i="16"/>
  <c r="Z222" i="16"/>
  <c r="AA222" i="16" s="1"/>
  <c r="Z221" i="16"/>
  <c r="AA221" i="16" s="1"/>
  <c r="Z220" i="16"/>
  <c r="AA220" i="16" s="1"/>
  <c r="Z219" i="16"/>
  <c r="AA219" i="16" s="1"/>
  <c r="Z218" i="16"/>
  <c r="AA218" i="16" s="1"/>
  <c r="Z217" i="16"/>
  <c r="AA217" i="16" s="1"/>
  <c r="AA216" i="16"/>
  <c r="Z216" i="16"/>
  <c r="Z215" i="16"/>
  <c r="AA215" i="16" s="1"/>
  <c r="Z214" i="16"/>
  <c r="AA214" i="16" s="1"/>
  <c r="Z213" i="16"/>
  <c r="AA213" i="16" s="1"/>
  <c r="Z212" i="16"/>
  <c r="AA212" i="16" s="1"/>
  <c r="Z211" i="16"/>
  <c r="AA211" i="16" s="1"/>
  <c r="Z210" i="16"/>
  <c r="AA210" i="16" s="1"/>
  <c r="Z209" i="16"/>
  <c r="AA209" i="16" s="1"/>
  <c r="Z208" i="16"/>
  <c r="AA208" i="16" s="1"/>
  <c r="Z207" i="16"/>
  <c r="AA207" i="16" s="1"/>
  <c r="AA206" i="16"/>
  <c r="Z206" i="16"/>
  <c r="Z205" i="16"/>
  <c r="AA205" i="16" s="1"/>
  <c r="Z204" i="16"/>
  <c r="AA204" i="16" s="1"/>
  <c r="Z203" i="16"/>
  <c r="AA203" i="16" s="1"/>
  <c r="Z202" i="16"/>
  <c r="AA202" i="16" s="1"/>
  <c r="Z201" i="16"/>
  <c r="AA201" i="16" s="1"/>
  <c r="Z200" i="16"/>
  <c r="AA200" i="16" s="1"/>
  <c r="Z199" i="16"/>
  <c r="AA199" i="16" s="1"/>
  <c r="AA198" i="16"/>
  <c r="Z198" i="16"/>
  <c r="Z197" i="16"/>
  <c r="AA197" i="16" s="1"/>
  <c r="AA196" i="16"/>
  <c r="Z196" i="16"/>
  <c r="Z195" i="16"/>
  <c r="AA195" i="16" s="1"/>
  <c r="AA194" i="16"/>
  <c r="Z194" i="16"/>
  <c r="Z193" i="16"/>
  <c r="AA193" i="16" s="1"/>
  <c r="Z192" i="16"/>
  <c r="AA192" i="16" s="1"/>
  <c r="Z191" i="16"/>
  <c r="AA191" i="16" s="1"/>
  <c r="AA190" i="16"/>
  <c r="Z190" i="16"/>
  <c r="Z189" i="16"/>
  <c r="AA189" i="16" s="1"/>
  <c r="Z188" i="16"/>
  <c r="AA188" i="16" s="1"/>
  <c r="Z187" i="16"/>
  <c r="AA187" i="16" s="1"/>
  <c r="AA186" i="16"/>
  <c r="Z186" i="16"/>
  <c r="Z185" i="16"/>
  <c r="AA185" i="16" s="1"/>
  <c r="Z184" i="16"/>
  <c r="AA184" i="16" s="1"/>
  <c r="Z183" i="16"/>
  <c r="AA183" i="16" s="1"/>
  <c r="Z182" i="16"/>
  <c r="AA182" i="16" s="1"/>
  <c r="AA181" i="16"/>
  <c r="Z181" i="16"/>
  <c r="Z180" i="16"/>
  <c r="AA180" i="16" s="1"/>
  <c r="Z179" i="16"/>
  <c r="AA179" i="16" s="1"/>
  <c r="Z178" i="16"/>
  <c r="AA178" i="16" s="1"/>
  <c r="AA177" i="16"/>
  <c r="Z177" i="16"/>
  <c r="AA176" i="16"/>
  <c r="Z176" i="16"/>
  <c r="Z175" i="16"/>
  <c r="AA175" i="16" s="1"/>
  <c r="Z174" i="16"/>
  <c r="AA174" i="16" s="1"/>
  <c r="AA173" i="16"/>
  <c r="Z173" i="16"/>
  <c r="Z172" i="16"/>
  <c r="AA172" i="16" s="1"/>
  <c r="Z171" i="16"/>
  <c r="AA171" i="16" s="1"/>
  <c r="Z170" i="16"/>
  <c r="AA170" i="16" s="1"/>
  <c r="Z169" i="16"/>
  <c r="AA169" i="16" s="1"/>
  <c r="Z168" i="16"/>
  <c r="AA168" i="16" s="1"/>
  <c r="Z167" i="16"/>
  <c r="AA167" i="16" s="1"/>
  <c r="AA166" i="16"/>
  <c r="Z166" i="16"/>
  <c r="Z165" i="16"/>
  <c r="AA165" i="16" s="1"/>
  <c r="Z164" i="16"/>
  <c r="AA164" i="16" s="1"/>
  <c r="Z163" i="16"/>
  <c r="AA163" i="16" s="1"/>
  <c r="Z162" i="16"/>
  <c r="AA162" i="16" s="1"/>
  <c r="Z161" i="16"/>
  <c r="AA161" i="16" s="1"/>
  <c r="Z160" i="16"/>
  <c r="AA160" i="16" s="1"/>
  <c r="Z159" i="16"/>
  <c r="AA159" i="16" s="1"/>
  <c r="Z158" i="16"/>
  <c r="AA158" i="16" s="1"/>
  <c r="Z157" i="16"/>
  <c r="AA157" i="16" s="1"/>
  <c r="AA156" i="16"/>
  <c r="Z156" i="16"/>
  <c r="Z155" i="16"/>
  <c r="AA155" i="16" s="1"/>
  <c r="Z154" i="16"/>
  <c r="AA154" i="16" s="1"/>
  <c r="Z153" i="16"/>
  <c r="AA153" i="16" s="1"/>
  <c r="Z152" i="16"/>
  <c r="AA152" i="16" s="1"/>
  <c r="Z151" i="16"/>
  <c r="AA151" i="16" s="1"/>
  <c r="Z150" i="16"/>
  <c r="AA150" i="16" s="1"/>
  <c r="Z149" i="16"/>
  <c r="AA149" i="16" s="1"/>
  <c r="AA148" i="16"/>
  <c r="Z148" i="16"/>
  <c r="Z147" i="16"/>
  <c r="AA147" i="16" s="1"/>
  <c r="AA146" i="16"/>
  <c r="Z146" i="16"/>
  <c r="Z145" i="16"/>
  <c r="AA145" i="16" s="1"/>
  <c r="AA144" i="16"/>
  <c r="Z144" i="16"/>
  <c r="Z143" i="16"/>
  <c r="AA143" i="16" s="1"/>
  <c r="Z142" i="16"/>
  <c r="AA142" i="16" s="1"/>
  <c r="Z141" i="16"/>
  <c r="AA141" i="16" s="1"/>
  <c r="AA140" i="16"/>
  <c r="Z140" i="16"/>
  <c r="Z139" i="16"/>
  <c r="AA139" i="16" s="1"/>
  <c r="AA138" i="16"/>
  <c r="Z138" i="16"/>
  <c r="Z137" i="16"/>
  <c r="AA137" i="16" s="1"/>
  <c r="AA136" i="16"/>
  <c r="Z136" i="16"/>
  <c r="Z135" i="16"/>
  <c r="AA135" i="16" s="1"/>
  <c r="AA134" i="16"/>
  <c r="Z134" i="16"/>
  <c r="Z133" i="16"/>
  <c r="AA133" i="16" s="1"/>
  <c r="Z132" i="16"/>
  <c r="AA132" i="16" s="1"/>
  <c r="AA131" i="16"/>
  <c r="Z131" i="16"/>
  <c r="AA130" i="16"/>
  <c r="Z130" i="16"/>
  <c r="Z129" i="16"/>
  <c r="AA129" i="16" s="1"/>
  <c r="Z128" i="16"/>
  <c r="AA128" i="16" s="1"/>
  <c r="AA127" i="16"/>
  <c r="Z127" i="16"/>
  <c r="AA126" i="16"/>
  <c r="Z126" i="16"/>
  <c r="Z125" i="16"/>
  <c r="AA125" i="16" s="1"/>
  <c r="Z124" i="16"/>
  <c r="AA124" i="16" s="1"/>
  <c r="AA123" i="16"/>
  <c r="Z123" i="16"/>
  <c r="Z122" i="16"/>
  <c r="AA122" i="16" s="1"/>
  <c r="Z121" i="16"/>
  <c r="AA121" i="16" s="1"/>
  <c r="Z120" i="16"/>
  <c r="AA120" i="16" s="1"/>
  <c r="Z119" i="16"/>
  <c r="AA119" i="16" s="1"/>
  <c r="Z118" i="16"/>
  <c r="AA118" i="16" s="1"/>
  <c r="Z117" i="16"/>
  <c r="AA117" i="16" s="1"/>
  <c r="AA116" i="16"/>
  <c r="Z116" i="16"/>
  <c r="Z115" i="16"/>
  <c r="AA115" i="16" s="1"/>
  <c r="Z114" i="16"/>
  <c r="AA114" i="16" s="1"/>
  <c r="Z113" i="16"/>
  <c r="AA113" i="16" s="1"/>
  <c r="Z112" i="16"/>
  <c r="AA112" i="16" s="1"/>
  <c r="Z111" i="16"/>
  <c r="AA111" i="16" s="1"/>
  <c r="Z110" i="16"/>
  <c r="AA110" i="16" s="1"/>
  <c r="Z109" i="16"/>
  <c r="AA109" i="16" s="1"/>
  <c r="Z108" i="16"/>
  <c r="AA108" i="16" s="1"/>
  <c r="Z107" i="16"/>
  <c r="AA107" i="16" s="1"/>
  <c r="AA106" i="16"/>
  <c r="Z106" i="16"/>
  <c r="Z105" i="16"/>
  <c r="AA105" i="16" s="1"/>
  <c r="Z104" i="16"/>
  <c r="AA104" i="16" s="1"/>
  <c r="Z103" i="16"/>
  <c r="AA103" i="16" s="1"/>
  <c r="Z102" i="16"/>
  <c r="AA102" i="16" s="1"/>
  <c r="Z101" i="16"/>
  <c r="AA101" i="16" s="1"/>
  <c r="Z100" i="16"/>
  <c r="AA100" i="16" s="1"/>
  <c r="Z99" i="16"/>
  <c r="AA99" i="16" s="1"/>
  <c r="AA98" i="16"/>
  <c r="Z98" i="16"/>
  <c r="Z97" i="16"/>
  <c r="AA97" i="16" s="1"/>
  <c r="AA96" i="16"/>
  <c r="Z96" i="16"/>
  <c r="Z95" i="16"/>
  <c r="AA95" i="16" s="1"/>
  <c r="J95" i="16"/>
  <c r="K95" i="16" s="1"/>
  <c r="Z94" i="16"/>
  <c r="AA94" i="16" s="1"/>
  <c r="K94" i="16"/>
  <c r="J94" i="16"/>
  <c r="Z93" i="16"/>
  <c r="AA93" i="16" s="1"/>
  <c r="J93" i="16"/>
  <c r="K93" i="16" s="1"/>
  <c r="AA92" i="16"/>
  <c r="Z92" i="16"/>
  <c r="K92" i="16"/>
  <c r="J92" i="16"/>
  <c r="Z91" i="16"/>
  <c r="AA91" i="16" s="1"/>
  <c r="J91" i="16"/>
  <c r="K91" i="16" s="1"/>
  <c r="Z90" i="16"/>
  <c r="AA90" i="16" s="1"/>
  <c r="K90" i="16"/>
  <c r="J90" i="16"/>
  <c r="Z89" i="16"/>
  <c r="AA89" i="16" s="1"/>
  <c r="J89" i="16"/>
  <c r="K89" i="16" s="1"/>
  <c r="Z88" i="16"/>
  <c r="AA88" i="16" s="1"/>
  <c r="K88" i="16"/>
  <c r="J88" i="16"/>
  <c r="Z87" i="16"/>
  <c r="AA87" i="16" s="1"/>
  <c r="K87" i="16"/>
  <c r="J87" i="16"/>
  <c r="AA86" i="16"/>
  <c r="Z86" i="16"/>
  <c r="K86" i="16"/>
  <c r="J86" i="16"/>
  <c r="Z85" i="16"/>
  <c r="AA85" i="16" s="1"/>
  <c r="J85" i="16"/>
  <c r="K85" i="16" s="1"/>
  <c r="Z84" i="16"/>
  <c r="AA84" i="16" s="1"/>
  <c r="K84" i="16"/>
  <c r="J84" i="16"/>
  <c r="Z83" i="16"/>
  <c r="AA83" i="16" s="1"/>
  <c r="J83" i="16"/>
  <c r="K83" i="16" s="1"/>
  <c r="K82" i="16"/>
  <c r="J82" i="16"/>
  <c r="AA81" i="16"/>
  <c r="Q81" i="16"/>
  <c r="R81" i="16" s="1"/>
  <c r="J81" i="16"/>
  <c r="K81" i="16" s="1"/>
  <c r="AA80" i="16"/>
  <c r="Q80" i="16"/>
  <c r="R80" i="16" s="1"/>
  <c r="J80" i="16"/>
  <c r="K80" i="16" s="1"/>
  <c r="Q79" i="16"/>
  <c r="R79" i="16" s="1"/>
  <c r="J79" i="16"/>
  <c r="K79" i="16" s="1"/>
  <c r="AA78" i="16"/>
  <c r="Q78" i="16"/>
  <c r="R78" i="16" s="1"/>
  <c r="J78" i="16"/>
  <c r="K78" i="16" s="1"/>
  <c r="AA77" i="16"/>
  <c r="Q77" i="16"/>
  <c r="R77" i="16" s="1"/>
  <c r="K77" i="16"/>
  <c r="J77" i="16"/>
  <c r="AA76" i="16"/>
  <c r="R76" i="16"/>
  <c r="Q76" i="16"/>
  <c r="J76" i="16"/>
  <c r="K76" i="16" s="1"/>
  <c r="AA75" i="16"/>
  <c r="R75" i="16"/>
  <c r="Q75" i="16"/>
  <c r="J75" i="16"/>
  <c r="K75" i="16" s="1"/>
  <c r="AA74" i="16"/>
  <c r="Q74" i="16"/>
  <c r="R74" i="16" s="1"/>
  <c r="J74" i="16"/>
  <c r="K74" i="16" s="1"/>
  <c r="AA73" i="16"/>
  <c r="Q73" i="16"/>
  <c r="R73" i="16" s="1"/>
  <c r="J73" i="16"/>
  <c r="K73" i="16" s="1"/>
  <c r="AA72" i="16"/>
  <c r="Q72" i="16"/>
  <c r="R72" i="16" s="1"/>
  <c r="K72" i="16"/>
  <c r="J72" i="16"/>
  <c r="Q71" i="16"/>
  <c r="R71" i="16" s="1"/>
  <c r="K71" i="16"/>
  <c r="J71" i="16"/>
  <c r="AA70" i="16"/>
  <c r="Q70" i="16"/>
  <c r="R70" i="16" s="1"/>
  <c r="K70" i="16"/>
  <c r="J70" i="16"/>
  <c r="AA69" i="16"/>
  <c r="Q69" i="16"/>
  <c r="R69" i="16" s="1"/>
  <c r="J69" i="16"/>
  <c r="K69" i="16" s="1"/>
  <c r="R68" i="16"/>
  <c r="Q68" i="16"/>
  <c r="J68" i="16"/>
  <c r="K68" i="16" s="1"/>
  <c r="AA67" i="16"/>
  <c r="Q67" i="16"/>
  <c r="R67" i="16" s="1"/>
  <c r="J67" i="16"/>
  <c r="K67" i="16" s="1"/>
  <c r="AA66" i="16"/>
  <c r="R66" i="16"/>
  <c r="Q66" i="16"/>
  <c r="J66" i="16"/>
  <c r="K66" i="16" s="1"/>
  <c r="AA65" i="16"/>
  <c r="Q65" i="16"/>
  <c r="R65" i="16" s="1"/>
  <c r="K65" i="16"/>
  <c r="J65" i="16"/>
  <c r="AA64" i="16"/>
  <c r="R64" i="16"/>
  <c r="Q64" i="16"/>
  <c r="J64" i="16"/>
  <c r="K64" i="16" s="1"/>
  <c r="AA63" i="16"/>
  <c r="Q63" i="16"/>
  <c r="R63" i="16" s="1"/>
  <c r="J63" i="16"/>
  <c r="K63" i="16" s="1"/>
  <c r="Q62" i="16"/>
  <c r="R62" i="16" s="1"/>
  <c r="K62" i="16"/>
  <c r="J62" i="16"/>
  <c r="R61" i="16"/>
  <c r="Q61" i="16"/>
  <c r="J61" i="16"/>
  <c r="K61" i="16" s="1"/>
  <c r="Q60" i="16"/>
  <c r="R60" i="16" s="1"/>
  <c r="J60" i="16"/>
  <c r="K60" i="16" s="1"/>
  <c r="R59" i="16"/>
  <c r="Q59" i="16"/>
  <c r="J59" i="16"/>
  <c r="K59" i="16" s="1"/>
  <c r="AA58" i="16"/>
  <c r="Q58" i="16"/>
  <c r="R58" i="16" s="1"/>
  <c r="K58" i="16"/>
  <c r="J58" i="16"/>
  <c r="AA57" i="16"/>
  <c r="Q57" i="16"/>
  <c r="R57" i="16" s="1"/>
  <c r="K57" i="16"/>
  <c r="J57" i="16"/>
  <c r="AA56" i="16"/>
  <c r="R56" i="16"/>
  <c r="Q56" i="16"/>
  <c r="J56" i="16"/>
  <c r="K56" i="16" s="1"/>
  <c r="AA55" i="16"/>
  <c r="Q55" i="16"/>
  <c r="R55" i="16" s="1"/>
  <c r="J55" i="16"/>
  <c r="K55" i="16" s="1"/>
  <c r="AA54" i="16"/>
  <c r="Q54" i="16"/>
  <c r="R54" i="16" s="1"/>
  <c r="K54" i="16"/>
  <c r="J54" i="16"/>
  <c r="AA53" i="16"/>
  <c r="Q53" i="16"/>
  <c r="R53" i="16" s="1"/>
  <c r="J53" i="16"/>
  <c r="K53" i="16" s="1"/>
  <c r="R52" i="16"/>
  <c r="Q52" i="16"/>
  <c r="K52" i="16"/>
  <c r="J52" i="16"/>
  <c r="Q51" i="16"/>
  <c r="R51" i="16" s="1"/>
  <c r="K51" i="16"/>
  <c r="J51" i="16"/>
  <c r="AA50" i="16"/>
  <c r="Q50" i="16"/>
  <c r="R50" i="16" s="1"/>
  <c r="J50" i="16"/>
  <c r="K50" i="16" s="1"/>
  <c r="AA49" i="16"/>
  <c r="Q49" i="16"/>
  <c r="R49" i="16" s="1"/>
  <c r="J49" i="16"/>
  <c r="K49" i="16" s="1"/>
  <c r="AA48" i="16"/>
  <c r="Q48" i="16"/>
  <c r="R48" i="16" s="1"/>
  <c r="J48" i="16"/>
  <c r="K48" i="16" s="1"/>
  <c r="D48" i="16"/>
  <c r="C48" i="16"/>
  <c r="AA47" i="16"/>
  <c r="R47" i="16"/>
  <c r="Q47" i="16"/>
  <c r="J47" i="16"/>
  <c r="K47" i="16" s="1"/>
  <c r="D47" i="16"/>
  <c r="C47" i="16"/>
  <c r="AA46" i="16"/>
  <c r="Q46" i="16"/>
  <c r="R46" i="16" s="1"/>
  <c r="K46" i="16"/>
  <c r="J46" i="16"/>
  <c r="D46" i="16"/>
  <c r="C46" i="16"/>
  <c r="AA45" i="16"/>
  <c r="R45" i="16"/>
  <c r="Q45" i="16"/>
  <c r="J45" i="16"/>
  <c r="K45" i="16" s="1"/>
  <c r="D45" i="16"/>
  <c r="C45" i="16"/>
  <c r="AA44" i="16"/>
  <c r="Q44" i="16"/>
  <c r="R44" i="16" s="1"/>
  <c r="K44" i="16"/>
  <c r="J44" i="16"/>
  <c r="D44" i="16"/>
  <c r="C44" i="16"/>
  <c r="AA43" i="16"/>
  <c r="Q43" i="16"/>
  <c r="R43" i="16" s="1"/>
  <c r="J43" i="16"/>
  <c r="K43" i="16" s="1"/>
  <c r="D43" i="16"/>
  <c r="C43" i="16"/>
  <c r="AA42" i="16"/>
  <c r="R42" i="16"/>
  <c r="Q42" i="16"/>
  <c r="J42" i="16"/>
  <c r="K42" i="16" s="1"/>
  <c r="D42" i="16"/>
  <c r="C42" i="16"/>
  <c r="Q41" i="16"/>
  <c r="R41" i="16" s="1"/>
  <c r="K41" i="16"/>
  <c r="J41" i="16"/>
  <c r="D41" i="16"/>
  <c r="C41" i="16"/>
  <c r="AA40" i="16"/>
  <c r="R40" i="16"/>
  <c r="Q40" i="16"/>
  <c r="J40" i="16"/>
  <c r="K40" i="16" s="1"/>
  <c r="D40" i="16"/>
  <c r="C40" i="16"/>
  <c r="AA39" i="16"/>
  <c r="Q39" i="16"/>
  <c r="R39" i="16" s="1"/>
  <c r="K39" i="16"/>
  <c r="J39" i="16"/>
  <c r="D39" i="16"/>
  <c r="C39" i="16"/>
  <c r="AA38" i="16"/>
  <c r="Q38" i="16"/>
  <c r="R38" i="16" s="1"/>
  <c r="J38" i="16"/>
  <c r="K38" i="16" s="1"/>
  <c r="D38" i="16"/>
  <c r="C38" i="16"/>
  <c r="AA37" i="16"/>
  <c r="R37" i="16"/>
  <c r="Q37" i="16"/>
  <c r="J37" i="16"/>
  <c r="K37" i="16" s="1"/>
  <c r="D37" i="16"/>
  <c r="C37" i="16"/>
  <c r="AA36" i="16"/>
  <c r="Q36" i="16"/>
  <c r="R36" i="16" s="1"/>
  <c r="K36" i="16"/>
  <c r="J36" i="16"/>
  <c r="D36" i="16"/>
  <c r="C36" i="16"/>
  <c r="AA35" i="16"/>
  <c r="R35" i="16"/>
  <c r="Q35" i="16"/>
  <c r="J35" i="16"/>
  <c r="K35" i="16" s="1"/>
  <c r="D35" i="16"/>
  <c r="C35" i="16"/>
  <c r="AA34" i="16"/>
  <c r="Q34" i="16"/>
  <c r="R34" i="16" s="1"/>
  <c r="K34" i="16"/>
  <c r="J34" i="16"/>
  <c r="D34" i="16"/>
  <c r="C34" i="16"/>
  <c r="AA33" i="16"/>
  <c r="Q33" i="16"/>
  <c r="R33" i="16" s="1"/>
  <c r="J33" i="16"/>
  <c r="K33" i="16" s="1"/>
  <c r="D33" i="16"/>
  <c r="C33" i="16"/>
  <c r="AA32" i="16"/>
  <c r="Q32" i="16"/>
  <c r="R32" i="16" s="1"/>
  <c r="J32" i="16"/>
  <c r="K32" i="16" s="1"/>
  <c r="D32" i="16"/>
  <c r="C32" i="16"/>
  <c r="AA31" i="16"/>
  <c r="Q31" i="16"/>
  <c r="R31" i="16" s="1"/>
  <c r="J31" i="16"/>
  <c r="K31" i="16" s="1"/>
  <c r="D31" i="16"/>
  <c r="C31" i="16"/>
  <c r="AA30" i="16"/>
  <c r="R30" i="16"/>
  <c r="Q30" i="16"/>
  <c r="J30" i="16"/>
  <c r="K30" i="16" s="1"/>
  <c r="D30" i="16"/>
  <c r="C30" i="16"/>
  <c r="Q29" i="16"/>
  <c r="R29" i="16" s="1"/>
  <c r="K29" i="16"/>
  <c r="J29" i="16"/>
  <c r="D29" i="16"/>
  <c r="C29" i="16"/>
  <c r="AA28" i="16"/>
  <c r="Q28" i="16"/>
  <c r="R28" i="16" s="1"/>
  <c r="J28" i="16"/>
  <c r="K28" i="16" s="1"/>
  <c r="D28" i="16"/>
  <c r="C28" i="16"/>
  <c r="AA27" i="16"/>
  <c r="Q27" i="16"/>
  <c r="R27" i="16" s="1"/>
  <c r="J27" i="16"/>
  <c r="K27" i="16" s="1"/>
  <c r="D27" i="16"/>
  <c r="C27" i="16"/>
  <c r="AA26" i="16"/>
  <c r="R26" i="16"/>
  <c r="Q26" i="16"/>
  <c r="J26" i="16"/>
  <c r="K26" i="16" s="1"/>
  <c r="D26" i="16"/>
  <c r="C26" i="16"/>
  <c r="AA25" i="16"/>
  <c r="Q25" i="16"/>
  <c r="R25" i="16" s="1"/>
  <c r="J25" i="16"/>
  <c r="K25" i="16" s="1"/>
  <c r="D25" i="16"/>
  <c r="C25" i="16"/>
  <c r="AA24" i="16"/>
  <c r="Q24" i="16"/>
  <c r="R24" i="16" s="1"/>
  <c r="K24" i="16"/>
  <c r="J24" i="16"/>
  <c r="D24" i="16"/>
  <c r="C24" i="16"/>
  <c r="AA23" i="16"/>
  <c r="Q23" i="16"/>
  <c r="R23" i="16" s="1"/>
  <c r="K23" i="16"/>
  <c r="J23" i="16"/>
  <c r="D23" i="16"/>
  <c r="C23" i="16"/>
  <c r="AA22" i="16"/>
  <c r="R22" i="16"/>
  <c r="Q22" i="16"/>
  <c r="J22" i="16"/>
  <c r="K22" i="16" s="1"/>
  <c r="D22" i="16"/>
  <c r="C22" i="16"/>
  <c r="AA21" i="16"/>
  <c r="R21" i="16"/>
  <c r="Q21" i="16"/>
  <c r="J21" i="16"/>
  <c r="K21" i="16" s="1"/>
  <c r="D21" i="16"/>
  <c r="C21" i="16"/>
  <c r="AA20" i="16"/>
  <c r="Q20" i="16"/>
  <c r="R20" i="16" s="1"/>
  <c r="K20" i="16"/>
  <c r="J20" i="16"/>
  <c r="D20" i="16"/>
  <c r="C20" i="16"/>
  <c r="Q19" i="16"/>
  <c r="R19" i="16" s="1"/>
  <c r="K19" i="16"/>
  <c r="J19" i="16"/>
  <c r="D19" i="16"/>
  <c r="C19" i="16"/>
  <c r="AA18" i="16"/>
  <c r="Q18" i="16"/>
  <c r="R18" i="16" s="1"/>
  <c r="J18" i="16"/>
  <c r="K18" i="16" s="1"/>
  <c r="D18" i="16"/>
  <c r="C18" i="16"/>
  <c r="AA17" i="16"/>
  <c r="Q17" i="16"/>
  <c r="R17" i="16" s="1"/>
  <c r="J17" i="16"/>
  <c r="K17" i="16" s="1"/>
  <c r="D17" i="16"/>
  <c r="C17" i="16"/>
  <c r="AA16" i="16"/>
  <c r="Q16" i="16"/>
  <c r="R16" i="16" s="1"/>
  <c r="J16" i="16"/>
  <c r="K16" i="16" s="1"/>
  <c r="D16" i="16"/>
  <c r="C16" i="16"/>
  <c r="AA15" i="16"/>
  <c r="Q15" i="16"/>
  <c r="R15" i="16" s="1"/>
  <c r="J15" i="16"/>
  <c r="K15" i="16" s="1"/>
  <c r="D15" i="16"/>
  <c r="C15" i="16"/>
  <c r="AA14" i="16"/>
  <c r="Y14" i="16" s="1"/>
  <c r="Q14" i="16"/>
  <c r="R14" i="16" s="1"/>
  <c r="J14" i="16"/>
  <c r="K14" i="16" s="1"/>
  <c r="D14" i="16"/>
  <c r="C14" i="16"/>
  <c r="AA13" i="16"/>
  <c r="Q13" i="16"/>
  <c r="R13" i="16" s="1"/>
  <c r="J13" i="16"/>
  <c r="K13" i="16" s="1"/>
  <c r="D13" i="16"/>
  <c r="C13" i="16"/>
  <c r="Q12" i="16"/>
  <c r="R12" i="16" s="1"/>
  <c r="K12" i="16"/>
  <c r="J12" i="16"/>
  <c r="C12" i="16"/>
  <c r="Z6" i="16"/>
  <c r="Y214" i="16" s="1"/>
  <c r="C48" i="12"/>
  <c r="D48" i="12" s="1"/>
  <c r="P15" i="15"/>
  <c r="Q16" i="15"/>
  <c r="R16" i="15"/>
  <c r="P16" i="15" s="1"/>
  <c r="Q17" i="15"/>
  <c r="R17" i="15" s="1"/>
  <c r="P17" i="15" s="1"/>
  <c r="Q18" i="15"/>
  <c r="R18" i="15" s="1"/>
  <c r="P18" i="15" s="1"/>
  <c r="Q19" i="15"/>
  <c r="R19" i="15"/>
  <c r="P19" i="15" s="1"/>
  <c r="Q20" i="15"/>
  <c r="R20" i="15" s="1"/>
  <c r="P20" i="15" s="1"/>
  <c r="Q21" i="15"/>
  <c r="R21" i="15" s="1"/>
  <c r="P21" i="15" s="1"/>
  <c r="Q22" i="15"/>
  <c r="R22" i="15" s="1"/>
  <c r="P22" i="15" s="1"/>
  <c r="Q23" i="15"/>
  <c r="R23" i="15"/>
  <c r="P23" i="15" s="1"/>
  <c r="Q24" i="15"/>
  <c r="R24" i="15"/>
  <c r="P24" i="15" s="1"/>
  <c r="Q25" i="15"/>
  <c r="R25" i="15"/>
  <c r="P25" i="15" s="1"/>
  <c r="Q26" i="15"/>
  <c r="R26" i="15" s="1"/>
  <c r="P26" i="15" s="1"/>
  <c r="Q27" i="15"/>
  <c r="R27" i="15" s="1"/>
  <c r="P27" i="15" s="1"/>
  <c r="Q28" i="15"/>
  <c r="R28" i="15" s="1"/>
  <c r="P28" i="15" s="1"/>
  <c r="Q29" i="15"/>
  <c r="R29" i="15" s="1"/>
  <c r="P29" i="15" s="1"/>
  <c r="Q30" i="15"/>
  <c r="R30" i="15"/>
  <c r="P30" i="15" s="1"/>
  <c r="Q31" i="15"/>
  <c r="R31" i="15" s="1"/>
  <c r="P31" i="15" s="1"/>
  <c r="Q32" i="15"/>
  <c r="R32" i="15" s="1"/>
  <c r="P32" i="15" s="1"/>
  <c r="Q33" i="15"/>
  <c r="R33" i="15"/>
  <c r="P33" i="15" s="1"/>
  <c r="Q34" i="15"/>
  <c r="R34" i="15" s="1"/>
  <c r="P34" i="15" s="1"/>
  <c r="Q35" i="15"/>
  <c r="R35" i="15"/>
  <c r="P35" i="15" s="1"/>
  <c r="Q36" i="15"/>
  <c r="R36" i="15"/>
  <c r="P36" i="15" s="1"/>
  <c r="Q37" i="15"/>
  <c r="R37" i="15" s="1"/>
  <c r="P37" i="15" s="1"/>
  <c r="Q38" i="15"/>
  <c r="R38" i="15" s="1"/>
  <c r="P38" i="15" s="1"/>
  <c r="Q39" i="15"/>
  <c r="R39" i="15"/>
  <c r="P39" i="15" s="1"/>
  <c r="Q40" i="15"/>
  <c r="R40" i="15" s="1"/>
  <c r="P40" i="15" s="1"/>
  <c r="Q41" i="15"/>
  <c r="R41" i="15"/>
  <c r="P41" i="15" s="1"/>
  <c r="Q42" i="15"/>
  <c r="R42" i="15" s="1"/>
  <c r="P42" i="15" s="1"/>
  <c r="Q43" i="15"/>
  <c r="R43" i="15"/>
  <c r="P43" i="15" s="1"/>
  <c r="Q44" i="15"/>
  <c r="R44" i="15" s="1"/>
  <c r="P44" i="15" s="1"/>
  <c r="Q45" i="15"/>
  <c r="R45" i="15" s="1"/>
  <c r="P45" i="15" s="1"/>
  <c r="Q46" i="15"/>
  <c r="R46" i="15" s="1"/>
  <c r="P46" i="15" s="1"/>
  <c r="Q47" i="15"/>
  <c r="R47" i="15" s="1"/>
  <c r="P47" i="15" s="1"/>
  <c r="Q48" i="15"/>
  <c r="R48" i="15" s="1"/>
  <c r="P48" i="15" s="1"/>
  <c r="Q49" i="15"/>
  <c r="R49" i="15"/>
  <c r="P49" i="15" s="1"/>
  <c r="Q50" i="15"/>
  <c r="R50" i="15" s="1"/>
  <c r="P50" i="15" s="1"/>
  <c r="Q51" i="15"/>
  <c r="R51" i="15"/>
  <c r="P51" i="15" s="1"/>
  <c r="Q52" i="15"/>
  <c r="R52" i="15" s="1"/>
  <c r="P52" i="15" s="1"/>
  <c r="Q53" i="15"/>
  <c r="R53" i="15" s="1"/>
  <c r="P53" i="15" s="1"/>
  <c r="Q54" i="15"/>
  <c r="R54" i="15"/>
  <c r="P54" i="15" s="1"/>
  <c r="Q55" i="15"/>
  <c r="R55" i="15" s="1"/>
  <c r="P55" i="15" s="1"/>
  <c r="Q56" i="15"/>
  <c r="R56" i="15" s="1"/>
  <c r="P56" i="15" s="1"/>
  <c r="Q57" i="15"/>
  <c r="R57" i="15" s="1"/>
  <c r="P57" i="15" s="1"/>
  <c r="Q58" i="15"/>
  <c r="R58" i="15"/>
  <c r="P58" i="15" s="1"/>
  <c r="Q59" i="15"/>
  <c r="R59" i="15" s="1"/>
  <c r="P59" i="15" s="1"/>
  <c r="Q60" i="15"/>
  <c r="R60" i="15" s="1"/>
  <c r="P60" i="15" s="1"/>
  <c r="Q61" i="15"/>
  <c r="R61" i="15"/>
  <c r="P61" i="15" s="1"/>
  <c r="Q62" i="15"/>
  <c r="R62" i="15" s="1"/>
  <c r="P62" i="15" s="1"/>
  <c r="Q63" i="15"/>
  <c r="R63" i="15" s="1"/>
  <c r="P63" i="15" s="1"/>
  <c r="Q64" i="15"/>
  <c r="R64" i="15"/>
  <c r="P64" i="15" s="1"/>
  <c r="Q65" i="15"/>
  <c r="R65" i="15" s="1"/>
  <c r="P65" i="15" s="1"/>
  <c r="Q66" i="15"/>
  <c r="R66" i="15"/>
  <c r="P66" i="15" s="1"/>
  <c r="Q67" i="15"/>
  <c r="R67" i="15" s="1"/>
  <c r="P67" i="15" s="1"/>
  <c r="Q68" i="15"/>
  <c r="R68" i="15"/>
  <c r="P68" i="15" s="1"/>
  <c r="Q69" i="15"/>
  <c r="R69" i="15" s="1"/>
  <c r="P69" i="15" s="1"/>
  <c r="Q70" i="15"/>
  <c r="R70" i="15" s="1"/>
  <c r="P70" i="15" s="1"/>
  <c r="Q71" i="15"/>
  <c r="R71" i="15" s="1"/>
  <c r="P71" i="15" s="1"/>
  <c r="Q72" i="15"/>
  <c r="R72" i="15" s="1"/>
  <c r="P72" i="15" s="1"/>
  <c r="Q73" i="15"/>
  <c r="R73" i="15"/>
  <c r="P73" i="15" s="1"/>
  <c r="Q74" i="15"/>
  <c r="R74" i="15"/>
  <c r="P74" i="15" s="1"/>
  <c r="Q75" i="15"/>
  <c r="R75" i="15" s="1"/>
  <c r="P75" i="15" s="1"/>
  <c r="Q76" i="15"/>
  <c r="R76" i="15"/>
  <c r="P76" i="15" s="1"/>
  <c r="Q77" i="15"/>
  <c r="R77" i="15" s="1"/>
  <c r="P77" i="15" s="1"/>
  <c r="Q78" i="15"/>
  <c r="R78" i="15" s="1"/>
  <c r="P78" i="15" s="1"/>
  <c r="Q79" i="15"/>
  <c r="R79" i="15"/>
  <c r="P79" i="15" s="1"/>
  <c r="Q80" i="15"/>
  <c r="R80" i="15" s="1"/>
  <c r="P80" i="15" s="1"/>
  <c r="Q81" i="15"/>
  <c r="R81" i="15" s="1"/>
  <c r="P81" i="15" s="1"/>
  <c r="Q82" i="15"/>
  <c r="R82" i="15" s="1"/>
  <c r="P82" i="15" s="1"/>
  <c r="Q83" i="15"/>
  <c r="R83" i="15"/>
  <c r="P83" i="15" s="1"/>
  <c r="Q84" i="15"/>
  <c r="R84" i="15" s="1"/>
  <c r="P84" i="15" s="1"/>
  <c r="Q85" i="15"/>
  <c r="R85" i="15" s="1"/>
  <c r="P85" i="15" s="1"/>
  <c r="Q86" i="15"/>
  <c r="R86" i="15"/>
  <c r="P86" i="15" s="1"/>
  <c r="Q87" i="15"/>
  <c r="R87" i="15" s="1"/>
  <c r="P87" i="15" s="1"/>
  <c r="Q88" i="15"/>
  <c r="R88" i="15" s="1"/>
  <c r="P88" i="15" s="1"/>
  <c r="Q89" i="15"/>
  <c r="R89" i="15"/>
  <c r="P89" i="15" s="1"/>
  <c r="Q90" i="15"/>
  <c r="R90" i="15" s="1"/>
  <c r="P90" i="15" s="1"/>
  <c r="Q91" i="15"/>
  <c r="R91" i="15"/>
  <c r="P91" i="15" s="1"/>
  <c r="Q92" i="15"/>
  <c r="R92" i="15" s="1"/>
  <c r="P92" i="15" s="1"/>
  <c r="Q93" i="15"/>
  <c r="R93" i="15"/>
  <c r="P93" i="15" s="1"/>
  <c r="Q94" i="15"/>
  <c r="R94" i="15" s="1"/>
  <c r="P94" i="15" s="1"/>
  <c r="Q95" i="15"/>
  <c r="R95" i="15" s="1"/>
  <c r="P95" i="15" s="1"/>
  <c r="Q96" i="15"/>
  <c r="R96" i="15" s="1"/>
  <c r="P96" i="15" s="1"/>
  <c r="Q97" i="15"/>
  <c r="R97" i="15" s="1"/>
  <c r="P97" i="15" s="1"/>
  <c r="Q98" i="15"/>
  <c r="R98" i="15"/>
  <c r="P98" i="15" s="1"/>
  <c r="Q99" i="15"/>
  <c r="R99" i="15"/>
  <c r="P99" i="15" s="1"/>
  <c r="Q100" i="15"/>
  <c r="R100" i="15" s="1"/>
  <c r="P100" i="15" s="1"/>
  <c r="Q101" i="15"/>
  <c r="R101" i="15"/>
  <c r="P101" i="15" s="1"/>
  <c r="Q102" i="15"/>
  <c r="R102" i="15" s="1"/>
  <c r="P102" i="15" s="1"/>
  <c r="Q103" i="15"/>
  <c r="R103" i="15" s="1"/>
  <c r="P103" i="15" s="1"/>
  <c r="Q104" i="15"/>
  <c r="R104" i="15"/>
  <c r="P104" i="15" s="1"/>
  <c r="Q105" i="15"/>
  <c r="R105" i="15" s="1"/>
  <c r="P105" i="15" s="1"/>
  <c r="Q106" i="15"/>
  <c r="R106" i="15" s="1"/>
  <c r="P106" i="15" s="1"/>
  <c r="Q107" i="15"/>
  <c r="R107" i="15" s="1"/>
  <c r="P107" i="15" s="1"/>
  <c r="Q108" i="15"/>
  <c r="R108" i="15"/>
  <c r="P108" i="15" s="1"/>
  <c r="Q109" i="15"/>
  <c r="R109" i="15" s="1"/>
  <c r="P109" i="15" s="1"/>
  <c r="Q110" i="15"/>
  <c r="R110" i="15" s="1"/>
  <c r="P110" i="15" s="1"/>
  <c r="Q111" i="15"/>
  <c r="R111" i="15"/>
  <c r="P111" i="15" s="1"/>
  <c r="Q112" i="15"/>
  <c r="R112" i="15" s="1"/>
  <c r="P112" i="15" s="1"/>
  <c r="Q113" i="15"/>
  <c r="R113" i="15"/>
  <c r="P113" i="15" s="1"/>
  <c r="Q114" i="15"/>
  <c r="R114" i="15"/>
  <c r="P114" i="15" s="1"/>
  <c r="Q115" i="15"/>
  <c r="R115" i="15" s="1"/>
  <c r="P115" i="15" s="1"/>
  <c r="Q116" i="15"/>
  <c r="R116" i="15"/>
  <c r="P116" i="15" s="1"/>
  <c r="Q117" i="15"/>
  <c r="R117" i="15" s="1"/>
  <c r="P117" i="15" s="1"/>
  <c r="Q118" i="15"/>
  <c r="R118" i="15"/>
  <c r="P118" i="15" s="1"/>
  <c r="Q119" i="15"/>
  <c r="R119" i="15"/>
  <c r="P119" i="15" s="1"/>
  <c r="Q120" i="15"/>
  <c r="R120" i="15" s="1"/>
  <c r="P120" i="15" s="1"/>
  <c r="Q121" i="15"/>
  <c r="R121" i="15" s="1"/>
  <c r="P121" i="15" s="1"/>
  <c r="Q122" i="15"/>
  <c r="R122" i="15" s="1"/>
  <c r="P122" i="15" s="1"/>
  <c r="Q123" i="15"/>
  <c r="R123" i="15"/>
  <c r="P123" i="15" s="1"/>
  <c r="Q124" i="15"/>
  <c r="R124" i="15"/>
  <c r="P124" i="15" s="1"/>
  <c r="Q125" i="15"/>
  <c r="R125" i="15" s="1"/>
  <c r="P125" i="15" s="1"/>
  <c r="Q126" i="15"/>
  <c r="R126" i="15"/>
  <c r="P126" i="15" s="1"/>
  <c r="Q127" i="15"/>
  <c r="R127" i="15" s="1"/>
  <c r="P127" i="15" s="1"/>
  <c r="Q128" i="15"/>
  <c r="R128" i="15" s="1"/>
  <c r="P128" i="15" s="1"/>
  <c r="Q129" i="15"/>
  <c r="R129" i="15"/>
  <c r="P129" i="15" s="1"/>
  <c r="Q130" i="15"/>
  <c r="R130" i="15" s="1"/>
  <c r="P130" i="15" s="1"/>
  <c r="Q131" i="15"/>
  <c r="R131" i="15" s="1"/>
  <c r="P131" i="15" s="1"/>
  <c r="Q132" i="15"/>
  <c r="R132" i="15" s="1"/>
  <c r="P132" i="15" s="1"/>
  <c r="Q133" i="15"/>
  <c r="R133" i="15"/>
  <c r="P133" i="15" s="1"/>
  <c r="Q134" i="15"/>
  <c r="R134" i="15" s="1"/>
  <c r="P134" i="15" s="1"/>
  <c r="Q135" i="15"/>
  <c r="R135" i="15" s="1"/>
  <c r="P135" i="15" s="1"/>
  <c r="Q136" i="15"/>
  <c r="R136" i="15"/>
  <c r="P136" i="15" s="1"/>
  <c r="Q137" i="15"/>
  <c r="R137" i="15" s="1"/>
  <c r="P137" i="15" s="1"/>
  <c r="Q138" i="15"/>
  <c r="R138" i="15"/>
  <c r="P138" i="15" s="1"/>
  <c r="Q139" i="15"/>
  <c r="R139" i="15"/>
  <c r="P139" i="15" s="1"/>
  <c r="Q140" i="15"/>
  <c r="R140" i="15" s="1"/>
  <c r="P140" i="15" s="1"/>
  <c r="Q141" i="15"/>
  <c r="R141" i="15"/>
  <c r="P141" i="15" s="1"/>
  <c r="Q142" i="15"/>
  <c r="R142" i="15" s="1"/>
  <c r="P142" i="15" s="1"/>
  <c r="Q143" i="15"/>
  <c r="R143" i="15"/>
  <c r="P143" i="15" s="1"/>
  <c r="Q144" i="15"/>
  <c r="R144" i="15"/>
  <c r="P144" i="15" s="1"/>
  <c r="Q145" i="15"/>
  <c r="R145" i="15" s="1"/>
  <c r="P145" i="15" s="1"/>
  <c r="Q146" i="15"/>
  <c r="R146" i="15" s="1"/>
  <c r="P146" i="15" s="1"/>
  <c r="Q147" i="15"/>
  <c r="R147" i="15" s="1"/>
  <c r="P147" i="15" s="1"/>
  <c r="Q148" i="15"/>
  <c r="R148" i="15"/>
  <c r="P148" i="15" s="1"/>
  <c r="Q149" i="15"/>
  <c r="R149" i="15"/>
  <c r="P149" i="15" s="1"/>
  <c r="Q150" i="15"/>
  <c r="R150" i="15" s="1"/>
  <c r="P150" i="15" s="1"/>
  <c r="Q151" i="15"/>
  <c r="R151" i="15"/>
  <c r="P151" i="15" s="1"/>
  <c r="Q152" i="15"/>
  <c r="R152" i="15" s="1"/>
  <c r="P152" i="15" s="1"/>
  <c r="Q153" i="15"/>
  <c r="R153" i="15" s="1"/>
  <c r="P153" i="15" s="1"/>
  <c r="Q154" i="15"/>
  <c r="R154" i="15"/>
  <c r="P154" i="15" s="1"/>
  <c r="Q155" i="15"/>
  <c r="R155" i="15" s="1"/>
  <c r="P155" i="15" s="1"/>
  <c r="Q156" i="15"/>
  <c r="R156" i="15"/>
  <c r="P156" i="15" s="1"/>
  <c r="Q157" i="15"/>
  <c r="R157" i="15" s="1"/>
  <c r="P157" i="15" s="1"/>
  <c r="Q158" i="15"/>
  <c r="R158" i="15"/>
  <c r="P158" i="15" s="1"/>
  <c r="Q159" i="15"/>
  <c r="R159" i="15" s="1"/>
  <c r="P159" i="15" s="1"/>
  <c r="Q160" i="15"/>
  <c r="R160" i="15" s="1"/>
  <c r="P160" i="15" s="1"/>
  <c r="Q161" i="15"/>
  <c r="R161" i="15"/>
  <c r="P161" i="15" s="1"/>
  <c r="Q162" i="15"/>
  <c r="R162" i="15" s="1"/>
  <c r="P162" i="15" s="1"/>
  <c r="Q163" i="15"/>
  <c r="R163" i="15" s="1"/>
  <c r="P163" i="15" s="1"/>
  <c r="Q164" i="15"/>
  <c r="R164" i="15"/>
  <c r="P164" i="15" s="1"/>
  <c r="Q165" i="15"/>
  <c r="R165" i="15" s="1"/>
  <c r="P165" i="15" s="1"/>
  <c r="Q166" i="15"/>
  <c r="R166" i="15"/>
  <c r="P166" i="15" s="1"/>
  <c r="Q167" i="15"/>
  <c r="R167" i="15" s="1"/>
  <c r="P167" i="15" s="1"/>
  <c r="Q168" i="15"/>
  <c r="R168" i="15"/>
  <c r="P168" i="15" s="1"/>
  <c r="Q169" i="15"/>
  <c r="R169" i="15"/>
  <c r="P169" i="15" s="1"/>
  <c r="Q170" i="15"/>
  <c r="R170" i="15" s="1"/>
  <c r="P170" i="15" s="1"/>
  <c r="Q171" i="15"/>
  <c r="R171" i="15" s="1"/>
  <c r="P171" i="15" s="1"/>
  <c r="Q172" i="15"/>
  <c r="R172" i="15" s="1"/>
  <c r="P172" i="15" s="1"/>
  <c r="Q173" i="15"/>
  <c r="R173" i="15"/>
  <c r="P173" i="15" s="1"/>
  <c r="Q174" i="15"/>
  <c r="R174" i="15"/>
  <c r="P174" i="15" s="1"/>
  <c r="Q175" i="15"/>
  <c r="R175" i="15" s="1"/>
  <c r="P175" i="15" s="1"/>
  <c r="Q176" i="15"/>
  <c r="R176" i="15"/>
  <c r="P176" i="15" s="1"/>
  <c r="Q177" i="15"/>
  <c r="R177" i="15" s="1"/>
  <c r="P177" i="15" s="1"/>
  <c r="Q178" i="15"/>
  <c r="R178" i="15" s="1"/>
  <c r="P178" i="15" s="1"/>
  <c r="Q179" i="15"/>
  <c r="R179" i="15"/>
  <c r="P179" i="15" s="1"/>
  <c r="Q180" i="15"/>
  <c r="R180" i="15" s="1"/>
  <c r="P180" i="15" s="1"/>
  <c r="Q181" i="15"/>
  <c r="R181" i="15"/>
  <c r="P181" i="15" s="1"/>
  <c r="Q182" i="15"/>
  <c r="R182" i="15" s="1"/>
  <c r="P182" i="15" s="1"/>
  <c r="Q183" i="15"/>
  <c r="R183" i="15"/>
  <c r="P183" i="15" s="1"/>
  <c r="Q184" i="15"/>
  <c r="R184" i="15" s="1"/>
  <c r="P184" i="15" s="1"/>
  <c r="Q185" i="15"/>
  <c r="R185" i="15" s="1"/>
  <c r="P185" i="15" s="1"/>
  <c r="Q186" i="15"/>
  <c r="R186" i="15"/>
  <c r="P186" i="15" s="1"/>
  <c r="Q187" i="15"/>
  <c r="R187" i="15" s="1"/>
  <c r="P187" i="15" s="1"/>
  <c r="Q188" i="15"/>
  <c r="R188" i="15" s="1"/>
  <c r="P188" i="15" s="1"/>
  <c r="Q189" i="15"/>
  <c r="R189" i="15"/>
  <c r="P189" i="15" s="1"/>
  <c r="Q190" i="15"/>
  <c r="R190" i="15" s="1"/>
  <c r="P190" i="15" s="1"/>
  <c r="Q191" i="15"/>
  <c r="R191" i="15"/>
  <c r="P191" i="15" s="1"/>
  <c r="Q192" i="15"/>
  <c r="R192" i="15" s="1"/>
  <c r="P192" i="15" s="1"/>
  <c r="Q193" i="15"/>
  <c r="R193" i="15"/>
  <c r="P193" i="15" s="1"/>
  <c r="Q194" i="15"/>
  <c r="R194" i="15" s="1"/>
  <c r="P194" i="15" s="1"/>
  <c r="Q195" i="15"/>
  <c r="R195" i="15" s="1"/>
  <c r="P195" i="15" s="1"/>
  <c r="Q196" i="15"/>
  <c r="R196" i="15" s="1"/>
  <c r="P196" i="15" s="1"/>
  <c r="Q197" i="15"/>
  <c r="R197" i="15" s="1"/>
  <c r="P197" i="15" s="1"/>
  <c r="Q198" i="15"/>
  <c r="R198" i="15" s="1"/>
  <c r="P198" i="15" s="1"/>
  <c r="Q199" i="15"/>
  <c r="R199" i="15"/>
  <c r="P199" i="15" s="1"/>
  <c r="Q200" i="15"/>
  <c r="R200" i="15" s="1"/>
  <c r="P200" i="15" s="1"/>
  <c r="Q201" i="15"/>
  <c r="R201" i="15"/>
  <c r="P201" i="15" s="1"/>
  <c r="Q202" i="15"/>
  <c r="R202" i="15" s="1"/>
  <c r="P202" i="15" s="1"/>
  <c r="Q203" i="15"/>
  <c r="R203" i="15" s="1"/>
  <c r="P203" i="15" s="1"/>
  <c r="Q204" i="15"/>
  <c r="R204" i="15"/>
  <c r="P204" i="15" s="1"/>
  <c r="Q205" i="15"/>
  <c r="R205" i="15" s="1"/>
  <c r="P205" i="15" s="1"/>
  <c r="Q206" i="15"/>
  <c r="R206" i="15"/>
  <c r="P206" i="15" s="1"/>
  <c r="Q207" i="15"/>
  <c r="R207" i="15" s="1"/>
  <c r="P207" i="15" s="1"/>
  <c r="Q208" i="15"/>
  <c r="R208" i="15"/>
  <c r="P208" i="15" s="1"/>
  <c r="Q209" i="15"/>
  <c r="R209" i="15" s="1"/>
  <c r="P209" i="15" s="1"/>
  <c r="Q210" i="15"/>
  <c r="R210" i="15" s="1"/>
  <c r="P210" i="15" s="1"/>
  <c r="Q211" i="15"/>
  <c r="R211" i="15"/>
  <c r="P211" i="15" s="1"/>
  <c r="Q212" i="15"/>
  <c r="R212" i="15" s="1"/>
  <c r="P212" i="15" s="1"/>
  <c r="Q213" i="15"/>
  <c r="R213" i="15"/>
  <c r="P213" i="15" s="1"/>
  <c r="Q214" i="15"/>
  <c r="R214" i="15"/>
  <c r="P214" i="15" s="1"/>
  <c r="Q215" i="15"/>
  <c r="R215" i="15" s="1"/>
  <c r="P215" i="15" s="1"/>
  <c r="Q216" i="15"/>
  <c r="R216" i="15"/>
  <c r="P216" i="15" s="1"/>
  <c r="Q217" i="15"/>
  <c r="R217" i="15" s="1"/>
  <c r="P217" i="15" s="1"/>
  <c r="Q218" i="15"/>
  <c r="R218" i="15"/>
  <c r="P218" i="15" s="1"/>
  <c r="Q219" i="15"/>
  <c r="R219" i="15"/>
  <c r="P219" i="15" s="1"/>
  <c r="Q220" i="15"/>
  <c r="R220" i="15" s="1"/>
  <c r="P220" i="15" s="1"/>
  <c r="Q221" i="15"/>
  <c r="R221" i="15" s="1"/>
  <c r="P221" i="15" s="1"/>
  <c r="Q222" i="15"/>
  <c r="R222" i="15" s="1"/>
  <c r="P222" i="15" s="1"/>
  <c r="Q223" i="15"/>
  <c r="R223" i="15"/>
  <c r="P223" i="15" s="1"/>
  <c r="Q224" i="15"/>
  <c r="R224" i="15"/>
  <c r="P224" i="15" s="1"/>
  <c r="Q225" i="15"/>
  <c r="R225" i="15" s="1"/>
  <c r="P225" i="15" s="1"/>
  <c r="Q226" i="15"/>
  <c r="R226" i="15"/>
  <c r="P226" i="15" s="1"/>
  <c r="Q227" i="15"/>
  <c r="R227" i="15" s="1"/>
  <c r="P227" i="15" s="1"/>
  <c r="Q228" i="15"/>
  <c r="R228" i="15" s="1"/>
  <c r="P228" i="15" s="1"/>
  <c r="Q229" i="15"/>
  <c r="R229" i="15"/>
  <c r="P229" i="15" s="1"/>
  <c r="Q230" i="15"/>
  <c r="R230" i="15" s="1"/>
  <c r="P230" i="15" s="1"/>
  <c r="Q231" i="15"/>
  <c r="R231" i="15"/>
  <c r="P231" i="15" s="1"/>
  <c r="Q232" i="15"/>
  <c r="R232" i="15" s="1"/>
  <c r="P232" i="15" s="1"/>
  <c r="Q233" i="15"/>
  <c r="R233" i="15"/>
  <c r="P233" i="15" s="1"/>
  <c r="Q234" i="15"/>
  <c r="R234" i="15" s="1"/>
  <c r="P234" i="15" s="1"/>
  <c r="Q235" i="15"/>
  <c r="R235" i="15" s="1"/>
  <c r="P235" i="15" s="1"/>
  <c r="Q236" i="15"/>
  <c r="R236" i="15"/>
  <c r="P236" i="15" s="1"/>
  <c r="Q237" i="15"/>
  <c r="R237" i="15" s="1"/>
  <c r="P237" i="15" s="1"/>
  <c r="Q238" i="15"/>
  <c r="R238" i="15"/>
  <c r="P238" i="15" s="1"/>
  <c r="Q239" i="15"/>
  <c r="R239" i="15"/>
  <c r="P239" i="15" s="1"/>
  <c r="Q240" i="15"/>
  <c r="R240" i="15" s="1"/>
  <c r="P240" i="15" s="1"/>
  <c r="Q241" i="15"/>
  <c r="R241" i="15"/>
  <c r="P241" i="15" s="1"/>
  <c r="Q242" i="15"/>
  <c r="R242" i="15" s="1"/>
  <c r="P242" i="15" s="1"/>
  <c r="Q243" i="15"/>
  <c r="R243" i="15"/>
  <c r="P243" i="15" s="1"/>
  <c r="Q244" i="15"/>
  <c r="R244" i="15"/>
  <c r="P244" i="15" s="1"/>
  <c r="Q245" i="15"/>
  <c r="R245" i="15" s="1"/>
  <c r="P245" i="15" s="1"/>
  <c r="Q246" i="15"/>
  <c r="R246" i="15" s="1"/>
  <c r="P246" i="15" s="1"/>
  <c r="Q247" i="15"/>
  <c r="R247" i="15" s="1"/>
  <c r="P247" i="15" s="1"/>
  <c r="Q248" i="15"/>
  <c r="R248" i="15"/>
  <c r="P248" i="15" s="1"/>
  <c r="Q13" i="15"/>
  <c r="R13" i="15" s="1"/>
  <c r="P13" i="15" s="1"/>
  <c r="Q14" i="15"/>
  <c r="R14" i="15"/>
  <c r="P14" i="15" s="1"/>
  <c r="Q12" i="15"/>
  <c r="R12" i="15"/>
  <c r="P12" i="15" s="1"/>
  <c r="D49" i="15"/>
  <c r="C49" i="15"/>
  <c r="J40" i="15"/>
  <c r="K40" i="15"/>
  <c r="J41" i="15"/>
  <c r="K41" i="15"/>
  <c r="J42" i="15"/>
  <c r="K42" i="15" s="1"/>
  <c r="J43" i="15"/>
  <c r="K43" i="15" s="1"/>
  <c r="C51" i="15"/>
  <c r="D51" i="15" s="1"/>
  <c r="C50" i="15"/>
  <c r="D50" i="15" s="1"/>
  <c r="C48" i="15"/>
  <c r="D48" i="15" s="1"/>
  <c r="C47" i="15"/>
  <c r="D47" i="15" s="1"/>
  <c r="C46" i="15"/>
  <c r="D46" i="15" s="1"/>
  <c r="C45" i="15"/>
  <c r="D45" i="15" s="1"/>
  <c r="C44" i="15"/>
  <c r="D44" i="15" s="1"/>
  <c r="C43" i="15"/>
  <c r="D43" i="15" s="1"/>
  <c r="C42" i="15"/>
  <c r="D42" i="15" s="1"/>
  <c r="J39" i="15"/>
  <c r="K39" i="15" s="1"/>
  <c r="C41" i="15"/>
  <c r="D41" i="15" s="1"/>
  <c r="J38" i="15"/>
  <c r="K38" i="15" s="1"/>
  <c r="D40" i="15"/>
  <c r="C40" i="15"/>
  <c r="J37" i="15"/>
  <c r="K37" i="15" s="1"/>
  <c r="C39" i="15"/>
  <c r="D39" i="15" s="1"/>
  <c r="J36" i="15"/>
  <c r="K36" i="15" s="1"/>
  <c r="C38" i="15"/>
  <c r="D38" i="15" s="1"/>
  <c r="J35" i="15"/>
  <c r="K35" i="15" s="1"/>
  <c r="C37" i="15"/>
  <c r="D37" i="15" s="1"/>
  <c r="J34" i="15"/>
  <c r="K34" i="15" s="1"/>
  <c r="C36" i="15"/>
  <c r="D36" i="15" s="1"/>
  <c r="J33" i="15"/>
  <c r="K33" i="15" s="1"/>
  <c r="C35" i="15"/>
  <c r="D35" i="15" s="1"/>
  <c r="J32" i="15"/>
  <c r="K32" i="15" s="1"/>
  <c r="C34" i="15"/>
  <c r="D34" i="15" s="1"/>
  <c r="J31" i="15"/>
  <c r="K31" i="15" s="1"/>
  <c r="C33" i="15"/>
  <c r="D33" i="15" s="1"/>
  <c r="J30" i="15"/>
  <c r="K30" i="15" s="1"/>
  <c r="C32" i="15"/>
  <c r="D32" i="15" s="1"/>
  <c r="J29" i="15"/>
  <c r="K29" i="15" s="1"/>
  <c r="C31" i="15"/>
  <c r="D31" i="15" s="1"/>
  <c r="J28" i="15"/>
  <c r="K28" i="15" s="1"/>
  <c r="C30" i="15"/>
  <c r="D30" i="15" s="1"/>
  <c r="J27" i="15"/>
  <c r="K27" i="15" s="1"/>
  <c r="C29" i="15"/>
  <c r="D29" i="15" s="1"/>
  <c r="C28" i="15"/>
  <c r="D28" i="15" s="1"/>
  <c r="C27" i="15"/>
  <c r="D27" i="15" s="1"/>
  <c r="J26" i="15"/>
  <c r="K26" i="15" s="1"/>
  <c r="C26" i="15"/>
  <c r="D26" i="15" s="1"/>
  <c r="J25" i="15"/>
  <c r="K25" i="15" s="1"/>
  <c r="C25" i="15"/>
  <c r="D25" i="15" s="1"/>
  <c r="J24" i="15"/>
  <c r="K24" i="15" s="1"/>
  <c r="C24" i="15"/>
  <c r="D24" i="15" s="1"/>
  <c r="J23" i="15"/>
  <c r="K23" i="15" s="1"/>
  <c r="C23" i="15"/>
  <c r="D23" i="15" s="1"/>
  <c r="J22" i="15"/>
  <c r="K22" i="15" s="1"/>
  <c r="C22" i="15"/>
  <c r="D22" i="15" s="1"/>
  <c r="J21" i="15"/>
  <c r="K21" i="15" s="1"/>
  <c r="C21" i="15"/>
  <c r="D21" i="15" s="1"/>
  <c r="J20" i="15"/>
  <c r="K20" i="15" s="1"/>
  <c r="C20" i="15"/>
  <c r="D20" i="15" s="1"/>
  <c r="J19" i="15"/>
  <c r="K19" i="15" s="1"/>
  <c r="C19" i="15"/>
  <c r="D19" i="15" s="1"/>
  <c r="J18" i="15"/>
  <c r="K18" i="15" s="1"/>
  <c r="C18" i="15"/>
  <c r="D18" i="15" s="1"/>
  <c r="J17" i="15"/>
  <c r="K17" i="15" s="1"/>
  <c r="C17" i="15"/>
  <c r="D17" i="15" s="1"/>
  <c r="J16" i="15"/>
  <c r="K16" i="15" s="1"/>
  <c r="C16" i="15"/>
  <c r="D16" i="15" s="1"/>
  <c r="J15" i="15"/>
  <c r="K15" i="15" s="1"/>
  <c r="C15" i="15"/>
  <c r="D15" i="15" s="1"/>
  <c r="J14" i="15"/>
  <c r="K14" i="15" s="1"/>
  <c r="C14" i="15"/>
  <c r="D14" i="15" s="1"/>
  <c r="J13" i="15"/>
  <c r="K13" i="15" s="1"/>
  <c r="C13" i="15"/>
  <c r="D13" i="15" s="1"/>
  <c r="J12" i="15"/>
  <c r="K12" i="15" s="1"/>
  <c r="C12" i="15"/>
  <c r="D12" i="15" s="1"/>
  <c r="Z14" i="12"/>
  <c r="AA14" i="12" s="1"/>
  <c r="Z15" i="12"/>
  <c r="AA15" i="12" s="1"/>
  <c r="Z16" i="12"/>
  <c r="AA16" i="12" s="1"/>
  <c r="Z17" i="12"/>
  <c r="AA17" i="12" s="1"/>
  <c r="Z18" i="12"/>
  <c r="AA18" i="12" s="1"/>
  <c r="Z19" i="12"/>
  <c r="AA19" i="12" s="1"/>
  <c r="Z20" i="12"/>
  <c r="AA20" i="12" s="1"/>
  <c r="Z21" i="12"/>
  <c r="AA21" i="12" s="1"/>
  <c r="Z22" i="12"/>
  <c r="AA22" i="12" s="1"/>
  <c r="Z23" i="12"/>
  <c r="AA23" i="12"/>
  <c r="Z24" i="12"/>
  <c r="AA24" i="12" s="1"/>
  <c r="Z25" i="12"/>
  <c r="AA25" i="12" s="1"/>
  <c r="Z26" i="12"/>
  <c r="AA26" i="12" s="1"/>
  <c r="Z27" i="12"/>
  <c r="AA27" i="12" s="1"/>
  <c r="Z28" i="12"/>
  <c r="AA28" i="12" s="1"/>
  <c r="Z29" i="12"/>
  <c r="AA29" i="12" s="1"/>
  <c r="Z30" i="12"/>
  <c r="AA30" i="12" s="1"/>
  <c r="Z31" i="12"/>
  <c r="AA31" i="12" s="1"/>
  <c r="Z32" i="12"/>
  <c r="AA32" i="12" s="1"/>
  <c r="Z33" i="12"/>
  <c r="AA33" i="12" s="1"/>
  <c r="Z34" i="12"/>
  <c r="AA34" i="12" s="1"/>
  <c r="Z35" i="12"/>
  <c r="AA35" i="12" s="1"/>
  <c r="Z36" i="12"/>
  <c r="AA36" i="12" s="1"/>
  <c r="Z37" i="12"/>
  <c r="AA37" i="12" s="1"/>
  <c r="Z38" i="12"/>
  <c r="AA38" i="12" s="1"/>
  <c r="Z39" i="12"/>
  <c r="AA39" i="12" s="1"/>
  <c r="Z40" i="12"/>
  <c r="AA40" i="12" s="1"/>
  <c r="Z41" i="12"/>
  <c r="AA41" i="12" s="1"/>
  <c r="Z42" i="12"/>
  <c r="AA42" i="12" s="1"/>
  <c r="Z43" i="12"/>
  <c r="AA43" i="12" s="1"/>
  <c r="Z44" i="12"/>
  <c r="AA44" i="12" s="1"/>
  <c r="Z45" i="12"/>
  <c r="AA45" i="12" s="1"/>
  <c r="Z46" i="12"/>
  <c r="AA46" i="12" s="1"/>
  <c r="Z47" i="12"/>
  <c r="AA47" i="12" s="1"/>
  <c r="Z48" i="12"/>
  <c r="AA48" i="12" s="1"/>
  <c r="Z49" i="12"/>
  <c r="AA49" i="12" s="1"/>
  <c r="Z50" i="12"/>
  <c r="AA50" i="12" s="1"/>
  <c r="Z51" i="12"/>
  <c r="AA51" i="12" s="1"/>
  <c r="Z52" i="12"/>
  <c r="AA52" i="12" s="1"/>
  <c r="Z53" i="12"/>
  <c r="AA53" i="12" s="1"/>
  <c r="Z54" i="12"/>
  <c r="AA54" i="12" s="1"/>
  <c r="Z55" i="12"/>
  <c r="AA55" i="12" s="1"/>
  <c r="Z56" i="12"/>
  <c r="AA56" i="12" s="1"/>
  <c r="Z57" i="12"/>
  <c r="AA57" i="12" s="1"/>
  <c r="Z58" i="12"/>
  <c r="AA58" i="12" s="1"/>
  <c r="Z59" i="12"/>
  <c r="AA59" i="12" s="1"/>
  <c r="Z60" i="12"/>
  <c r="AA60" i="12" s="1"/>
  <c r="Z61" i="12"/>
  <c r="AA61" i="12" s="1"/>
  <c r="Z62" i="12"/>
  <c r="AA62" i="12" s="1"/>
  <c r="Z63" i="12"/>
  <c r="AA63" i="12" s="1"/>
  <c r="Z64" i="12"/>
  <c r="AA64" i="12" s="1"/>
  <c r="Z65" i="12"/>
  <c r="AA65" i="12" s="1"/>
  <c r="Z66" i="12"/>
  <c r="AA66" i="12" s="1"/>
  <c r="Z67" i="12"/>
  <c r="AA67" i="12" s="1"/>
  <c r="Z68" i="12"/>
  <c r="AA68" i="12" s="1"/>
  <c r="Z69" i="12"/>
  <c r="AA69" i="12" s="1"/>
  <c r="Z70" i="12"/>
  <c r="AA70" i="12" s="1"/>
  <c r="Z71" i="12"/>
  <c r="AA71" i="12" s="1"/>
  <c r="Z72" i="12"/>
  <c r="AA72" i="12" s="1"/>
  <c r="Z73" i="12"/>
  <c r="AA73" i="12" s="1"/>
  <c r="Z74" i="12"/>
  <c r="AA74" i="12" s="1"/>
  <c r="Z75" i="12"/>
  <c r="AA75" i="12" s="1"/>
  <c r="Z76" i="12"/>
  <c r="AA76" i="12" s="1"/>
  <c r="Z77" i="12"/>
  <c r="AA77" i="12" s="1"/>
  <c r="Z78" i="12"/>
  <c r="AA78" i="12" s="1"/>
  <c r="Z79" i="12"/>
  <c r="AA79" i="12" s="1"/>
  <c r="Z80" i="12"/>
  <c r="AA80" i="12" s="1"/>
  <c r="Z81" i="12"/>
  <c r="AA81" i="12" s="1"/>
  <c r="Z82" i="12"/>
  <c r="AA82" i="12" s="1"/>
  <c r="Z83" i="12"/>
  <c r="AA83" i="12" s="1"/>
  <c r="Z84" i="12"/>
  <c r="AA84" i="12" s="1"/>
  <c r="Z85" i="12"/>
  <c r="AA85" i="12" s="1"/>
  <c r="Z86" i="12"/>
  <c r="AA86" i="12" s="1"/>
  <c r="Z87" i="12"/>
  <c r="AA87" i="12" s="1"/>
  <c r="Z88" i="12"/>
  <c r="AA88" i="12" s="1"/>
  <c r="Z89" i="12"/>
  <c r="AA89" i="12" s="1"/>
  <c r="Z90" i="12"/>
  <c r="AA90" i="12" s="1"/>
  <c r="Z91" i="12"/>
  <c r="AA91" i="12" s="1"/>
  <c r="Z92" i="12"/>
  <c r="AA92" i="12" s="1"/>
  <c r="Z93" i="12"/>
  <c r="AA93" i="12" s="1"/>
  <c r="Z94" i="12"/>
  <c r="AA94" i="12" s="1"/>
  <c r="Z95" i="12"/>
  <c r="AA95" i="12" s="1"/>
  <c r="Z96" i="12"/>
  <c r="AA96" i="12" s="1"/>
  <c r="Z97" i="12"/>
  <c r="AA97" i="12" s="1"/>
  <c r="Z98" i="12"/>
  <c r="AA98" i="12" s="1"/>
  <c r="Z99" i="12"/>
  <c r="AA99" i="12" s="1"/>
  <c r="Z100" i="12"/>
  <c r="AA100" i="12" s="1"/>
  <c r="Z101" i="12"/>
  <c r="AA101" i="12" s="1"/>
  <c r="Z102" i="12"/>
  <c r="AA102" i="12" s="1"/>
  <c r="Z103" i="12"/>
  <c r="AA103" i="12" s="1"/>
  <c r="Z104" i="12"/>
  <c r="AA104" i="12" s="1"/>
  <c r="Z105" i="12"/>
  <c r="AA105" i="12" s="1"/>
  <c r="Z106" i="12"/>
  <c r="AA106" i="12" s="1"/>
  <c r="Z107" i="12"/>
  <c r="AA107" i="12" s="1"/>
  <c r="Z108" i="12"/>
  <c r="AA108" i="12" s="1"/>
  <c r="Z109" i="12"/>
  <c r="AA109" i="12" s="1"/>
  <c r="Z110" i="12"/>
  <c r="AA110" i="12" s="1"/>
  <c r="Z111" i="12"/>
  <c r="AA111" i="12" s="1"/>
  <c r="Z112" i="12"/>
  <c r="AA112" i="12" s="1"/>
  <c r="Z113" i="12"/>
  <c r="AA113" i="12" s="1"/>
  <c r="Z114" i="12"/>
  <c r="AA114" i="12" s="1"/>
  <c r="Z115" i="12"/>
  <c r="AA115" i="12" s="1"/>
  <c r="Z116" i="12"/>
  <c r="AA116" i="12" s="1"/>
  <c r="Z117" i="12"/>
  <c r="AA117" i="12" s="1"/>
  <c r="Z118" i="12"/>
  <c r="AA118" i="12" s="1"/>
  <c r="Z119" i="12"/>
  <c r="AA119" i="12" s="1"/>
  <c r="Z120" i="12"/>
  <c r="AA120" i="12" s="1"/>
  <c r="Z121" i="12"/>
  <c r="AA121" i="12" s="1"/>
  <c r="Z122" i="12"/>
  <c r="AA122" i="12" s="1"/>
  <c r="Z123" i="12"/>
  <c r="AA123" i="12" s="1"/>
  <c r="Z124" i="12"/>
  <c r="AA124" i="12" s="1"/>
  <c r="Z125" i="12"/>
  <c r="AA125" i="12" s="1"/>
  <c r="Z126" i="12"/>
  <c r="AA126" i="12" s="1"/>
  <c r="Z127" i="12"/>
  <c r="AA127" i="12" s="1"/>
  <c r="Z128" i="12"/>
  <c r="AA128" i="12" s="1"/>
  <c r="Z129" i="12"/>
  <c r="AA129" i="12" s="1"/>
  <c r="Z130" i="12"/>
  <c r="AA130" i="12" s="1"/>
  <c r="Z131" i="12"/>
  <c r="AA131" i="12" s="1"/>
  <c r="Z132" i="12"/>
  <c r="AA132" i="12" s="1"/>
  <c r="Z133" i="12"/>
  <c r="AA133" i="12" s="1"/>
  <c r="Z134" i="12"/>
  <c r="AA134" i="12" s="1"/>
  <c r="Z135" i="12"/>
  <c r="AA135" i="12" s="1"/>
  <c r="Z136" i="12"/>
  <c r="AA136" i="12" s="1"/>
  <c r="Z137" i="12"/>
  <c r="AA137" i="12" s="1"/>
  <c r="Z138" i="12"/>
  <c r="AA138" i="12" s="1"/>
  <c r="Z139" i="12"/>
  <c r="AA139" i="12" s="1"/>
  <c r="Z140" i="12"/>
  <c r="AA140" i="12" s="1"/>
  <c r="Z141" i="12"/>
  <c r="AA141" i="12" s="1"/>
  <c r="Z142" i="12"/>
  <c r="AA142" i="12" s="1"/>
  <c r="Z143" i="12"/>
  <c r="AA143" i="12" s="1"/>
  <c r="Z144" i="12"/>
  <c r="AA144" i="12" s="1"/>
  <c r="Z145" i="12"/>
  <c r="AA145" i="12" s="1"/>
  <c r="Z146" i="12"/>
  <c r="AA146" i="12" s="1"/>
  <c r="Z147" i="12"/>
  <c r="AA147" i="12" s="1"/>
  <c r="Z148" i="12"/>
  <c r="AA148" i="12" s="1"/>
  <c r="Z149" i="12"/>
  <c r="AA149" i="12" s="1"/>
  <c r="Z150" i="12"/>
  <c r="AA150" i="12" s="1"/>
  <c r="Z151" i="12"/>
  <c r="AA151" i="12" s="1"/>
  <c r="Z152" i="12"/>
  <c r="AA152" i="12" s="1"/>
  <c r="Z153" i="12"/>
  <c r="AA153" i="12" s="1"/>
  <c r="Z154" i="12"/>
  <c r="AA154" i="12" s="1"/>
  <c r="Z155" i="12"/>
  <c r="AA155" i="12" s="1"/>
  <c r="Z156" i="12"/>
  <c r="AA156" i="12" s="1"/>
  <c r="Z157" i="12"/>
  <c r="AA157" i="12" s="1"/>
  <c r="Z158" i="12"/>
  <c r="AA158" i="12" s="1"/>
  <c r="Z159" i="12"/>
  <c r="AA159" i="12" s="1"/>
  <c r="Z160" i="12"/>
  <c r="AA160" i="12" s="1"/>
  <c r="Z161" i="12"/>
  <c r="AA161" i="12" s="1"/>
  <c r="Z162" i="12"/>
  <c r="AA162" i="12" s="1"/>
  <c r="Z163" i="12"/>
  <c r="AA163" i="12" s="1"/>
  <c r="Z164" i="12"/>
  <c r="AA164" i="12" s="1"/>
  <c r="Z165" i="12"/>
  <c r="AA165" i="12" s="1"/>
  <c r="Z166" i="12"/>
  <c r="AA166" i="12" s="1"/>
  <c r="Z167" i="12"/>
  <c r="AA167" i="12" s="1"/>
  <c r="Z168" i="12"/>
  <c r="AA168" i="12" s="1"/>
  <c r="Z169" i="12"/>
  <c r="AA169" i="12" s="1"/>
  <c r="Z170" i="12"/>
  <c r="AA170" i="12" s="1"/>
  <c r="Z171" i="12"/>
  <c r="AA171" i="12" s="1"/>
  <c r="Z172" i="12"/>
  <c r="AA172" i="12" s="1"/>
  <c r="Z173" i="12"/>
  <c r="AA173" i="12" s="1"/>
  <c r="Z174" i="12"/>
  <c r="AA174" i="12" s="1"/>
  <c r="Z175" i="12"/>
  <c r="AA175" i="12" s="1"/>
  <c r="Z176" i="12"/>
  <c r="AA176" i="12" s="1"/>
  <c r="Z177" i="12"/>
  <c r="AA177" i="12" s="1"/>
  <c r="Z178" i="12"/>
  <c r="AA178" i="12" s="1"/>
  <c r="Z179" i="12"/>
  <c r="AA179" i="12" s="1"/>
  <c r="Z180" i="12"/>
  <c r="AA180" i="12" s="1"/>
  <c r="Z181" i="12"/>
  <c r="AA181" i="12" s="1"/>
  <c r="Z182" i="12"/>
  <c r="AA182" i="12" s="1"/>
  <c r="Z183" i="12"/>
  <c r="AA183" i="12" s="1"/>
  <c r="Z184" i="12"/>
  <c r="AA184" i="12" s="1"/>
  <c r="Z185" i="12"/>
  <c r="AA185" i="12" s="1"/>
  <c r="Z186" i="12"/>
  <c r="AA186" i="12" s="1"/>
  <c r="Z187" i="12"/>
  <c r="AA187" i="12" s="1"/>
  <c r="Z188" i="12"/>
  <c r="AA188" i="12" s="1"/>
  <c r="Z189" i="12"/>
  <c r="AA189" i="12" s="1"/>
  <c r="Z190" i="12"/>
  <c r="AA190" i="12" s="1"/>
  <c r="Z191" i="12"/>
  <c r="AA191" i="12" s="1"/>
  <c r="Z192" i="12"/>
  <c r="AA192" i="12" s="1"/>
  <c r="Z193" i="12"/>
  <c r="AA193" i="12" s="1"/>
  <c r="Z194" i="12"/>
  <c r="AA194" i="12" s="1"/>
  <c r="Z195" i="12"/>
  <c r="AA195" i="12" s="1"/>
  <c r="Z196" i="12"/>
  <c r="AA196" i="12" s="1"/>
  <c r="Z197" i="12"/>
  <c r="AA197" i="12" s="1"/>
  <c r="Z198" i="12"/>
  <c r="AA198" i="12" s="1"/>
  <c r="Z199" i="12"/>
  <c r="AA199" i="12" s="1"/>
  <c r="Z200" i="12"/>
  <c r="AA200" i="12" s="1"/>
  <c r="Z201" i="12"/>
  <c r="AA201" i="12" s="1"/>
  <c r="Z202" i="12"/>
  <c r="AA202" i="12" s="1"/>
  <c r="Z203" i="12"/>
  <c r="AA203" i="12" s="1"/>
  <c r="Z204" i="12"/>
  <c r="AA204" i="12" s="1"/>
  <c r="Z205" i="12"/>
  <c r="AA205" i="12" s="1"/>
  <c r="Z206" i="12"/>
  <c r="AA206" i="12" s="1"/>
  <c r="Z207" i="12"/>
  <c r="AA207" i="12" s="1"/>
  <c r="Z208" i="12"/>
  <c r="AA208" i="12" s="1"/>
  <c r="Z209" i="12"/>
  <c r="AA209" i="12" s="1"/>
  <c r="Z210" i="12"/>
  <c r="AA210" i="12" s="1"/>
  <c r="Z211" i="12"/>
  <c r="AA211" i="12" s="1"/>
  <c r="Z212" i="12"/>
  <c r="AA212" i="12" s="1"/>
  <c r="Z213" i="12"/>
  <c r="AA213" i="12" s="1"/>
  <c r="Z214" i="12"/>
  <c r="AA214" i="12" s="1"/>
  <c r="Z215" i="12"/>
  <c r="AA215" i="12" s="1"/>
  <c r="Z216" i="12"/>
  <c r="AA216" i="12" s="1"/>
  <c r="Z217" i="12"/>
  <c r="AA217" i="12" s="1"/>
  <c r="Z218" i="12"/>
  <c r="AA218" i="12" s="1"/>
  <c r="Z219" i="12"/>
  <c r="AA219" i="12" s="1"/>
  <c r="Z220" i="12"/>
  <c r="AA220" i="12" s="1"/>
  <c r="Z221" i="12"/>
  <c r="AA221" i="12" s="1"/>
  <c r="Z222" i="12"/>
  <c r="AA222" i="12" s="1"/>
  <c r="Z223" i="12"/>
  <c r="AA223" i="12" s="1"/>
  <c r="Z224" i="12"/>
  <c r="AA224" i="12" s="1"/>
  <c r="Z225" i="12"/>
  <c r="AA225" i="12" s="1"/>
  <c r="Z226" i="12"/>
  <c r="AA226" i="12" s="1"/>
  <c r="Z227" i="12"/>
  <c r="AA227" i="12" s="1"/>
  <c r="Z228" i="12"/>
  <c r="AA228" i="12" s="1"/>
  <c r="Z229" i="12"/>
  <c r="AA229" i="12" s="1"/>
  <c r="Z230" i="12"/>
  <c r="AA230" i="12" s="1"/>
  <c r="Z231" i="12"/>
  <c r="AA231" i="12" s="1"/>
  <c r="Z232" i="12"/>
  <c r="AA232" i="12" s="1"/>
  <c r="Z233" i="12"/>
  <c r="AA233" i="12" s="1"/>
  <c r="Z234" i="12"/>
  <c r="AA234" i="12" s="1"/>
  <c r="Z235" i="12"/>
  <c r="AA235" i="12"/>
  <c r="Z236" i="12"/>
  <c r="AA236" i="12" s="1"/>
  <c r="Z237" i="12"/>
  <c r="AA237" i="12" s="1"/>
  <c r="Z238" i="12"/>
  <c r="AA238" i="12" s="1"/>
  <c r="Z239" i="12"/>
  <c r="AA239" i="12" s="1"/>
  <c r="Z240" i="12"/>
  <c r="AA240" i="12" s="1"/>
  <c r="Z241" i="12"/>
  <c r="AA241" i="12" s="1"/>
  <c r="Z242" i="12"/>
  <c r="AA242" i="12" s="1"/>
  <c r="Z243" i="12"/>
  <c r="AA243" i="12" s="1"/>
  <c r="Z244" i="12"/>
  <c r="AA244" i="12" s="1"/>
  <c r="Z245" i="12"/>
  <c r="AA245" i="12" s="1"/>
  <c r="Z246" i="12"/>
  <c r="AA246" i="12" s="1"/>
  <c r="Z247" i="12"/>
  <c r="AA247" i="12" s="1"/>
  <c r="Z248" i="12"/>
  <c r="AA248" i="12" s="1"/>
  <c r="Z249" i="12"/>
  <c r="AA249" i="12" s="1"/>
  <c r="Z250" i="12"/>
  <c r="AA250" i="12" s="1"/>
  <c r="Z251" i="12"/>
  <c r="AA251" i="12" s="1"/>
  <c r="Z252" i="12"/>
  <c r="AA252" i="12" s="1"/>
  <c r="Z253" i="12"/>
  <c r="AA253" i="12" s="1"/>
  <c r="Z254" i="12"/>
  <c r="AA254" i="12" s="1"/>
  <c r="Z255" i="12"/>
  <c r="AA255" i="12" s="1"/>
  <c r="Z256" i="12"/>
  <c r="AA256" i="12" s="1"/>
  <c r="Z257" i="12"/>
  <c r="AA257" i="12" s="1"/>
  <c r="Z258" i="12"/>
  <c r="AA258" i="12" s="1"/>
  <c r="Z259" i="12"/>
  <c r="AA259" i="12" s="1"/>
  <c r="Z260" i="12"/>
  <c r="AA260" i="12" s="1"/>
  <c r="Z261" i="12"/>
  <c r="AA261" i="12" s="1"/>
  <c r="Z262" i="12"/>
  <c r="AA262" i="12" s="1"/>
  <c r="Z13" i="12"/>
  <c r="AA13" i="12" s="1"/>
  <c r="Q13" i="12"/>
  <c r="R13" i="12" s="1"/>
  <c r="Q14" i="12"/>
  <c r="R14" i="12" s="1"/>
  <c r="Q15" i="12"/>
  <c r="R15" i="12" s="1"/>
  <c r="Q16" i="12"/>
  <c r="R16" i="12" s="1"/>
  <c r="Q17" i="12"/>
  <c r="R17" i="12" s="1"/>
  <c r="Q18" i="12"/>
  <c r="R18" i="12" s="1"/>
  <c r="Q19" i="12"/>
  <c r="R19" i="12"/>
  <c r="Q20" i="12"/>
  <c r="R20" i="12" s="1"/>
  <c r="Q21" i="12"/>
  <c r="R21" i="12" s="1"/>
  <c r="Q22" i="12"/>
  <c r="R22" i="12" s="1"/>
  <c r="Q23" i="12"/>
  <c r="R23" i="12" s="1"/>
  <c r="Q12" i="12"/>
  <c r="R12" i="12" s="1"/>
  <c r="J13" i="12"/>
  <c r="K13" i="12" s="1"/>
  <c r="J14" i="12"/>
  <c r="K14" i="12" s="1"/>
  <c r="J15" i="12"/>
  <c r="K15" i="12" s="1"/>
  <c r="J16" i="12"/>
  <c r="K16" i="12" s="1"/>
  <c r="J17" i="12"/>
  <c r="K17" i="12" s="1"/>
  <c r="J18" i="12"/>
  <c r="K18" i="12" s="1"/>
  <c r="J19" i="12"/>
  <c r="K19" i="12" s="1"/>
  <c r="J20" i="12"/>
  <c r="K20" i="12" s="1"/>
  <c r="J21" i="12"/>
  <c r="K21" i="12" s="1"/>
  <c r="J22" i="12"/>
  <c r="K22" i="12" s="1"/>
  <c r="J23" i="12"/>
  <c r="K23" i="12" s="1"/>
  <c r="J24" i="12"/>
  <c r="K24" i="12" s="1"/>
  <c r="J25" i="12"/>
  <c r="K25" i="12" s="1"/>
  <c r="J26" i="12"/>
  <c r="K26" i="12" s="1"/>
  <c r="J27" i="12"/>
  <c r="K27" i="12" s="1"/>
  <c r="J28" i="12"/>
  <c r="K28" i="12" s="1"/>
  <c r="J29" i="12"/>
  <c r="K29" i="12" s="1"/>
  <c r="J30" i="12"/>
  <c r="K30" i="12" s="1"/>
  <c r="J31" i="12"/>
  <c r="K31" i="12" s="1"/>
  <c r="J32" i="12"/>
  <c r="K32" i="12" s="1"/>
  <c r="J33" i="12"/>
  <c r="K33" i="12" s="1"/>
  <c r="J34" i="12"/>
  <c r="K34" i="12" s="1"/>
  <c r="J35" i="12"/>
  <c r="K35" i="12"/>
  <c r="J36" i="12"/>
  <c r="K36" i="12"/>
  <c r="J37" i="12"/>
  <c r="K37" i="12" s="1"/>
  <c r="J38" i="12"/>
  <c r="K38" i="12" s="1"/>
  <c r="J39" i="12"/>
  <c r="K39" i="12" s="1"/>
  <c r="J40" i="12"/>
  <c r="K40" i="12" s="1"/>
  <c r="J41" i="12"/>
  <c r="K41" i="12" s="1"/>
  <c r="J12" i="12"/>
  <c r="K12" i="12" s="1"/>
  <c r="Q25" i="12"/>
  <c r="R25" i="12" s="1"/>
  <c r="Q26" i="12"/>
  <c r="R26" i="12" s="1"/>
  <c r="Q27" i="12"/>
  <c r="R27" i="12"/>
  <c r="Q28" i="12"/>
  <c r="R28" i="12" s="1"/>
  <c r="Q29" i="12"/>
  <c r="R29" i="12" s="1"/>
  <c r="Q30" i="12"/>
  <c r="R30" i="12" s="1"/>
  <c r="Q31" i="12"/>
  <c r="R31" i="12" s="1"/>
  <c r="Q32" i="12"/>
  <c r="R32" i="12" s="1"/>
  <c r="Q33" i="12"/>
  <c r="R33" i="12" s="1"/>
  <c r="Q34" i="12"/>
  <c r="R34" i="12" s="1"/>
  <c r="Q35" i="12"/>
  <c r="R35" i="12" s="1"/>
  <c r="Q36" i="12"/>
  <c r="R36" i="12" s="1"/>
  <c r="Q37" i="12"/>
  <c r="R37" i="12" s="1"/>
  <c r="Q38" i="12"/>
  <c r="R38" i="12" s="1"/>
  <c r="Q39" i="12"/>
  <c r="R39" i="12" s="1"/>
  <c r="Q40" i="12"/>
  <c r="R40" i="12" s="1"/>
  <c r="Q41" i="12"/>
  <c r="R41" i="12" s="1"/>
  <c r="Q42" i="12"/>
  <c r="R42" i="12" s="1"/>
  <c r="Q43" i="12"/>
  <c r="R43" i="12" s="1"/>
  <c r="Q44" i="12"/>
  <c r="R44" i="12" s="1"/>
  <c r="Q45" i="12"/>
  <c r="R45" i="12" s="1"/>
  <c r="Q46" i="12"/>
  <c r="R46" i="12" s="1"/>
  <c r="Q47" i="12"/>
  <c r="R47" i="12" s="1"/>
  <c r="Q48" i="12"/>
  <c r="R48" i="12" s="1"/>
  <c r="Q49" i="12"/>
  <c r="R49" i="12" s="1"/>
  <c r="Q50" i="12"/>
  <c r="R50" i="12" s="1"/>
  <c r="Q51" i="12"/>
  <c r="R51" i="12" s="1"/>
  <c r="Q52" i="12"/>
  <c r="R52" i="12" s="1"/>
  <c r="Q53" i="12"/>
  <c r="R53" i="12" s="1"/>
  <c r="Q54" i="12"/>
  <c r="R54" i="12" s="1"/>
  <c r="Q55" i="12"/>
  <c r="R55" i="12" s="1"/>
  <c r="Q56" i="12"/>
  <c r="R56" i="12" s="1"/>
  <c r="Q57" i="12"/>
  <c r="R57" i="12" s="1"/>
  <c r="Q58" i="12"/>
  <c r="R58" i="12" s="1"/>
  <c r="Q59" i="12"/>
  <c r="R59" i="12" s="1"/>
  <c r="Q60" i="12"/>
  <c r="R60" i="12" s="1"/>
  <c r="Q61" i="12"/>
  <c r="R61" i="12" s="1"/>
  <c r="Q62" i="12"/>
  <c r="R62" i="12" s="1"/>
  <c r="Q63" i="12"/>
  <c r="R63" i="12" s="1"/>
  <c r="Q64" i="12"/>
  <c r="R64" i="12" s="1"/>
  <c r="Q65" i="12"/>
  <c r="R65" i="12" s="1"/>
  <c r="Q66" i="12"/>
  <c r="R66" i="12" s="1"/>
  <c r="Q67" i="12"/>
  <c r="R67" i="12" s="1"/>
  <c r="Q68" i="12"/>
  <c r="R68" i="12" s="1"/>
  <c r="Q69" i="12"/>
  <c r="R69" i="12" s="1"/>
  <c r="Q70" i="12"/>
  <c r="R70" i="12" s="1"/>
  <c r="Q71" i="12"/>
  <c r="R71" i="12" s="1"/>
  <c r="Q72" i="12"/>
  <c r="R72" i="12" s="1"/>
  <c r="Q73" i="12"/>
  <c r="R73" i="12" s="1"/>
  <c r="Q74" i="12"/>
  <c r="R74" i="12" s="1"/>
  <c r="Q75" i="12"/>
  <c r="R75" i="12" s="1"/>
  <c r="Q76" i="12"/>
  <c r="R76" i="12" s="1"/>
  <c r="Q77" i="12"/>
  <c r="R77" i="12" s="1"/>
  <c r="Q78" i="12"/>
  <c r="R78" i="12" s="1"/>
  <c r="Q79" i="12"/>
  <c r="R79" i="12" s="1"/>
  <c r="Q80" i="12"/>
  <c r="R80" i="12" s="1"/>
  <c r="Q81" i="12"/>
  <c r="R81" i="12" s="1"/>
  <c r="Q24" i="12"/>
  <c r="R24" i="12" s="1"/>
  <c r="J82" i="12"/>
  <c r="K82" i="12" s="1"/>
  <c r="J83" i="12"/>
  <c r="K83" i="12" s="1"/>
  <c r="J84" i="12"/>
  <c r="K84" i="12" s="1"/>
  <c r="J85" i="12"/>
  <c r="K85" i="12" s="1"/>
  <c r="J86" i="12"/>
  <c r="K86" i="12" s="1"/>
  <c r="J87" i="12"/>
  <c r="K87" i="12" s="1"/>
  <c r="J88" i="12"/>
  <c r="K88" i="12" s="1"/>
  <c r="J89" i="12"/>
  <c r="K89" i="12" s="1"/>
  <c r="J90" i="12"/>
  <c r="K90" i="12" s="1"/>
  <c r="J91" i="12"/>
  <c r="K91" i="12" s="1"/>
  <c r="J92" i="12"/>
  <c r="K92" i="12" s="1"/>
  <c r="J93" i="12"/>
  <c r="K93" i="12" s="1"/>
  <c r="J94" i="12"/>
  <c r="K94" i="12" s="1"/>
  <c r="J95" i="12"/>
  <c r="K95" i="12" s="1"/>
  <c r="J43" i="12"/>
  <c r="K43" i="12" s="1"/>
  <c r="J44" i="12"/>
  <c r="K44" i="12" s="1"/>
  <c r="J45" i="12"/>
  <c r="K45" i="12" s="1"/>
  <c r="J46" i="12"/>
  <c r="K46" i="12" s="1"/>
  <c r="J47" i="12"/>
  <c r="K47" i="12" s="1"/>
  <c r="J48" i="12"/>
  <c r="K48" i="12" s="1"/>
  <c r="J49" i="12"/>
  <c r="K49" i="12" s="1"/>
  <c r="J50" i="12"/>
  <c r="K50" i="12" s="1"/>
  <c r="J51" i="12"/>
  <c r="K51" i="12" s="1"/>
  <c r="J52" i="12"/>
  <c r="K52" i="12" s="1"/>
  <c r="J53" i="12"/>
  <c r="K53" i="12" s="1"/>
  <c r="J54" i="12"/>
  <c r="K54" i="12" s="1"/>
  <c r="J55" i="12"/>
  <c r="K55" i="12" s="1"/>
  <c r="J56" i="12"/>
  <c r="K56" i="12" s="1"/>
  <c r="J57" i="12"/>
  <c r="K57" i="12" s="1"/>
  <c r="J58" i="12"/>
  <c r="K58" i="12" s="1"/>
  <c r="J59" i="12"/>
  <c r="K59" i="12" s="1"/>
  <c r="J60" i="12"/>
  <c r="K60" i="12" s="1"/>
  <c r="J61" i="12"/>
  <c r="K61" i="12" s="1"/>
  <c r="J62" i="12"/>
  <c r="K62" i="12" s="1"/>
  <c r="J63" i="12"/>
  <c r="K63" i="12" s="1"/>
  <c r="J64" i="12"/>
  <c r="K64" i="12" s="1"/>
  <c r="J65" i="12"/>
  <c r="K65" i="12" s="1"/>
  <c r="J66" i="12"/>
  <c r="K66" i="12" s="1"/>
  <c r="J67" i="12"/>
  <c r="K67" i="12" s="1"/>
  <c r="J68" i="12"/>
  <c r="K68" i="12" s="1"/>
  <c r="J69" i="12"/>
  <c r="K69" i="12" s="1"/>
  <c r="J70" i="12"/>
  <c r="K70" i="12" s="1"/>
  <c r="J71" i="12"/>
  <c r="K71" i="12" s="1"/>
  <c r="J72" i="12"/>
  <c r="K72" i="12" s="1"/>
  <c r="J73" i="12"/>
  <c r="K73" i="12" s="1"/>
  <c r="J74" i="12"/>
  <c r="K74" i="12" s="1"/>
  <c r="J75" i="12"/>
  <c r="K75" i="12" s="1"/>
  <c r="J76" i="12"/>
  <c r="K76" i="12" s="1"/>
  <c r="J77" i="12"/>
  <c r="K77" i="12" s="1"/>
  <c r="J78" i="12"/>
  <c r="K78" i="12" s="1"/>
  <c r="J79" i="12"/>
  <c r="K79" i="12" s="1"/>
  <c r="J80" i="12"/>
  <c r="K80" i="12" s="1"/>
  <c r="J81" i="12"/>
  <c r="K81" i="12" s="1"/>
  <c r="J42" i="12"/>
  <c r="K42" i="12" s="1"/>
  <c r="C13" i="12"/>
  <c r="D13" i="12" s="1"/>
  <c r="C14" i="12"/>
  <c r="D14" i="12" s="1"/>
  <c r="C15" i="12"/>
  <c r="D15" i="12" s="1"/>
  <c r="C16" i="12"/>
  <c r="D16" i="12" s="1"/>
  <c r="C17" i="12"/>
  <c r="D17" i="12" s="1"/>
  <c r="F17" i="12" s="1"/>
  <c r="C18" i="12"/>
  <c r="D18" i="12" s="1"/>
  <c r="C19" i="12"/>
  <c r="D19" i="12" s="1"/>
  <c r="C20" i="12"/>
  <c r="D20" i="12" s="1"/>
  <c r="C21" i="12"/>
  <c r="D21" i="12" s="1"/>
  <c r="C22" i="12"/>
  <c r="D22" i="12" s="1"/>
  <c r="C23" i="12"/>
  <c r="D23" i="12" s="1"/>
  <c r="C24" i="12"/>
  <c r="D24" i="12" s="1"/>
  <c r="C25" i="12"/>
  <c r="D25" i="12" s="1"/>
  <c r="C26" i="12"/>
  <c r="D26" i="12" s="1"/>
  <c r="C27" i="12"/>
  <c r="D27" i="12" s="1"/>
  <c r="C28" i="12"/>
  <c r="D28" i="12" s="1"/>
  <c r="C29" i="12"/>
  <c r="D29" i="12" s="1"/>
  <c r="C30" i="12"/>
  <c r="D30" i="12" s="1"/>
  <c r="C31" i="12"/>
  <c r="D31" i="12" s="1"/>
  <c r="C32" i="12"/>
  <c r="D32" i="12" s="1"/>
  <c r="C33" i="12"/>
  <c r="D33" i="12" s="1"/>
  <c r="C34" i="12"/>
  <c r="D34" i="12" s="1"/>
  <c r="C35" i="12"/>
  <c r="D35" i="12" s="1"/>
  <c r="C36" i="12"/>
  <c r="D36" i="12" s="1"/>
  <c r="C37" i="12"/>
  <c r="D37" i="12" s="1"/>
  <c r="F37" i="12" s="1"/>
  <c r="C38" i="12"/>
  <c r="D38" i="12" s="1"/>
  <c r="C39" i="12"/>
  <c r="D39" i="12" s="1"/>
  <c r="C40" i="12"/>
  <c r="D40" i="12" s="1"/>
  <c r="C41" i="12"/>
  <c r="D41" i="12" s="1"/>
  <c r="C42" i="12"/>
  <c r="D42" i="12" s="1"/>
  <c r="C43" i="12"/>
  <c r="D43" i="12" s="1"/>
  <c r="C44" i="12"/>
  <c r="D44" i="12" s="1"/>
  <c r="C45" i="12"/>
  <c r="D45" i="12" s="1"/>
  <c r="C46" i="12"/>
  <c r="D46" i="12" s="1"/>
  <c r="C47" i="12"/>
  <c r="D47" i="12" s="1"/>
  <c r="C12" i="12"/>
  <c r="D12" i="12" s="1"/>
  <c r="P4" i="10"/>
  <c r="P5" i="10"/>
  <c r="P6" i="10"/>
  <c r="P7" i="10"/>
  <c r="P8" i="10"/>
  <c r="P9" i="10"/>
  <c r="P10" i="10"/>
  <c r="P11" i="10"/>
  <c r="P12" i="10"/>
  <c r="P13" i="10"/>
  <c r="P14" i="10"/>
  <c r="P3" i="10"/>
  <c r="L4" i="10"/>
  <c r="L5" i="10"/>
  <c r="L6" i="10"/>
  <c r="L7" i="10"/>
  <c r="L8" i="10"/>
  <c r="L9" i="10"/>
  <c r="L10" i="10"/>
  <c r="L11" i="10"/>
  <c r="L12" i="10"/>
  <c r="L13" i="10"/>
  <c r="L14" i="10"/>
  <c r="L15" i="10"/>
  <c r="L16" i="10"/>
  <c r="L17" i="10"/>
  <c r="L18" i="10"/>
  <c r="L19" i="10"/>
  <c r="L20" i="10"/>
  <c r="L21" i="10"/>
  <c r="L22" i="10"/>
  <c r="L23" i="10"/>
  <c r="L24" i="10"/>
  <c r="L25" i="10"/>
  <c r="L26" i="10"/>
  <c r="L27" i="10"/>
  <c r="L28" i="10"/>
  <c r="L29" i="10"/>
  <c r="L30" i="10"/>
  <c r="L31" i="10"/>
  <c r="L32" i="10"/>
  <c r="L33" i="10"/>
  <c r="L34" i="10"/>
  <c r="L35" i="10"/>
  <c r="L3" i="10"/>
  <c r="G4" i="10"/>
  <c r="G5" i="10"/>
  <c r="G6" i="10"/>
  <c r="G7" i="10"/>
  <c r="G8" i="10"/>
  <c r="G9" i="10"/>
  <c r="G10" i="10"/>
  <c r="G11" i="10"/>
  <c r="G12" i="10"/>
  <c r="G13" i="10"/>
  <c r="G14" i="10"/>
  <c r="G15" i="10"/>
  <c r="G16" i="10"/>
  <c r="G17" i="10"/>
  <c r="G18" i="10"/>
  <c r="G19" i="10"/>
  <c r="G20" i="10"/>
  <c r="G21" i="10"/>
  <c r="G22" i="10"/>
  <c r="G23" i="10"/>
  <c r="G24" i="10"/>
  <c r="G25" i="10"/>
  <c r="G26" i="10"/>
  <c r="G27" i="10"/>
  <c r="G28" i="10"/>
  <c r="G29" i="10"/>
  <c r="G30" i="10"/>
  <c r="G31" i="10"/>
  <c r="G3" i="10"/>
  <c r="T2" i="7"/>
  <c r="Y164" i="16" l="1"/>
  <c r="Y70" i="16"/>
  <c r="Y120" i="16"/>
  <c r="Y220" i="16"/>
  <c r="Y170" i="16"/>
  <c r="AC216" i="16"/>
  <c r="AY112" i="12"/>
  <c r="AY154" i="12"/>
  <c r="AX245" i="12"/>
  <c r="AY245" i="12" s="1"/>
  <c r="AY47" i="12"/>
  <c r="AY87" i="12"/>
  <c r="AY133" i="12"/>
  <c r="AY134" i="12"/>
  <c r="AX253" i="12"/>
  <c r="AY253" i="12" s="1"/>
  <c r="AX193" i="12"/>
  <c r="AY193" i="12" s="1"/>
  <c r="AY114" i="12"/>
  <c r="AY54" i="12"/>
  <c r="AY73" i="12"/>
  <c r="AY115" i="12"/>
  <c r="AY233" i="12"/>
  <c r="AY254" i="12"/>
  <c r="AX272" i="12"/>
  <c r="AY272" i="12" s="1"/>
  <c r="AX232" i="12"/>
  <c r="AY232" i="12" s="1"/>
  <c r="AX172" i="12"/>
  <c r="AY172" i="12" s="1"/>
  <c r="AX112" i="12"/>
  <c r="AX52" i="12"/>
  <c r="AY52" i="12" s="1"/>
  <c r="AY74" i="12"/>
  <c r="AY95" i="12"/>
  <c r="AY142" i="12"/>
  <c r="AY164" i="12"/>
  <c r="AY205" i="12"/>
  <c r="AY274" i="12"/>
  <c r="AX281" i="12"/>
  <c r="AY281" i="12" s="1"/>
  <c r="AY212" i="12"/>
  <c r="AY75" i="12"/>
  <c r="AY82" i="12"/>
  <c r="AY185" i="12"/>
  <c r="AY192" i="12"/>
  <c r="AY213" i="12"/>
  <c r="AY257" i="12"/>
  <c r="AY283" i="12"/>
  <c r="AY63" i="12"/>
  <c r="AY187" i="12"/>
  <c r="AY194" i="12"/>
  <c r="AY44" i="12"/>
  <c r="AY64" i="12"/>
  <c r="AY84" i="12"/>
  <c r="AY103" i="12"/>
  <c r="AX277" i="12"/>
  <c r="AY277" i="12" s="1"/>
  <c r="AX257" i="12"/>
  <c r="AX247" i="12"/>
  <c r="AY247" i="12" s="1"/>
  <c r="AX207" i="12"/>
  <c r="AY207" i="12" s="1"/>
  <c r="AX187" i="12"/>
  <c r="AX157" i="12"/>
  <c r="AY157" i="12" s="1"/>
  <c r="AX117" i="12"/>
  <c r="AY117" i="12" s="1"/>
  <c r="AX107" i="12"/>
  <c r="AY107" i="12" s="1"/>
  <c r="AX87" i="12"/>
  <c r="AX77" i="12"/>
  <c r="AY77" i="12" s="1"/>
  <c r="AX57" i="12"/>
  <c r="AY57" i="12" s="1"/>
  <c r="AX47" i="12"/>
  <c r="AY144" i="12"/>
  <c r="AY104" i="12"/>
  <c r="AY147" i="12"/>
  <c r="AY153" i="12"/>
  <c r="AY174" i="12"/>
  <c r="AY217" i="12"/>
  <c r="AY223" i="12"/>
  <c r="AY265" i="12"/>
  <c r="AX226" i="12"/>
  <c r="AY226" i="12" s="1"/>
  <c r="AY76" i="12"/>
  <c r="AY96" i="12"/>
  <c r="AY186" i="12"/>
  <c r="AY206" i="12"/>
  <c r="AY246" i="12"/>
  <c r="AY266" i="12"/>
  <c r="AY45" i="12"/>
  <c r="AY116" i="12"/>
  <c r="AY135" i="12"/>
  <c r="AY46" i="12"/>
  <c r="AY136" i="12"/>
  <c r="AY155" i="12"/>
  <c r="AY214" i="12"/>
  <c r="AY234" i="12"/>
  <c r="AY156" i="12"/>
  <c r="AY175" i="12"/>
  <c r="AY195" i="12"/>
  <c r="AY215" i="12"/>
  <c r="AY235" i="12"/>
  <c r="AY66" i="12"/>
  <c r="AY85" i="12"/>
  <c r="AY176" i="12"/>
  <c r="AY196" i="12"/>
  <c r="AY216" i="12"/>
  <c r="AY236" i="12"/>
  <c r="AY255" i="12"/>
  <c r="AY86" i="12"/>
  <c r="AY105" i="12"/>
  <c r="AY124" i="12"/>
  <c r="AY163" i="12"/>
  <c r="AY182" i="12"/>
  <c r="AY242" i="12"/>
  <c r="AY256" i="12"/>
  <c r="AY275" i="12"/>
  <c r="AY282" i="12"/>
  <c r="AY106" i="12"/>
  <c r="AY125" i="12"/>
  <c r="AY276" i="12"/>
  <c r="AY93" i="12"/>
  <c r="AY126" i="12"/>
  <c r="AY145" i="12"/>
  <c r="AY165" i="12"/>
  <c r="AY203" i="12"/>
  <c r="AY224" i="12"/>
  <c r="AY263" i="12"/>
  <c r="AY284" i="12"/>
  <c r="AY56" i="12"/>
  <c r="AY94" i="12"/>
  <c r="AY132" i="12"/>
  <c r="AY146" i="12"/>
  <c r="AY166" i="12"/>
  <c r="AY184" i="12"/>
  <c r="AY204" i="12"/>
  <c r="AY225" i="12"/>
  <c r="AY244" i="12"/>
  <c r="AY264" i="12"/>
  <c r="AY285" i="12"/>
  <c r="AC80" i="12"/>
  <c r="AC49" i="12"/>
  <c r="Y114" i="16"/>
  <c r="Y64" i="16"/>
  <c r="Y260" i="16"/>
  <c r="Y210" i="16"/>
  <c r="Y160" i="16"/>
  <c r="Y110" i="16"/>
  <c r="Y60" i="16"/>
  <c r="Y254" i="16"/>
  <c r="Y204" i="16"/>
  <c r="Y154" i="16"/>
  <c r="Y104" i="16"/>
  <c r="Y54" i="16"/>
  <c r="Y250" i="16"/>
  <c r="Y200" i="16"/>
  <c r="Y150" i="16"/>
  <c r="Y100" i="16"/>
  <c r="Y50" i="16"/>
  <c r="Y244" i="16"/>
  <c r="Y194" i="16"/>
  <c r="Y144" i="16"/>
  <c r="Y94" i="16"/>
  <c r="Y44" i="16"/>
  <c r="Y240" i="16"/>
  <c r="Y190" i="16"/>
  <c r="Y140" i="16"/>
  <c r="Y90" i="16"/>
  <c r="Y40" i="16"/>
  <c r="Y234" i="16"/>
  <c r="Y184" i="16"/>
  <c r="Y134" i="16"/>
  <c r="Y84" i="16"/>
  <c r="Y34" i="16"/>
  <c r="Y230" i="16"/>
  <c r="Y180" i="16"/>
  <c r="Y130" i="16"/>
  <c r="Y80" i="16"/>
  <c r="Y30" i="16"/>
  <c r="Y224" i="16"/>
  <c r="Y174" i="16"/>
  <c r="Y124" i="16"/>
  <c r="Y74" i="16"/>
  <c r="Y24" i="16"/>
  <c r="Y13" i="16"/>
  <c r="Y253" i="16"/>
  <c r="Y243" i="16"/>
  <c r="Y233" i="16"/>
  <c r="Y223" i="16"/>
  <c r="Y213" i="16"/>
  <c r="Y203" i="16"/>
  <c r="Y193" i="16"/>
  <c r="Y183" i="16"/>
  <c r="Y173" i="16"/>
  <c r="Y163" i="16"/>
  <c r="Y153" i="16"/>
  <c r="Y143" i="16"/>
  <c r="Y133" i="16"/>
  <c r="Y123" i="16"/>
  <c r="Y113" i="16"/>
  <c r="Y103" i="16"/>
  <c r="Y93" i="16"/>
  <c r="Y83" i="16"/>
  <c r="Y73" i="16"/>
  <c r="Y63" i="16"/>
  <c r="Y53" i="16"/>
  <c r="Y43" i="16"/>
  <c r="Y33" i="16"/>
  <c r="Y23" i="16"/>
  <c r="AC13" i="16"/>
  <c r="Y262" i="16"/>
  <c r="Y252" i="16"/>
  <c r="Y242" i="16"/>
  <c r="Y232" i="16"/>
  <c r="Y222" i="16"/>
  <c r="Y212" i="16"/>
  <c r="Y202" i="16"/>
  <c r="Y192" i="16"/>
  <c r="Y182" i="16"/>
  <c r="Y172" i="16"/>
  <c r="Y162" i="16"/>
  <c r="Y152" i="16"/>
  <c r="Y142" i="16"/>
  <c r="Y132" i="16"/>
  <c r="Y122" i="16"/>
  <c r="Y112" i="16"/>
  <c r="Y102" i="16"/>
  <c r="Y92" i="16"/>
  <c r="Y82" i="16"/>
  <c r="Y72" i="16"/>
  <c r="Y62" i="16"/>
  <c r="Y52" i="16"/>
  <c r="Y42" i="16"/>
  <c r="Y32" i="16"/>
  <c r="Y22" i="16"/>
  <c r="Y261" i="16"/>
  <c r="Y251" i="16"/>
  <c r="Y241" i="16"/>
  <c r="Y231" i="16"/>
  <c r="Y221" i="16"/>
  <c r="Y211" i="16"/>
  <c r="Y201" i="16"/>
  <c r="Y191" i="16"/>
  <c r="Y181" i="16"/>
  <c r="Y171" i="16"/>
  <c r="Y161" i="16"/>
  <c r="Y151" i="16"/>
  <c r="Y141" i="16"/>
  <c r="Y131" i="16"/>
  <c r="Y121" i="16"/>
  <c r="Y111" i="16"/>
  <c r="Y101" i="16"/>
  <c r="Y91" i="16"/>
  <c r="Y81" i="16"/>
  <c r="Y71" i="16"/>
  <c r="Y61" i="16"/>
  <c r="Y51" i="16"/>
  <c r="Y41" i="16"/>
  <c r="Y31" i="16"/>
  <c r="Y21" i="16"/>
  <c r="Y20" i="16"/>
  <c r="Y259" i="16"/>
  <c r="Y249" i="16"/>
  <c r="Y239" i="16"/>
  <c r="Y229" i="16"/>
  <c r="Y219" i="16"/>
  <c r="Y209" i="16"/>
  <c r="Y199" i="16"/>
  <c r="Y189" i="16"/>
  <c r="Y179" i="16"/>
  <c r="Y169" i="16"/>
  <c r="Y159" i="16"/>
  <c r="Y149" i="16"/>
  <c r="Y139" i="16"/>
  <c r="Y129" i="16"/>
  <c r="Y119" i="16"/>
  <c r="Y109" i="16"/>
  <c r="Y99" i="16"/>
  <c r="Y89" i="16"/>
  <c r="Y79" i="16"/>
  <c r="Y69" i="16"/>
  <c r="Y59" i="16"/>
  <c r="Y49" i="16"/>
  <c r="Y39" i="16"/>
  <c r="Y29" i="16"/>
  <c r="Y19" i="16"/>
  <c r="Y258" i="16"/>
  <c r="Y248" i="16"/>
  <c r="Y238" i="16"/>
  <c r="Y228" i="16"/>
  <c r="Y218" i="16"/>
  <c r="Y208" i="16"/>
  <c r="Y198" i="16"/>
  <c r="Y188" i="16"/>
  <c r="Y178" i="16"/>
  <c r="Y168" i="16"/>
  <c r="Y158" i="16"/>
  <c r="Y148" i="16"/>
  <c r="Y138" i="16"/>
  <c r="Y128" i="16"/>
  <c r="Y118" i="16"/>
  <c r="Y108" i="16"/>
  <c r="Y98" i="16"/>
  <c r="Y88" i="16"/>
  <c r="Y78" i="16"/>
  <c r="Y68" i="16"/>
  <c r="Y58" i="16"/>
  <c r="Y48" i="16"/>
  <c r="Y38" i="16"/>
  <c r="Y28" i="16"/>
  <c r="Y18" i="16"/>
  <c r="Y257" i="16"/>
  <c r="Y247" i="16"/>
  <c r="Y237" i="16"/>
  <c r="Y227" i="16"/>
  <c r="Y217" i="16"/>
  <c r="Y207" i="16"/>
  <c r="Y197" i="16"/>
  <c r="Y187" i="16"/>
  <c r="Y177" i="16"/>
  <c r="Y167" i="16"/>
  <c r="Y157" i="16"/>
  <c r="Y147" i="16"/>
  <c r="Y137" i="16"/>
  <c r="Y127" i="16"/>
  <c r="Y117" i="16"/>
  <c r="Y107" i="16"/>
  <c r="Y97" i="16"/>
  <c r="Y87" i="16"/>
  <c r="Y77" i="16"/>
  <c r="Y67" i="16"/>
  <c r="Y57" i="16"/>
  <c r="Y47" i="16"/>
  <c r="Y37" i="16"/>
  <c r="Y27" i="16"/>
  <c r="Y17" i="16"/>
  <c r="Y256" i="16"/>
  <c r="Y246" i="16"/>
  <c r="Y236" i="16"/>
  <c r="Y226" i="16"/>
  <c r="Y216" i="16"/>
  <c r="Y206" i="16"/>
  <c r="Y196" i="16"/>
  <c r="Y186" i="16"/>
  <c r="Y176" i="16"/>
  <c r="Y166" i="16"/>
  <c r="Y156" i="16"/>
  <c r="Y146" i="16"/>
  <c r="Y136" i="16"/>
  <c r="Y126" i="16"/>
  <c r="Y116" i="16"/>
  <c r="Y106" i="16"/>
  <c r="Y96" i="16"/>
  <c r="Y86" i="16"/>
  <c r="Y76" i="16"/>
  <c r="Y66" i="16"/>
  <c r="Y56" i="16"/>
  <c r="Y46" i="16"/>
  <c r="Y36" i="16"/>
  <c r="Y26" i="16"/>
  <c r="Y16" i="16"/>
  <c r="Y255" i="16"/>
  <c r="Y245" i="16"/>
  <c r="Y235" i="16"/>
  <c r="Y225" i="16"/>
  <c r="Y215" i="16"/>
  <c r="Y205" i="16"/>
  <c r="Y195" i="16"/>
  <c r="Y185" i="16"/>
  <c r="Y175" i="16"/>
  <c r="Y165" i="16"/>
  <c r="Y155" i="16"/>
  <c r="Y145" i="16"/>
  <c r="Y135" i="16"/>
  <c r="Y125" i="16"/>
  <c r="Y115" i="16"/>
  <c r="Y105" i="16"/>
  <c r="Y95" i="16"/>
  <c r="Y85" i="16"/>
  <c r="Y75" i="16"/>
  <c r="Y65" i="16"/>
  <c r="Y55" i="16"/>
  <c r="Y45" i="16"/>
  <c r="Y35" i="16"/>
  <c r="Y25" i="16"/>
  <c r="Y15" i="16"/>
  <c r="AC14" i="12"/>
  <c r="AC95" i="12"/>
  <c r="AC139" i="12"/>
  <c r="AC245" i="12"/>
  <c r="AC239" i="12"/>
  <c r="AC211" i="12"/>
  <c r="AC189" i="12"/>
  <c r="AC175" i="12"/>
  <c r="AC130" i="12"/>
  <c r="AC244" i="12"/>
  <c r="AC231" i="12"/>
  <c r="AC203" i="12"/>
  <c r="AC144" i="12"/>
  <c r="AC223" i="12"/>
  <c r="AC209" i="12"/>
  <c r="F36" i="12"/>
  <c r="AC225" i="12"/>
  <c r="F33" i="12"/>
  <c r="F13" i="12"/>
  <c r="F42" i="12"/>
  <c r="F32" i="12"/>
  <c r="F22" i="12"/>
  <c r="AC250" i="12"/>
  <c r="AC194" i="12"/>
  <c r="AC173" i="12"/>
  <c r="AC150" i="12"/>
  <c r="AC93" i="12"/>
  <c r="AC69" i="12"/>
  <c r="F16" i="12"/>
  <c r="F43" i="12"/>
  <c r="F23" i="12"/>
  <c r="AC236" i="12"/>
  <c r="AC186" i="12"/>
  <c r="AC68" i="12"/>
  <c r="F26" i="12"/>
  <c r="AC183" i="12"/>
  <c r="AC108" i="12"/>
  <c r="AC83" i="12"/>
  <c r="AC43" i="12"/>
  <c r="F46" i="12"/>
  <c r="AC64" i="12"/>
  <c r="AC248" i="12"/>
  <c r="AC214" i="12"/>
  <c r="AC170" i="12"/>
  <c r="AC228" i="12"/>
  <c r="AC164" i="12"/>
  <c r="AC261" i="12"/>
  <c r="AC220" i="12"/>
  <c r="AC178" i="12"/>
  <c r="AC234" i="12"/>
  <c r="AC198" i="12"/>
  <c r="AC124" i="12"/>
  <c r="AC58" i="12"/>
  <c r="AC24" i="12"/>
  <c r="AC123" i="16"/>
  <c r="F18" i="16"/>
  <c r="F28" i="16"/>
  <c r="AC52" i="16"/>
  <c r="AC59" i="16"/>
  <c r="AC84" i="16"/>
  <c r="AC94" i="16"/>
  <c r="AC106" i="16"/>
  <c r="AC110" i="16"/>
  <c r="AC114" i="16"/>
  <c r="AC156" i="16"/>
  <c r="AC160" i="16"/>
  <c r="AC164" i="16"/>
  <c r="AC206" i="16"/>
  <c r="AC210" i="16"/>
  <c r="AC214" i="16"/>
  <c r="AC223" i="16"/>
  <c r="AC227" i="16"/>
  <c r="AC236" i="16"/>
  <c r="F43" i="16"/>
  <c r="AC131" i="16"/>
  <c r="AC173" i="16"/>
  <c r="AC136" i="16"/>
  <c r="AC144" i="16"/>
  <c r="AC190" i="16"/>
  <c r="AC194" i="16"/>
  <c r="AC250" i="16"/>
  <c r="F25" i="16"/>
  <c r="F32" i="16"/>
  <c r="F37" i="16"/>
  <c r="F42" i="16"/>
  <c r="F47" i="16"/>
  <c r="AC56" i="16"/>
  <c r="AC63" i="16"/>
  <c r="AC75" i="16"/>
  <c r="AC99" i="16"/>
  <c r="AC103" i="16"/>
  <c r="AC107" i="16"/>
  <c r="AC111" i="16"/>
  <c r="AC149" i="16"/>
  <c r="AC153" i="16"/>
  <c r="AC157" i="16"/>
  <c r="AC161" i="16"/>
  <c r="AC199" i="16"/>
  <c r="AC203" i="16"/>
  <c r="AC207" i="16"/>
  <c r="AC211" i="16"/>
  <c r="AC220" i="16"/>
  <c r="AC224" i="16"/>
  <c r="AC233" i="16"/>
  <c r="AC237" i="16"/>
  <c r="AC246" i="16"/>
  <c r="F15" i="16"/>
  <c r="F27" i="16"/>
  <c r="AC127" i="16"/>
  <c r="AC169" i="16"/>
  <c r="AC49" i="16"/>
  <c r="AC92" i="16"/>
  <c r="F12" i="16"/>
  <c r="F24" i="16"/>
  <c r="AC70" i="16"/>
  <c r="AC77" i="16"/>
  <c r="AC90" i="16"/>
  <c r="AC116" i="16"/>
  <c r="AC120" i="16"/>
  <c r="AC124" i="16"/>
  <c r="AC166" i="16"/>
  <c r="AC170" i="16"/>
  <c r="AC174" i="16"/>
  <c r="AC262" i="16"/>
  <c r="AC252" i="16"/>
  <c r="AC242" i="16"/>
  <c r="AC232" i="16"/>
  <c r="AC222" i="16"/>
  <c r="AC212" i="16"/>
  <c r="AC202" i="16"/>
  <c r="AC192" i="16"/>
  <c r="AC182" i="16"/>
  <c r="AC172" i="16"/>
  <c r="AC162" i="16"/>
  <c r="AC152" i="16"/>
  <c r="AC142" i="16"/>
  <c r="AC132" i="16"/>
  <c r="AC122" i="16"/>
  <c r="AC112" i="16"/>
  <c r="AC102" i="16"/>
  <c r="AC74" i="16"/>
  <c r="AC64" i="16"/>
  <c r="AC54" i="16"/>
  <c r="AC255" i="16"/>
  <c r="AC245" i="16"/>
  <c r="AC235" i="16"/>
  <c r="AC225" i="16"/>
  <c r="AC215" i="16"/>
  <c r="AC205" i="16"/>
  <c r="AC195" i="16"/>
  <c r="AC185" i="16"/>
  <c r="AC175" i="16"/>
  <c r="AC165" i="16"/>
  <c r="AC155" i="16"/>
  <c r="AC145" i="16"/>
  <c r="AC135" i="16"/>
  <c r="AC125" i="16"/>
  <c r="AC115" i="16"/>
  <c r="AC105" i="16"/>
  <c r="AC95" i="16"/>
  <c r="AC93" i="16"/>
  <c r="AC91" i="16"/>
  <c r="AC89" i="16"/>
  <c r="AC87" i="16"/>
  <c r="AC85" i="16"/>
  <c r="AC83" i="16"/>
  <c r="AC81" i="16"/>
  <c r="AC71" i="16"/>
  <c r="AC61" i="16"/>
  <c r="AC51" i="16"/>
  <c r="AC47" i="16"/>
  <c r="AC46" i="16"/>
  <c r="AC45" i="16"/>
  <c r="AC44" i="16"/>
  <c r="AC43" i="16"/>
  <c r="AC42" i="16"/>
  <c r="AC41" i="16"/>
  <c r="AC40" i="16"/>
  <c r="AC39" i="16"/>
  <c r="AC38" i="16"/>
  <c r="AC37" i="16"/>
  <c r="AC36" i="16"/>
  <c r="AC35" i="16"/>
  <c r="AC34" i="16"/>
  <c r="AC33" i="16"/>
  <c r="AC32" i="16"/>
  <c r="AC31" i="16"/>
  <c r="AC30" i="16"/>
  <c r="AC29" i="16"/>
  <c r="AC28" i="16"/>
  <c r="AC27" i="16"/>
  <c r="AC26" i="16"/>
  <c r="AC25" i="16"/>
  <c r="AC24" i="16"/>
  <c r="AC23" i="16"/>
  <c r="AC22" i="16"/>
  <c r="AC21" i="16"/>
  <c r="AC20" i="16"/>
  <c r="AC19" i="16"/>
  <c r="AC18" i="16"/>
  <c r="AC17" i="16"/>
  <c r="AC258" i="16"/>
  <c r="AC248" i="16"/>
  <c r="AC238" i="16"/>
  <c r="AC228" i="16"/>
  <c r="AC218" i="16"/>
  <c r="AC208" i="16"/>
  <c r="AC198" i="16"/>
  <c r="AC188" i="16"/>
  <c r="AC178" i="16"/>
  <c r="AC168" i="16"/>
  <c r="AC158" i="16"/>
  <c r="AC148" i="16"/>
  <c r="AC138" i="16"/>
  <c r="AC128" i="16"/>
  <c r="AC118" i="16"/>
  <c r="AC108" i="16"/>
  <c r="AC98" i="16"/>
  <c r="AC78" i="16"/>
  <c r="AC68" i="16"/>
  <c r="AC58" i="16"/>
  <c r="AC48" i="16"/>
  <c r="AC259" i="16"/>
  <c r="AC249" i="16"/>
  <c r="AC239" i="16"/>
  <c r="AC229" i="16"/>
  <c r="AC219" i="16"/>
  <c r="AC140" i="16"/>
  <c r="AC186" i="16"/>
  <c r="F23" i="16"/>
  <c r="F31" i="16"/>
  <c r="F36" i="16"/>
  <c r="F41" i="16"/>
  <c r="F46" i="16"/>
  <c r="AC53" i="16"/>
  <c r="AC65" i="16"/>
  <c r="AC129" i="16"/>
  <c r="AC133" i="16"/>
  <c r="AC137" i="16"/>
  <c r="AC141" i="16"/>
  <c r="AC179" i="16"/>
  <c r="AC183" i="16"/>
  <c r="AC187" i="16"/>
  <c r="AC191" i="16"/>
  <c r="AC251" i="16"/>
  <c r="AC260" i="16"/>
  <c r="F13" i="16"/>
  <c r="AC66" i="16"/>
  <c r="AC177" i="16"/>
  <c r="F22" i="16"/>
  <c r="AC60" i="16"/>
  <c r="AC67" i="16"/>
  <c r="AC72" i="16"/>
  <c r="AC79" i="16"/>
  <c r="AC88" i="16"/>
  <c r="AC96" i="16"/>
  <c r="AC100" i="16"/>
  <c r="AC104" i="16"/>
  <c r="AC146" i="16"/>
  <c r="AC150" i="16"/>
  <c r="AC154" i="16"/>
  <c r="AC196" i="16"/>
  <c r="AC200" i="16"/>
  <c r="AC204" i="16"/>
  <c r="AC221" i="16"/>
  <c r="AC230" i="16"/>
  <c r="AC234" i="16"/>
  <c r="AC243" i="16"/>
  <c r="AC247" i="16"/>
  <c r="AC256" i="16"/>
  <c r="F16" i="16"/>
  <c r="AC73" i="16"/>
  <c r="F26" i="16"/>
  <c r="AC241" i="16"/>
  <c r="F21" i="16"/>
  <c r="F35" i="16"/>
  <c r="F40" i="16"/>
  <c r="F45" i="16"/>
  <c r="AC55" i="16"/>
  <c r="AC109" i="16"/>
  <c r="AC113" i="16"/>
  <c r="AC117" i="16"/>
  <c r="AC121" i="16"/>
  <c r="AC159" i="16"/>
  <c r="AC163" i="16"/>
  <c r="AC167" i="16"/>
  <c r="AC171" i="16"/>
  <c r="AC209" i="16"/>
  <c r="AC213" i="16"/>
  <c r="AC217" i="16"/>
  <c r="AC226" i="16"/>
  <c r="F17" i="16"/>
  <c r="AC82" i="16"/>
  <c r="AC254" i="16"/>
  <c r="F30" i="16"/>
  <c r="AC14" i="16"/>
  <c r="AC15" i="16"/>
  <c r="AC16" i="16"/>
  <c r="F20" i="16"/>
  <c r="AC50" i="16"/>
  <c r="AC57" i="16"/>
  <c r="AC62" i="16"/>
  <c r="AC69" i="16"/>
  <c r="AC86" i="16"/>
  <c r="AC126" i="16"/>
  <c r="AC130" i="16"/>
  <c r="AC134" i="16"/>
  <c r="AC176" i="16"/>
  <c r="AC180" i="16"/>
  <c r="AC184" i="16"/>
  <c r="AC261" i="16"/>
  <c r="F14" i="16"/>
  <c r="F33" i="16"/>
  <c r="F38" i="16"/>
  <c r="AC119" i="16"/>
  <c r="AC181" i="16"/>
  <c r="AC80" i="16"/>
  <c r="F19" i="16"/>
  <c r="F29" i="16"/>
  <c r="F34" i="16"/>
  <c r="F39" i="16"/>
  <c r="F44" i="16"/>
  <c r="AC76" i="16"/>
  <c r="AC97" i="16"/>
  <c r="AC101" i="16"/>
  <c r="AC139" i="16"/>
  <c r="AC143" i="16"/>
  <c r="AC147" i="16"/>
  <c r="AC151" i="16"/>
  <c r="AC189" i="16"/>
  <c r="AC193" i="16"/>
  <c r="AC197" i="16"/>
  <c r="AC201" i="16"/>
  <c r="AC231" i="16"/>
  <c r="AC240" i="16"/>
  <c r="AC244" i="16"/>
  <c r="AC253" i="16"/>
  <c r="AC257" i="16"/>
  <c r="F12" i="12"/>
  <c r="AC159" i="12"/>
  <c r="AC153" i="12"/>
  <c r="AC89" i="12"/>
  <c r="AC45" i="12"/>
  <c r="AC30" i="12"/>
  <c r="AC41" i="12"/>
  <c r="AC133" i="12"/>
  <c r="AC118" i="12"/>
  <c r="AC74" i="12"/>
  <c r="AC19" i="12"/>
  <c r="AC238" i="12"/>
  <c r="AC20" i="12"/>
  <c r="AC202" i="12"/>
  <c r="AC171" i="12"/>
  <c r="AC142" i="12"/>
  <c r="AC55" i="12"/>
  <c r="AC233" i="12"/>
  <c r="AC200" i="12"/>
  <c r="AC181" i="12"/>
  <c r="AC161" i="12"/>
  <c r="AC148" i="12"/>
  <c r="AC99" i="12"/>
  <c r="AC33" i="12"/>
  <c r="AC18" i="12"/>
  <c r="AC119" i="12"/>
  <c r="AC114" i="12"/>
  <c r="AC70" i="12"/>
  <c r="AC259" i="12"/>
  <c r="AC253" i="12"/>
  <c r="AC120" i="12"/>
  <c r="AC105" i="12"/>
  <c r="AC39" i="12"/>
  <c r="AC91" i="12"/>
  <c r="AC107" i="12"/>
  <c r="AC57" i="12"/>
  <c r="AC262" i="12"/>
  <c r="AC201" i="12"/>
  <c r="AC168" i="12"/>
  <c r="AC116" i="12"/>
  <c r="AC90" i="12"/>
  <c r="AC40" i="12"/>
  <c r="F35" i="12"/>
  <c r="F15" i="12"/>
  <c r="F30" i="12"/>
  <c r="AC254" i="12"/>
  <c r="AC243" i="12"/>
  <c r="AC232" i="12"/>
  <c r="AC226" i="12"/>
  <c r="AC215" i="12"/>
  <c r="AC204" i="12"/>
  <c r="AC193" i="12"/>
  <c r="AC182" i="12"/>
  <c r="AC176" i="12"/>
  <c r="AC165" i="12"/>
  <c r="AC154" i="12"/>
  <c r="AC143" i="12"/>
  <c r="AC131" i="12"/>
  <c r="AC106" i="12"/>
  <c r="AC81" i="12"/>
  <c r="AC56" i="12"/>
  <c r="AC31" i="12"/>
  <c r="AC260" i="12"/>
  <c r="AC229" i="12"/>
  <c r="AC199" i="12"/>
  <c r="AC166" i="12"/>
  <c r="AC138" i="12"/>
  <c r="AC115" i="12"/>
  <c r="AC88" i="12"/>
  <c r="AC65" i="12"/>
  <c r="AC38" i="12"/>
  <c r="AC15" i="12"/>
  <c r="F31" i="12"/>
  <c r="AC227" i="12"/>
  <c r="AC177" i="12"/>
  <c r="AC113" i="12"/>
  <c r="AC63" i="12"/>
  <c r="AC235" i="12"/>
  <c r="AC140" i="12"/>
  <c r="AC66" i="12"/>
  <c r="AC16" i="12"/>
  <c r="F45" i="12"/>
  <c r="F25" i="12"/>
  <c r="F44" i="12"/>
  <c r="F34" i="12"/>
  <c r="F24" i="12"/>
  <c r="F14" i="12"/>
  <c r="F29" i="12"/>
  <c r="AC237" i="12"/>
  <c r="AC187" i="12"/>
  <c r="AC137" i="12"/>
  <c r="AC87" i="12"/>
  <c r="AC37" i="12"/>
  <c r="AC255" i="12"/>
  <c r="AC222" i="12"/>
  <c r="AC196" i="12"/>
  <c r="AC162" i="12"/>
  <c r="AC136" i="12"/>
  <c r="AC112" i="12"/>
  <c r="AC86" i="12"/>
  <c r="AC62" i="12"/>
  <c r="AC36" i="12"/>
  <c r="F28" i="12"/>
  <c r="AC111" i="12"/>
  <c r="AC61" i="12"/>
  <c r="AC252" i="12"/>
  <c r="AC221" i="12"/>
  <c r="AC192" i="12"/>
  <c r="AC160" i="12"/>
  <c r="AC134" i="12"/>
  <c r="AC109" i="12"/>
  <c r="AC84" i="12"/>
  <c r="AC59" i="12"/>
  <c r="AC34" i="12"/>
  <c r="F47" i="12"/>
  <c r="AC258" i="12"/>
  <c r="AC247" i="12"/>
  <c r="AC241" i="12"/>
  <c r="AC230" i="12"/>
  <c r="AC219" i="12"/>
  <c r="AC208" i="12"/>
  <c r="AC197" i="12"/>
  <c r="AC191" i="12"/>
  <c r="AC180" i="12"/>
  <c r="AC169" i="12"/>
  <c r="AC158" i="12"/>
  <c r="AC147" i="12"/>
  <c r="AC141" i="12"/>
  <c r="AC135" i="12"/>
  <c r="AC129" i="12"/>
  <c r="AC123" i="12"/>
  <c r="AC117" i="12"/>
  <c r="AC110" i="12"/>
  <c r="AC104" i="12"/>
  <c r="AC98" i="12"/>
  <c r="AC85" i="12"/>
  <c r="AC79" i="12"/>
  <c r="AC73" i="12"/>
  <c r="AC67" i="12"/>
  <c r="AC60" i="12"/>
  <c r="AC54" i="12"/>
  <c r="AC48" i="12"/>
  <c r="AC35" i="12"/>
  <c r="AC29" i="12"/>
  <c r="AC23" i="12"/>
  <c r="AC17" i="12"/>
  <c r="AC251" i="12"/>
  <c r="AC218" i="12"/>
  <c r="AC190" i="12"/>
  <c r="AC155" i="12"/>
  <c r="AC132" i="12"/>
  <c r="AC102" i="12"/>
  <c r="AC82" i="12"/>
  <c r="AC52" i="12"/>
  <c r="AC32" i="12"/>
  <c r="F27" i="12"/>
  <c r="AC163" i="12"/>
  <c r="AC249" i="12"/>
  <c r="AC216" i="12"/>
  <c r="AC188" i="12"/>
  <c r="AC152" i="12"/>
  <c r="AC128" i="12"/>
  <c r="AC101" i="12"/>
  <c r="AC78" i="12"/>
  <c r="AC51" i="12"/>
  <c r="AC28" i="12"/>
  <c r="AC224" i="12"/>
  <c r="F40" i="12"/>
  <c r="AC246" i="12"/>
  <c r="AC212" i="12"/>
  <c r="AC185" i="12"/>
  <c r="AC151" i="12"/>
  <c r="AC126" i="12"/>
  <c r="AC100" i="12"/>
  <c r="AC26" i="12"/>
  <c r="F21" i="12"/>
  <c r="AC213" i="12"/>
  <c r="F20" i="12"/>
  <c r="AC13" i="12"/>
  <c r="AC207" i="12"/>
  <c r="AC97" i="12"/>
  <c r="AC53" i="12"/>
  <c r="AC76" i="12"/>
  <c r="F39" i="12"/>
  <c r="F19" i="12"/>
  <c r="AC256" i="12"/>
  <c r="AC206" i="12"/>
  <c r="AC195" i="12"/>
  <c r="AC184" i="12"/>
  <c r="AC156" i="12"/>
  <c r="AC145" i="12"/>
  <c r="AC121" i="12"/>
  <c r="AC96" i="12"/>
  <c r="AC71" i="12"/>
  <c r="AC46" i="12"/>
  <c r="AC21" i="12"/>
  <c r="AC242" i="12"/>
  <c r="AC210" i="12"/>
  <c r="AC179" i="12"/>
  <c r="AC149" i="12"/>
  <c r="AC125" i="12"/>
  <c r="AC94" i="12"/>
  <c r="AC75" i="12"/>
  <c r="AC44" i="12"/>
  <c r="AC25" i="12"/>
  <c r="F41" i="12"/>
  <c r="AC174" i="12"/>
  <c r="AC257" i="12"/>
  <c r="AC157" i="12"/>
  <c r="AC103" i="12"/>
  <c r="AC47" i="12"/>
  <c r="AC50" i="12"/>
  <c r="F38" i="12"/>
  <c r="F18" i="12"/>
  <c r="AC217" i="12"/>
  <c r="AC167" i="12"/>
  <c r="AC127" i="12"/>
  <c r="AC77" i="12"/>
  <c r="AC27" i="12"/>
  <c r="AC240" i="12"/>
  <c r="AC205" i="12"/>
  <c r="AC172" i="12"/>
  <c r="AC146" i="12"/>
  <c r="AC122" i="12"/>
  <c r="AC92" i="12"/>
  <c r="AC72" i="12"/>
  <c r="AC42" i="12"/>
  <c r="AC22" i="12"/>
  <c r="W18" i="9"/>
  <c r="X18" i="9" s="1"/>
  <c r="W3" i="9"/>
  <c r="X3" i="9" s="1"/>
  <c r="Z3" i="9" s="1"/>
  <c r="W2" i="9"/>
  <c r="X2" i="9" s="1"/>
  <c r="Z2" i="9" s="1"/>
  <c r="W21" i="9"/>
  <c r="W4" i="9"/>
  <c r="X4" i="9" s="1"/>
  <c r="W76" i="9"/>
  <c r="X76" i="9" s="1"/>
  <c r="Z76" i="9" s="1"/>
  <c r="U76" i="9" s="1"/>
  <c r="V76" i="9" s="1"/>
  <c r="T76" i="9"/>
  <c r="Y76" i="9" s="1"/>
  <c r="R76" i="9"/>
  <c r="W75" i="9"/>
  <c r="X75" i="9" s="1"/>
  <c r="Z75" i="9" s="1"/>
  <c r="U75" i="9" s="1"/>
  <c r="T75" i="9"/>
  <c r="Y75" i="9" s="1"/>
  <c r="R75" i="9"/>
  <c r="W74" i="9"/>
  <c r="X74" i="9" s="1"/>
  <c r="Z74" i="9" s="1"/>
  <c r="U74" i="9" s="1"/>
  <c r="T74" i="9"/>
  <c r="Y74" i="9" s="1"/>
  <c r="R74" i="9"/>
  <c r="W73" i="9"/>
  <c r="X73" i="9" s="1"/>
  <c r="Z73" i="9" s="1"/>
  <c r="U73" i="9" s="1"/>
  <c r="V73" i="9" s="1"/>
  <c r="T73" i="9"/>
  <c r="Y73" i="9" s="1"/>
  <c r="R73" i="9"/>
  <c r="W72" i="9"/>
  <c r="X72" i="9"/>
  <c r="Z72" i="9" s="1"/>
  <c r="U72" i="9" s="1"/>
  <c r="V72" i="9" s="1"/>
  <c r="T72" i="9"/>
  <c r="Y72" i="9" s="1"/>
  <c r="R72" i="9"/>
  <c r="W71" i="9"/>
  <c r="X71" i="9" s="1"/>
  <c r="Z71" i="9" s="1"/>
  <c r="U71" i="9" s="1"/>
  <c r="V71" i="9" s="1"/>
  <c r="T71" i="9"/>
  <c r="Y71" i="9"/>
  <c r="R71" i="9"/>
  <c r="W70" i="9"/>
  <c r="X70" i="9" s="1"/>
  <c r="Z70" i="9" s="1"/>
  <c r="U70" i="9" s="1"/>
  <c r="T70" i="9"/>
  <c r="Y70" i="9" s="1"/>
  <c r="R70" i="9"/>
  <c r="W69" i="9"/>
  <c r="X69" i="9" s="1"/>
  <c r="Z69" i="9" s="1"/>
  <c r="U69" i="9" s="1"/>
  <c r="V69" i="9" s="1"/>
  <c r="T69" i="9"/>
  <c r="Y69" i="9" s="1"/>
  <c r="AA69" i="9" s="1"/>
  <c r="R69" i="9"/>
  <c r="W68" i="9"/>
  <c r="X68" i="9" s="1"/>
  <c r="Z68" i="9" s="1"/>
  <c r="U68" i="9" s="1"/>
  <c r="T68" i="9"/>
  <c r="Y68" i="9"/>
  <c r="AA68" i="9" s="1"/>
  <c r="R68" i="9"/>
  <c r="W67" i="9"/>
  <c r="X67" i="9" s="1"/>
  <c r="Z67" i="9" s="1"/>
  <c r="U67" i="9" s="1"/>
  <c r="T67" i="9"/>
  <c r="Y67" i="9" s="1"/>
  <c r="R67" i="9"/>
  <c r="W66" i="9"/>
  <c r="X66" i="9" s="1"/>
  <c r="Z66" i="9" s="1"/>
  <c r="U66" i="9" s="1"/>
  <c r="T66" i="9"/>
  <c r="Y66" i="9" s="1"/>
  <c r="R66" i="9"/>
  <c r="W65" i="9"/>
  <c r="X65" i="9" s="1"/>
  <c r="Z65" i="9" s="1"/>
  <c r="U65" i="9" s="1"/>
  <c r="T65" i="9"/>
  <c r="Y65" i="9" s="1"/>
  <c r="AA65" i="9" s="1"/>
  <c r="R65" i="9"/>
  <c r="W64" i="9"/>
  <c r="X64" i="9"/>
  <c r="Z64" i="9" s="1"/>
  <c r="U64" i="9" s="1"/>
  <c r="T64" i="9"/>
  <c r="Y64" i="9" s="1"/>
  <c r="R64" i="9"/>
  <c r="W63" i="9"/>
  <c r="X63" i="9" s="1"/>
  <c r="Z63" i="9" s="1"/>
  <c r="U63" i="9" s="1"/>
  <c r="V63" i="9" s="1"/>
  <c r="T63" i="9"/>
  <c r="Y63" i="9"/>
  <c r="AA63" i="9" s="1"/>
  <c r="R63" i="9"/>
  <c r="W62" i="9"/>
  <c r="X62" i="9" s="1"/>
  <c r="Z62" i="9" s="1"/>
  <c r="U62" i="9" s="1"/>
  <c r="T62" i="9"/>
  <c r="Y62" i="9" s="1"/>
  <c r="R62" i="9"/>
  <c r="W61" i="9"/>
  <c r="X61" i="9" s="1"/>
  <c r="Z61" i="9" s="1"/>
  <c r="U61" i="9" s="1"/>
  <c r="T61" i="9"/>
  <c r="Y61" i="9" s="1"/>
  <c r="AA61" i="9" s="1"/>
  <c r="R61" i="9"/>
  <c r="W60" i="9"/>
  <c r="X60" i="9" s="1"/>
  <c r="Z60" i="9" s="1"/>
  <c r="U60" i="9" s="1"/>
  <c r="V60" i="9" s="1"/>
  <c r="T60" i="9"/>
  <c r="Y60" i="9"/>
  <c r="R60" i="9"/>
  <c r="W59" i="9"/>
  <c r="X59" i="9" s="1"/>
  <c r="Z59" i="9" s="1"/>
  <c r="U59" i="9" s="1"/>
  <c r="T59" i="9"/>
  <c r="Y59" i="9" s="1"/>
  <c r="R59" i="9"/>
  <c r="W58" i="9"/>
  <c r="X58" i="9" s="1"/>
  <c r="Z58" i="9" s="1"/>
  <c r="U58" i="9" s="1"/>
  <c r="T58" i="9"/>
  <c r="Y58" i="9" s="1"/>
  <c r="R58" i="9"/>
  <c r="W57" i="9"/>
  <c r="X57" i="9" s="1"/>
  <c r="Z57" i="9" s="1"/>
  <c r="U57" i="9" s="1"/>
  <c r="T57" i="9"/>
  <c r="Y57" i="9"/>
  <c r="R57" i="9"/>
  <c r="W56" i="9"/>
  <c r="X56" i="9" s="1"/>
  <c r="Z56" i="9" s="1"/>
  <c r="U56" i="9" s="1"/>
  <c r="T56" i="9"/>
  <c r="Y56" i="9" s="1"/>
  <c r="R56" i="9"/>
  <c r="W55" i="9"/>
  <c r="X55" i="9" s="1"/>
  <c r="Z55" i="9" s="1"/>
  <c r="U55" i="9" s="1"/>
  <c r="T55" i="9"/>
  <c r="Y55" i="9" s="1"/>
  <c r="R55" i="9"/>
  <c r="W54" i="9"/>
  <c r="X54" i="9" s="1"/>
  <c r="Z54" i="9" s="1"/>
  <c r="U54" i="9" s="1"/>
  <c r="V54" i="9" s="1"/>
  <c r="T54" i="9"/>
  <c r="Y54" i="9"/>
  <c r="AA54" i="9" s="1"/>
  <c r="R54" i="9"/>
  <c r="W53" i="9"/>
  <c r="X53" i="9" s="1"/>
  <c r="Z53" i="9" s="1"/>
  <c r="U53" i="9" s="1"/>
  <c r="T53" i="9"/>
  <c r="Y53" i="9"/>
  <c r="R53" i="9"/>
  <c r="AA53" i="9" s="1"/>
  <c r="W52" i="9"/>
  <c r="X52" i="9" s="1"/>
  <c r="Z52" i="9" s="1"/>
  <c r="U52" i="9" s="1"/>
  <c r="T52" i="9"/>
  <c r="Y52" i="9" s="1"/>
  <c r="AA52" i="9" s="1"/>
  <c r="R52" i="9"/>
  <c r="W51" i="9"/>
  <c r="X51" i="9"/>
  <c r="Z51" i="9" s="1"/>
  <c r="U51" i="9" s="1"/>
  <c r="T51" i="9"/>
  <c r="Y51" i="9" s="1"/>
  <c r="R51" i="9"/>
  <c r="W50" i="9"/>
  <c r="X50" i="9" s="1"/>
  <c r="Z50" i="9" s="1"/>
  <c r="U50" i="9" s="1"/>
  <c r="T50" i="9"/>
  <c r="Y50" i="9" s="1"/>
  <c r="R50" i="9"/>
  <c r="W49" i="9"/>
  <c r="X49" i="9" s="1"/>
  <c r="Z49" i="9" s="1"/>
  <c r="U49" i="9" s="1"/>
  <c r="T49" i="9"/>
  <c r="Y49" i="9" s="1"/>
  <c r="R49" i="9"/>
  <c r="W48" i="9"/>
  <c r="X48" i="9"/>
  <c r="Z48" i="9" s="1"/>
  <c r="U48" i="9" s="1"/>
  <c r="V48" i="9" s="1"/>
  <c r="T48" i="9"/>
  <c r="Y48" i="9" s="1"/>
  <c r="AA48" i="9" s="1"/>
  <c r="R48" i="9"/>
  <c r="W47" i="9"/>
  <c r="X47" i="9"/>
  <c r="Z47" i="9"/>
  <c r="U47" i="9" s="1"/>
  <c r="T47" i="9"/>
  <c r="Y47" i="9" s="1"/>
  <c r="R47" i="9"/>
  <c r="W46" i="9"/>
  <c r="X46" i="9"/>
  <c r="Z46" i="9" s="1"/>
  <c r="U46" i="9" s="1"/>
  <c r="V46" i="9" s="1"/>
  <c r="T46" i="9"/>
  <c r="Y46" i="9"/>
  <c r="R46" i="9"/>
  <c r="W45" i="9"/>
  <c r="X45" i="9"/>
  <c r="Z45" i="9"/>
  <c r="U45" i="9" s="1"/>
  <c r="V45" i="9" s="1"/>
  <c r="T45" i="9"/>
  <c r="Y45" i="9" s="1"/>
  <c r="R45" i="9"/>
  <c r="W44" i="9"/>
  <c r="X44" i="9"/>
  <c r="Z44" i="9" s="1"/>
  <c r="U44" i="9" s="1"/>
  <c r="T44" i="9"/>
  <c r="Y44" i="9" s="1"/>
  <c r="R44" i="9"/>
  <c r="AA44" i="9" s="1"/>
  <c r="W43" i="9"/>
  <c r="X43" i="9" s="1"/>
  <c r="Z43" i="9" s="1"/>
  <c r="U43" i="9" s="1"/>
  <c r="V43" i="9" s="1"/>
  <c r="T43" i="9"/>
  <c r="Y43" i="9" s="1"/>
  <c r="R43" i="9"/>
  <c r="W42" i="9"/>
  <c r="X42" i="9" s="1"/>
  <c r="Z42" i="9" s="1"/>
  <c r="U42" i="9" s="1"/>
  <c r="T42" i="9"/>
  <c r="Y42" i="9" s="1"/>
  <c r="AA42" i="9" s="1"/>
  <c r="R42" i="9"/>
  <c r="W41" i="9"/>
  <c r="X41" i="9" s="1"/>
  <c r="Z41" i="9" s="1"/>
  <c r="U41" i="9" s="1"/>
  <c r="T41" i="9"/>
  <c r="Y41" i="9" s="1"/>
  <c r="R41" i="9"/>
  <c r="W40" i="9"/>
  <c r="X40" i="9" s="1"/>
  <c r="Z40" i="9" s="1"/>
  <c r="U40" i="9" s="1"/>
  <c r="T40" i="9"/>
  <c r="Y40" i="9" s="1"/>
  <c r="R40" i="9"/>
  <c r="W39" i="9"/>
  <c r="X39" i="9" s="1"/>
  <c r="Z39" i="9" s="1"/>
  <c r="U39" i="9" s="1"/>
  <c r="V39" i="9" s="1"/>
  <c r="T39" i="9"/>
  <c r="Y39" i="9" s="1"/>
  <c r="R39" i="9"/>
  <c r="T38" i="9"/>
  <c r="R38" i="9"/>
  <c r="W38" i="9"/>
  <c r="X38" i="9" s="1"/>
  <c r="Z38" i="9" s="1"/>
  <c r="U38" i="9" s="1"/>
  <c r="W37" i="9"/>
  <c r="X37" i="9" s="1"/>
  <c r="Z37" i="9" s="1"/>
  <c r="U37" i="9" s="1"/>
  <c r="T37" i="9"/>
  <c r="Y37" i="9" s="1"/>
  <c r="AA37" i="9" s="1"/>
  <c r="R37" i="9"/>
  <c r="W36" i="9"/>
  <c r="X36" i="9" s="1"/>
  <c r="Z36" i="9" s="1"/>
  <c r="U36" i="9" s="1"/>
  <c r="T36" i="9"/>
  <c r="Y36" i="9" s="1"/>
  <c r="R36" i="9"/>
  <c r="W35" i="9"/>
  <c r="X35" i="9" s="1"/>
  <c r="Z35" i="9" s="1"/>
  <c r="U35" i="9" s="1"/>
  <c r="T35" i="9"/>
  <c r="Y35" i="9" s="1"/>
  <c r="R35" i="9"/>
  <c r="R34" i="9"/>
  <c r="AA34" i="9" s="1"/>
  <c r="W34" i="9"/>
  <c r="X34" i="9" s="1"/>
  <c r="Z34" i="9" s="1"/>
  <c r="U34" i="9" s="1"/>
  <c r="T34" i="9"/>
  <c r="Y34" i="9" s="1"/>
  <c r="W33" i="9"/>
  <c r="X33" i="9" s="1"/>
  <c r="Z33" i="9" s="1"/>
  <c r="U33" i="9" s="1"/>
  <c r="T33" i="9"/>
  <c r="Y33" i="9" s="1"/>
  <c r="R33" i="9"/>
  <c r="W32" i="9"/>
  <c r="X32" i="9" s="1"/>
  <c r="Z32" i="9" s="1"/>
  <c r="U32" i="9" s="1"/>
  <c r="T32" i="9"/>
  <c r="Y32" i="9"/>
  <c r="AA32" i="9"/>
  <c r="R32" i="9"/>
  <c r="W31" i="9"/>
  <c r="X31" i="9" s="1"/>
  <c r="Z31" i="9" s="1"/>
  <c r="U31" i="9" s="1"/>
  <c r="V31" i="9" s="1"/>
  <c r="T31" i="9"/>
  <c r="Y31" i="9" s="1"/>
  <c r="R31" i="9"/>
  <c r="W30" i="9"/>
  <c r="X30" i="9" s="1"/>
  <c r="Z30" i="9" s="1"/>
  <c r="U30" i="9" s="1"/>
  <c r="T30" i="9"/>
  <c r="Y30" i="9" s="1"/>
  <c r="AA30" i="9" s="1"/>
  <c r="R30" i="9"/>
  <c r="W29" i="9"/>
  <c r="X29" i="9" s="1"/>
  <c r="Z29" i="9" s="1"/>
  <c r="U29" i="9" s="1"/>
  <c r="T29" i="9"/>
  <c r="Y29" i="9" s="1"/>
  <c r="R29" i="9"/>
  <c r="W28" i="9"/>
  <c r="X28" i="9" s="1"/>
  <c r="Z28" i="9" s="1"/>
  <c r="U28" i="9" s="1"/>
  <c r="T28" i="9"/>
  <c r="Y28" i="9" s="1"/>
  <c r="R28" i="9"/>
  <c r="W27" i="9"/>
  <c r="X27" i="9" s="1"/>
  <c r="Z27" i="9" s="1"/>
  <c r="U27" i="9" s="1"/>
  <c r="V27" i="9" s="1"/>
  <c r="T27" i="9"/>
  <c r="Y27" i="9" s="1"/>
  <c r="R27" i="9"/>
  <c r="W26" i="9"/>
  <c r="X26" i="9" s="1"/>
  <c r="Z26" i="9" s="1"/>
  <c r="U26" i="9" s="1"/>
  <c r="T26" i="9"/>
  <c r="Y26" i="9"/>
  <c r="R26" i="9"/>
  <c r="W25" i="9"/>
  <c r="X25" i="9" s="1"/>
  <c r="Z25" i="9" s="1"/>
  <c r="U25" i="9" s="1"/>
  <c r="T25" i="9"/>
  <c r="Y25" i="9" s="1"/>
  <c r="R25" i="9"/>
  <c r="W24" i="9"/>
  <c r="X24" i="9" s="1"/>
  <c r="Z24" i="9" s="1"/>
  <c r="U24" i="9" s="1"/>
  <c r="T24" i="9"/>
  <c r="Y24" i="9" s="1"/>
  <c r="R24" i="9"/>
  <c r="W23" i="9"/>
  <c r="X23" i="9" s="1"/>
  <c r="Z23" i="9" s="1"/>
  <c r="U23" i="9" s="1"/>
  <c r="T23" i="9"/>
  <c r="Y23" i="9" s="1"/>
  <c r="R23" i="9"/>
  <c r="W22" i="9"/>
  <c r="X22" i="9" s="1"/>
  <c r="Z22" i="9" s="1"/>
  <c r="U22" i="9" s="1"/>
  <c r="T22" i="9"/>
  <c r="Y22" i="9" s="1"/>
  <c r="R22" i="9"/>
  <c r="AA24" i="9" l="1"/>
  <c r="V41" i="9"/>
  <c r="V67" i="9"/>
  <c r="AA26" i="9"/>
  <c r="AA75" i="9"/>
  <c r="V29" i="9"/>
  <c r="V50" i="9"/>
  <c r="AA56" i="9"/>
  <c r="AA59" i="9"/>
  <c r="AA71" i="9"/>
  <c r="V32" i="9"/>
  <c r="AA60" i="9"/>
  <c r="AA76" i="9"/>
  <c r="AA35" i="9"/>
  <c r="V58" i="9"/>
  <c r="AA25" i="9"/>
  <c r="V22" i="9"/>
  <c r="AA22" i="9"/>
  <c r="V24" i="9"/>
  <c r="AA39" i="9"/>
  <c r="AA45" i="9"/>
  <c r="AA50" i="9"/>
  <c r="V52" i="9"/>
  <c r="V56" i="9"/>
  <c r="V65" i="9"/>
  <c r="AA73" i="9"/>
  <c r="V30" i="9"/>
  <c r="AA33" i="9"/>
  <c r="V37" i="9"/>
  <c r="AA57" i="9"/>
  <c r="V61" i="9"/>
  <c r="AA66" i="9"/>
  <c r="AA23" i="9"/>
  <c r="V28" i="9"/>
  <c r="AA40" i="9"/>
  <c r="V47" i="9"/>
  <c r="AA55" i="9"/>
  <c r="AA64" i="9"/>
  <c r="V23" i="9"/>
  <c r="V42" i="9"/>
  <c r="V44" i="9"/>
  <c r="V51" i="9"/>
  <c r="V55" i="9"/>
  <c r="V57" i="9"/>
  <c r="AA62" i="9"/>
  <c r="V64" i="9"/>
  <c r="V66" i="9"/>
  <c r="V70" i="9"/>
  <c r="AA72" i="9"/>
  <c r="V74" i="9"/>
  <c r="AA28" i="9"/>
  <c r="V35" i="9"/>
  <c r="AA47" i="9"/>
  <c r="V59" i="9"/>
  <c r="V75" i="9"/>
  <c r="V26" i="9"/>
  <c r="V33" i="9"/>
  <c r="AA51" i="9"/>
  <c r="V68" i="9"/>
  <c r="AA70" i="9"/>
  <c r="AA74" i="9"/>
  <c r="AA31" i="9"/>
  <c r="AA36" i="9"/>
  <c r="V40" i="9"/>
  <c r="V25" i="9"/>
  <c r="AA29" i="9"/>
  <c r="V34" i="9"/>
  <c r="V36" i="9"/>
  <c r="AA46" i="9"/>
  <c r="AA49" i="9"/>
  <c r="V53" i="9"/>
  <c r="V62" i="9"/>
  <c r="AA27" i="9"/>
  <c r="V38" i="9"/>
  <c r="AA41" i="9"/>
  <c r="AA43" i="9"/>
  <c r="V49" i="9"/>
  <c r="AA58" i="9"/>
  <c r="AA67" i="9"/>
  <c r="Y38" i="9"/>
  <c r="AA38" i="9" s="1"/>
  <c r="X21" i="9" l="1"/>
  <c r="Z21" i="9" s="1"/>
  <c r="U21" i="9" s="1"/>
  <c r="T21" i="9"/>
  <c r="Y21" i="9" s="1"/>
  <c r="R21" i="9"/>
  <c r="W20" i="9"/>
  <c r="X20" i="9" s="1"/>
  <c r="Z20" i="9" s="1"/>
  <c r="U20" i="9" s="1"/>
  <c r="T20" i="9"/>
  <c r="V20" i="9" s="1"/>
  <c r="R20" i="9"/>
  <c r="Y18" i="9"/>
  <c r="AA18" i="9" s="1"/>
  <c r="W19" i="9"/>
  <c r="X19" i="9" s="1"/>
  <c r="Z19" i="9" s="1"/>
  <c r="U19" i="9" s="1"/>
  <c r="T19" i="9"/>
  <c r="Y19" i="9" s="1"/>
  <c r="R19" i="9"/>
  <c r="Z18" i="9"/>
  <c r="U18" i="9" s="1"/>
  <c r="T18" i="9"/>
  <c r="S18" i="9"/>
  <c r="S19" i="9" s="1"/>
  <c r="S20" i="9" s="1"/>
  <c r="S21" i="9" s="1"/>
  <c r="S22" i="9" s="1"/>
  <c r="S23" i="9" s="1"/>
  <c r="S24" i="9" s="1"/>
  <c r="S25" i="9" s="1"/>
  <c r="S26" i="9" s="1"/>
  <c r="S27" i="9" s="1"/>
  <c r="S28" i="9" s="1"/>
  <c r="S29" i="9" s="1"/>
  <c r="S30" i="9" s="1"/>
  <c r="S31" i="9" s="1"/>
  <c r="S32" i="9" s="1"/>
  <c r="S33" i="9" s="1"/>
  <c r="S34" i="9" s="1"/>
  <c r="S35" i="9" s="1"/>
  <c r="S36" i="9" s="1"/>
  <c r="S37" i="9" s="1"/>
  <c r="S38" i="9" s="1"/>
  <c r="S39" i="9" s="1"/>
  <c r="S40" i="9" s="1"/>
  <c r="S41" i="9" s="1"/>
  <c r="S42" i="9" s="1"/>
  <c r="S43" i="9" s="1"/>
  <c r="S44" i="9" s="1"/>
  <c r="S45" i="9" s="1"/>
  <c r="S46" i="9" s="1"/>
  <c r="S47" i="9" s="1"/>
  <c r="S48" i="9" s="1"/>
  <c r="S49" i="9" s="1"/>
  <c r="S50" i="9" s="1"/>
  <c r="S51" i="9" s="1"/>
  <c r="S52" i="9" s="1"/>
  <c r="S53" i="9" s="1"/>
  <c r="S54" i="9" s="1"/>
  <c r="S55" i="9" s="1"/>
  <c r="S56" i="9" s="1"/>
  <c r="S57" i="9" s="1"/>
  <c r="S58" i="9" s="1"/>
  <c r="S59" i="9" s="1"/>
  <c r="S60" i="9" s="1"/>
  <c r="S61" i="9" s="1"/>
  <c r="S62" i="9" s="1"/>
  <c r="S63" i="9" s="1"/>
  <c r="S64" i="9" s="1"/>
  <c r="S65" i="9" s="1"/>
  <c r="S66" i="9" s="1"/>
  <c r="S67" i="9" s="1"/>
  <c r="S68" i="9" s="1"/>
  <c r="S69" i="9" s="1"/>
  <c r="S70" i="9" s="1"/>
  <c r="S71" i="9" s="1"/>
  <c r="S72" i="9" s="1"/>
  <c r="S73" i="9" s="1"/>
  <c r="S74" i="9" s="1"/>
  <c r="S75" i="9" s="1"/>
  <c r="S76" i="9" s="1"/>
  <c r="R18" i="9"/>
  <c r="W16" i="9"/>
  <c r="X16" i="9" s="1"/>
  <c r="Z16" i="9" s="1"/>
  <c r="U16" i="9" s="1"/>
  <c r="T16" i="9"/>
  <c r="Y16" i="9" s="1"/>
  <c r="R16" i="9"/>
  <c r="T3" i="9"/>
  <c r="Y3" i="9" s="1"/>
  <c r="T4" i="9"/>
  <c r="Y4" i="9" s="1"/>
  <c r="T5" i="9"/>
  <c r="Y5" i="9" s="1"/>
  <c r="T6" i="9"/>
  <c r="T7" i="9"/>
  <c r="Y7" i="9" s="1"/>
  <c r="T8" i="9"/>
  <c r="Y8" i="9" s="1"/>
  <c r="T9" i="9"/>
  <c r="T10" i="9"/>
  <c r="Y10" i="9" s="1"/>
  <c r="T11" i="9"/>
  <c r="Y11" i="9" s="1"/>
  <c r="T12" i="9"/>
  <c r="Y12" i="9" s="1"/>
  <c r="T13" i="9"/>
  <c r="Y13" i="9" s="1"/>
  <c r="AA13" i="9" s="1"/>
  <c r="T14" i="9"/>
  <c r="T15" i="9"/>
  <c r="Y15" i="9" s="1"/>
  <c r="U2" i="9"/>
  <c r="Z4" i="9"/>
  <c r="U4" i="9" s="1"/>
  <c r="R5" i="9"/>
  <c r="W5" i="9"/>
  <c r="X5" i="9" s="1"/>
  <c r="Z5" i="9" s="1"/>
  <c r="U5" i="9" s="1"/>
  <c r="V5" i="9" s="1"/>
  <c r="R6" i="9"/>
  <c r="X6" i="9"/>
  <c r="Z6" i="9" s="1"/>
  <c r="U6" i="9" s="1"/>
  <c r="V6" i="9" s="1"/>
  <c r="Y6" i="9"/>
  <c r="R7" i="9"/>
  <c r="W7" i="9"/>
  <c r="X7" i="9" s="1"/>
  <c r="Z7" i="9" s="1"/>
  <c r="U7" i="9" s="1"/>
  <c r="R8" i="9"/>
  <c r="W8" i="9"/>
  <c r="X8" i="9" s="1"/>
  <c r="Z8" i="9" s="1"/>
  <c r="U8" i="9" s="1"/>
  <c r="R9" i="9"/>
  <c r="W9" i="9"/>
  <c r="X9" i="9" s="1"/>
  <c r="Z9" i="9" s="1"/>
  <c r="U9" i="9" s="1"/>
  <c r="V9" i="9" s="1"/>
  <c r="Y9" i="9"/>
  <c r="R10" i="9"/>
  <c r="W10" i="9"/>
  <c r="X10" i="9" s="1"/>
  <c r="Z10" i="9" s="1"/>
  <c r="U10" i="9" s="1"/>
  <c r="V10" i="9" s="1"/>
  <c r="R11" i="9"/>
  <c r="W11" i="9"/>
  <c r="X11" i="9" s="1"/>
  <c r="Z11" i="9" s="1"/>
  <c r="U11" i="9" s="1"/>
  <c r="R12" i="9"/>
  <c r="W12" i="9"/>
  <c r="X12" i="9" s="1"/>
  <c r="Z12" i="9" s="1"/>
  <c r="U12" i="9" s="1"/>
  <c r="R13" i="9"/>
  <c r="W13" i="9"/>
  <c r="X13" i="9" s="1"/>
  <c r="Z13" i="9" s="1"/>
  <c r="U13" i="9" s="1"/>
  <c r="R14" i="9"/>
  <c r="W14" i="9"/>
  <c r="X14" i="9" s="1"/>
  <c r="Z14" i="9" s="1"/>
  <c r="U14" i="9" s="1"/>
  <c r="V14" i="9" s="1"/>
  <c r="Y14" i="9"/>
  <c r="R15" i="9"/>
  <c r="W15" i="9"/>
  <c r="X15" i="9" s="1"/>
  <c r="Z15" i="9" s="1"/>
  <c r="U15" i="9" s="1"/>
  <c r="R4" i="9"/>
  <c r="AA4" i="9" s="1"/>
  <c r="T2" i="9"/>
  <c r="H20" i="9"/>
  <c r="I20" i="9" s="1"/>
  <c r="E18" i="9"/>
  <c r="C18" i="9"/>
  <c r="C14" i="9"/>
  <c r="G5" i="9"/>
  <c r="G4" i="9"/>
  <c r="H4" i="9" s="1"/>
  <c r="U3" i="9"/>
  <c r="R3" i="9"/>
  <c r="AA3" i="9" s="1"/>
  <c r="H3" i="9"/>
  <c r="K3" i="9" s="1"/>
  <c r="S2" i="9"/>
  <c r="S3" i="9" s="1"/>
  <c r="S4" i="9" s="1"/>
  <c r="S5" i="9" s="1"/>
  <c r="S6" i="9" s="1"/>
  <c r="S7" i="9" s="1"/>
  <c r="S8" i="9" s="1"/>
  <c r="S9" i="9" s="1"/>
  <c r="S10" i="9" s="1"/>
  <c r="S11" i="9" s="1"/>
  <c r="S12" i="9" s="1"/>
  <c r="S13" i="9" s="1"/>
  <c r="S14" i="9" s="1"/>
  <c r="S15" i="9" s="1"/>
  <c r="S16" i="9" s="1"/>
  <c r="R2" i="9"/>
  <c r="R57" i="7"/>
  <c r="R58" i="7"/>
  <c r="R59" i="7"/>
  <c r="R60" i="7"/>
  <c r="R61" i="7"/>
  <c r="R62" i="7"/>
  <c r="R63" i="7"/>
  <c r="AA63" i="7" s="1"/>
  <c r="R64" i="7"/>
  <c r="R65" i="7"/>
  <c r="R66" i="7"/>
  <c r="R67" i="7"/>
  <c r="R68" i="7"/>
  <c r="R69" i="7"/>
  <c r="R70" i="7"/>
  <c r="R71" i="7"/>
  <c r="R72" i="7"/>
  <c r="R73" i="7"/>
  <c r="R74" i="7"/>
  <c r="R75" i="7"/>
  <c r="R76" i="7"/>
  <c r="R77" i="7"/>
  <c r="R78" i="7"/>
  <c r="R79" i="7"/>
  <c r="R80" i="7"/>
  <c r="R81" i="7"/>
  <c r="W81" i="7"/>
  <c r="X81" i="7" s="1"/>
  <c r="Z81" i="7" s="1"/>
  <c r="U81" i="7" s="1"/>
  <c r="T81" i="7"/>
  <c r="Y81" i="7"/>
  <c r="W80" i="7"/>
  <c r="X80" i="7" s="1"/>
  <c r="Z80" i="7" s="1"/>
  <c r="U80" i="7" s="1"/>
  <c r="T80" i="7"/>
  <c r="Y80" i="7" s="1"/>
  <c r="W79" i="7"/>
  <c r="X79" i="7" s="1"/>
  <c r="Z79" i="7" s="1"/>
  <c r="U79" i="7" s="1"/>
  <c r="T79" i="7"/>
  <c r="Y79" i="7" s="1"/>
  <c r="W78" i="7"/>
  <c r="X78" i="7" s="1"/>
  <c r="Z78" i="7" s="1"/>
  <c r="U78" i="7" s="1"/>
  <c r="T78" i="7"/>
  <c r="Y78" i="7" s="1"/>
  <c r="W77" i="7"/>
  <c r="X77" i="7" s="1"/>
  <c r="Z77" i="7" s="1"/>
  <c r="U77" i="7" s="1"/>
  <c r="T77" i="7"/>
  <c r="Y77" i="7" s="1"/>
  <c r="W76" i="7"/>
  <c r="X76" i="7" s="1"/>
  <c r="Z76" i="7" s="1"/>
  <c r="U76" i="7" s="1"/>
  <c r="T76" i="7"/>
  <c r="Y76" i="7" s="1"/>
  <c r="W75" i="7"/>
  <c r="X75" i="7" s="1"/>
  <c r="Z75" i="7" s="1"/>
  <c r="U75" i="7" s="1"/>
  <c r="T75" i="7"/>
  <c r="Y75" i="7" s="1"/>
  <c r="W74" i="7"/>
  <c r="X74" i="7" s="1"/>
  <c r="Z74" i="7" s="1"/>
  <c r="U74" i="7" s="1"/>
  <c r="T74" i="7"/>
  <c r="Y74" i="7" s="1"/>
  <c r="W73" i="7"/>
  <c r="X73" i="7" s="1"/>
  <c r="Z73" i="7" s="1"/>
  <c r="U73" i="7" s="1"/>
  <c r="T73" i="7"/>
  <c r="Y73" i="7" s="1"/>
  <c r="W72" i="7"/>
  <c r="X72" i="7" s="1"/>
  <c r="Z72" i="7" s="1"/>
  <c r="U72" i="7" s="1"/>
  <c r="T72" i="7"/>
  <c r="Y72" i="7" s="1"/>
  <c r="W71" i="7"/>
  <c r="X71" i="7" s="1"/>
  <c r="Z71" i="7" s="1"/>
  <c r="U71" i="7" s="1"/>
  <c r="V71" i="7" s="1"/>
  <c r="T71" i="7"/>
  <c r="Y71" i="7" s="1"/>
  <c r="W70" i="7"/>
  <c r="X70" i="7" s="1"/>
  <c r="Z70" i="7" s="1"/>
  <c r="U70" i="7" s="1"/>
  <c r="T70" i="7"/>
  <c r="Y70" i="7" s="1"/>
  <c r="W69" i="7"/>
  <c r="X69" i="7" s="1"/>
  <c r="Z69" i="7" s="1"/>
  <c r="U69" i="7" s="1"/>
  <c r="T69" i="7"/>
  <c r="Y69" i="7" s="1"/>
  <c r="W68" i="7"/>
  <c r="X68" i="7" s="1"/>
  <c r="Z68" i="7" s="1"/>
  <c r="U68" i="7" s="1"/>
  <c r="T68" i="7"/>
  <c r="Y68" i="7" s="1"/>
  <c r="W67" i="7"/>
  <c r="X67" i="7" s="1"/>
  <c r="Z67" i="7" s="1"/>
  <c r="U67" i="7" s="1"/>
  <c r="T67" i="7"/>
  <c r="Y67" i="7" s="1"/>
  <c r="W66" i="7"/>
  <c r="X66" i="7" s="1"/>
  <c r="Z66" i="7" s="1"/>
  <c r="U66" i="7" s="1"/>
  <c r="T66" i="7"/>
  <c r="Y66" i="7" s="1"/>
  <c r="W65" i="7"/>
  <c r="X65" i="7"/>
  <c r="Z65" i="7" s="1"/>
  <c r="U65" i="7" s="1"/>
  <c r="T65" i="7"/>
  <c r="Y65" i="7" s="1"/>
  <c r="W64" i="7"/>
  <c r="X64" i="7" s="1"/>
  <c r="Z64" i="7" s="1"/>
  <c r="U64" i="7" s="1"/>
  <c r="V64" i="7" s="1"/>
  <c r="T64" i="7"/>
  <c r="Y64" i="7" s="1"/>
  <c r="W63" i="7"/>
  <c r="X63" i="7" s="1"/>
  <c r="Z63" i="7" s="1"/>
  <c r="U63" i="7" s="1"/>
  <c r="V63" i="7" s="1"/>
  <c r="T63" i="7"/>
  <c r="Y63" i="7" s="1"/>
  <c r="W62" i="7"/>
  <c r="X62" i="7" s="1"/>
  <c r="Z62" i="7" s="1"/>
  <c r="U62" i="7" s="1"/>
  <c r="T62" i="7"/>
  <c r="Y62" i="7" s="1"/>
  <c r="W61" i="7"/>
  <c r="X61" i="7" s="1"/>
  <c r="Z61" i="7" s="1"/>
  <c r="U61" i="7" s="1"/>
  <c r="T61" i="7"/>
  <c r="Y61" i="7" s="1"/>
  <c r="W60" i="7"/>
  <c r="X60" i="7" s="1"/>
  <c r="Z60" i="7" s="1"/>
  <c r="U60" i="7" s="1"/>
  <c r="T60" i="7"/>
  <c r="Y60" i="7" s="1"/>
  <c r="W59" i="7"/>
  <c r="X59" i="7" s="1"/>
  <c r="Z59" i="7" s="1"/>
  <c r="U59" i="7" s="1"/>
  <c r="V59" i="7" s="1"/>
  <c r="T59" i="7"/>
  <c r="Y59" i="7" s="1"/>
  <c r="W58" i="7"/>
  <c r="X58" i="7" s="1"/>
  <c r="Z58" i="7" s="1"/>
  <c r="U58" i="7" s="1"/>
  <c r="T58" i="7"/>
  <c r="Y58" i="7" s="1"/>
  <c r="W57" i="7"/>
  <c r="X57" i="7" s="1"/>
  <c r="Z57" i="7" s="1"/>
  <c r="U57" i="7" s="1"/>
  <c r="T57" i="7"/>
  <c r="Y57" i="7" s="1"/>
  <c r="W56" i="7"/>
  <c r="X56" i="7" s="1"/>
  <c r="Z56" i="7" s="1"/>
  <c r="U56" i="7" s="1"/>
  <c r="V56" i="7" s="1"/>
  <c r="T56" i="7"/>
  <c r="Y56" i="7" s="1"/>
  <c r="R56" i="7"/>
  <c r="W55" i="7"/>
  <c r="X55" i="7" s="1"/>
  <c r="Z55" i="7" s="1"/>
  <c r="U55" i="7" s="1"/>
  <c r="T55" i="7"/>
  <c r="Y55" i="7" s="1"/>
  <c r="R55" i="7"/>
  <c r="W54" i="7"/>
  <c r="X54" i="7" s="1"/>
  <c r="Z54" i="7" s="1"/>
  <c r="U54" i="7" s="1"/>
  <c r="V54" i="7" s="1"/>
  <c r="T54" i="7"/>
  <c r="Y54" i="7" s="1"/>
  <c r="R54" i="7"/>
  <c r="W53" i="7"/>
  <c r="X53" i="7" s="1"/>
  <c r="Z53" i="7" s="1"/>
  <c r="U53" i="7" s="1"/>
  <c r="T53" i="7"/>
  <c r="Y53" i="7" s="1"/>
  <c r="R53" i="7"/>
  <c r="W52" i="7"/>
  <c r="X52" i="7" s="1"/>
  <c r="Z52" i="7" s="1"/>
  <c r="U52" i="7" s="1"/>
  <c r="V52" i="7" s="1"/>
  <c r="T52" i="7"/>
  <c r="Y52" i="7" s="1"/>
  <c r="R52" i="7"/>
  <c r="W51" i="7"/>
  <c r="X51" i="7" s="1"/>
  <c r="Z51" i="7" s="1"/>
  <c r="U51" i="7" s="1"/>
  <c r="T51" i="7"/>
  <c r="Y51" i="7" s="1"/>
  <c r="R51" i="7"/>
  <c r="W50" i="7"/>
  <c r="X50" i="7" s="1"/>
  <c r="Z50" i="7" s="1"/>
  <c r="U50" i="7" s="1"/>
  <c r="T50" i="7"/>
  <c r="Y50" i="7" s="1"/>
  <c r="R50" i="7"/>
  <c r="W49" i="7"/>
  <c r="X49" i="7" s="1"/>
  <c r="Z49" i="7" s="1"/>
  <c r="U49" i="7" s="1"/>
  <c r="T49" i="7"/>
  <c r="Y49" i="7" s="1"/>
  <c r="R49" i="7"/>
  <c r="W48" i="7"/>
  <c r="X48" i="7" s="1"/>
  <c r="Z48" i="7" s="1"/>
  <c r="U48" i="7" s="1"/>
  <c r="T48" i="7"/>
  <c r="Y48" i="7" s="1"/>
  <c r="R48" i="7"/>
  <c r="R47" i="7"/>
  <c r="W47" i="7"/>
  <c r="X47" i="7" s="1"/>
  <c r="Z47" i="7" s="1"/>
  <c r="U47" i="7" s="1"/>
  <c r="V47" i="7" s="1"/>
  <c r="T47" i="7"/>
  <c r="Y47" i="7" s="1"/>
  <c r="W46" i="7"/>
  <c r="X46" i="7" s="1"/>
  <c r="Z46" i="7" s="1"/>
  <c r="U46" i="7" s="1"/>
  <c r="T46" i="7"/>
  <c r="Y46" i="7" s="1"/>
  <c r="R46" i="7"/>
  <c r="W45" i="7"/>
  <c r="X45" i="7" s="1"/>
  <c r="Z45" i="7" s="1"/>
  <c r="U45" i="7" s="1"/>
  <c r="V45" i="7" s="1"/>
  <c r="T45" i="7"/>
  <c r="Y45" i="7" s="1"/>
  <c r="R45" i="7"/>
  <c r="W44" i="7"/>
  <c r="X44" i="7" s="1"/>
  <c r="Z44" i="7" s="1"/>
  <c r="U44" i="7" s="1"/>
  <c r="T44" i="7"/>
  <c r="Y44" i="7" s="1"/>
  <c r="R44" i="7"/>
  <c r="W43" i="7"/>
  <c r="X43" i="7" s="1"/>
  <c r="Z43" i="7" s="1"/>
  <c r="U43" i="7" s="1"/>
  <c r="T43" i="7"/>
  <c r="Y43" i="7" s="1"/>
  <c r="AA43" i="7" s="1"/>
  <c r="R43" i="7"/>
  <c r="W42" i="7"/>
  <c r="X42" i="7" s="1"/>
  <c r="Z42" i="7" s="1"/>
  <c r="U42" i="7" s="1"/>
  <c r="T42" i="7"/>
  <c r="Y42" i="7" s="1"/>
  <c r="R42" i="7"/>
  <c r="R41" i="7"/>
  <c r="W41" i="7"/>
  <c r="X41" i="7" s="1"/>
  <c r="Z41" i="7" s="1"/>
  <c r="U41" i="7" s="1"/>
  <c r="T41" i="7"/>
  <c r="Y41" i="7" s="1"/>
  <c r="W40" i="7"/>
  <c r="X40" i="7" s="1"/>
  <c r="Z40" i="7" s="1"/>
  <c r="U40" i="7" s="1"/>
  <c r="T40" i="7"/>
  <c r="Y40" i="7" s="1"/>
  <c r="AA40" i="7" s="1"/>
  <c r="R40" i="7"/>
  <c r="T39" i="7"/>
  <c r="Y39" i="7" s="1"/>
  <c r="R39" i="7"/>
  <c r="W39" i="7"/>
  <c r="X39" i="7" s="1"/>
  <c r="Z39" i="7" s="1"/>
  <c r="U39" i="7" s="1"/>
  <c r="W38" i="7"/>
  <c r="X38" i="7"/>
  <c r="Z38" i="7" s="1"/>
  <c r="U38" i="7" s="1"/>
  <c r="V38" i="7" s="1"/>
  <c r="T38" i="7"/>
  <c r="Y38" i="7" s="1"/>
  <c r="AA38" i="7" s="1"/>
  <c r="R38" i="7"/>
  <c r="W37" i="7"/>
  <c r="X37" i="7" s="1"/>
  <c r="Z37" i="7" s="1"/>
  <c r="U37" i="7" s="1"/>
  <c r="T37" i="7"/>
  <c r="Y37" i="7" s="1"/>
  <c r="R37" i="7"/>
  <c r="R36" i="7"/>
  <c r="W36" i="7"/>
  <c r="X36" i="7" s="1"/>
  <c r="Z36" i="7" s="1"/>
  <c r="U36" i="7" s="1"/>
  <c r="T36" i="7"/>
  <c r="Y36" i="7" s="1"/>
  <c r="W32" i="7"/>
  <c r="X32" i="7" s="1"/>
  <c r="Z32" i="7" s="1"/>
  <c r="U32" i="7" s="1"/>
  <c r="T32" i="7"/>
  <c r="Y32" i="7" s="1"/>
  <c r="R32" i="7"/>
  <c r="W35" i="7"/>
  <c r="X35" i="7" s="1"/>
  <c r="Z35" i="7" s="1"/>
  <c r="U35" i="7" s="1"/>
  <c r="T35" i="7"/>
  <c r="Y35" i="7" s="1"/>
  <c r="R35" i="7"/>
  <c r="W34" i="7"/>
  <c r="X34" i="7" s="1"/>
  <c r="Z34" i="7" s="1"/>
  <c r="U34" i="7" s="1"/>
  <c r="T34" i="7"/>
  <c r="Y34" i="7" s="1"/>
  <c r="S34" i="7"/>
  <c r="S35" i="7" s="1"/>
  <c r="S36" i="7" s="1"/>
  <c r="S37" i="7" s="1"/>
  <c r="S38" i="7" s="1"/>
  <c r="S39" i="7" s="1"/>
  <c r="S40" i="7" s="1"/>
  <c r="S41" i="7" s="1"/>
  <c r="S42" i="7" s="1"/>
  <c r="S43" i="7" s="1"/>
  <c r="S44" i="7" s="1"/>
  <c r="S45" i="7" s="1"/>
  <c r="S46" i="7" s="1"/>
  <c r="S47" i="7" s="1"/>
  <c r="S48" i="7" s="1"/>
  <c r="S49" i="7" s="1"/>
  <c r="S50" i="7" s="1"/>
  <c r="S51" i="7" s="1"/>
  <c r="S52" i="7" s="1"/>
  <c r="S53" i="7" s="1"/>
  <c r="S54" i="7" s="1"/>
  <c r="S55" i="7" s="1"/>
  <c r="S56" i="7" s="1"/>
  <c r="S57" i="7" s="1"/>
  <c r="S58" i="7" s="1"/>
  <c r="S59" i="7" s="1"/>
  <c r="S60" i="7" s="1"/>
  <c r="S61" i="7" s="1"/>
  <c r="S62" i="7" s="1"/>
  <c r="S63" i="7" s="1"/>
  <c r="S64" i="7" s="1"/>
  <c r="S65" i="7" s="1"/>
  <c r="S66" i="7" s="1"/>
  <c r="S67" i="7" s="1"/>
  <c r="S68" i="7" s="1"/>
  <c r="S69" i="7" s="1"/>
  <c r="S70" i="7" s="1"/>
  <c r="S71" i="7" s="1"/>
  <c r="S72" i="7" s="1"/>
  <c r="S73" i="7" s="1"/>
  <c r="S74" i="7" s="1"/>
  <c r="S75" i="7" s="1"/>
  <c r="S76" i="7" s="1"/>
  <c r="S77" i="7" s="1"/>
  <c r="S78" i="7" s="1"/>
  <c r="S79" i="7" s="1"/>
  <c r="S80" i="7" s="1"/>
  <c r="S81" i="7" s="1"/>
  <c r="S82" i="7" s="1"/>
  <c r="R34" i="7"/>
  <c r="W31" i="7"/>
  <c r="X31" i="7" s="1"/>
  <c r="Z31" i="7" s="1"/>
  <c r="U31" i="7" s="1"/>
  <c r="T31" i="7"/>
  <c r="Y31" i="7" s="1"/>
  <c r="R31" i="7"/>
  <c r="W30" i="7"/>
  <c r="X30" i="7" s="1"/>
  <c r="Z30" i="7" s="1"/>
  <c r="U30" i="7" s="1"/>
  <c r="T30" i="7"/>
  <c r="Y30" i="7" s="1"/>
  <c r="R30" i="7"/>
  <c r="W29" i="7"/>
  <c r="X29" i="7" s="1"/>
  <c r="Z29" i="7" s="1"/>
  <c r="U29" i="7" s="1"/>
  <c r="T29" i="7"/>
  <c r="Y29" i="7" s="1"/>
  <c r="R29" i="7"/>
  <c r="W28" i="7"/>
  <c r="X28" i="7"/>
  <c r="Z28" i="7" s="1"/>
  <c r="U28" i="7" s="1"/>
  <c r="V28" i="7" s="1"/>
  <c r="T28" i="7"/>
  <c r="Y28" i="7" s="1"/>
  <c r="AA28" i="7" s="1"/>
  <c r="R28" i="7"/>
  <c r="W27" i="7"/>
  <c r="X27" i="7" s="1"/>
  <c r="Z27" i="7" s="1"/>
  <c r="U27" i="7" s="1"/>
  <c r="T27" i="7"/>
  <c r="Y27" i="7" s="1"/>
  <c r="R27" i="7"/>
  <c r="W26" i="7"/>
  <c r="X26" i="7" s="1"/>
  <c r="Z26" i="7" s="1"/>
  <c r="U26" i="7" s="1"/>
  <c r="T26" i="7"/>
  <c r="Y26" i="7" s="1"/>
  <c r="R26" i="7"/>
  <c r="W25" i="7"/>
  <c r="X25" i="7" s="1"/>
  <c r="Z25" i="7" s="1"/>
  <c r="U25" i="7" s="1"/>
  <c r="T25" i="7"/>
  <c r="Y25" i="7" s="1"/>
  <c r="R25" i="7"/>
  <c r="W24" i="7"/>
  <c r="X24" i="7" s="1"/>
  <c r="Z24" i="7" s="1"/>
  <c r="U24" i="7" s="1"/>
  <c r="V24" i="7" s="1"/>
  <c r="T24" i="7"/>
  <c r="Y24" i="7" s="1"/>
  <c r="R24" i="7"/>
  <c r="W23" i="7"/>
  <c r="X23" i="7" s="1"/>
  <c r="Z23" i="7" s="1"/>
  <c r="U23" i="7" s="1"/>
  <c r="T23" i="7"/>
  <c r="Y23" i="7" s="1"/>
  <c r="R23" i="7"/>
  <c r="W22" i="7"/>
  <c r="X22" i="7" s="1"/>
  <c r="Z22" i="7" s="1"/>
  <c r="U22" i="7" s="1"/>
  <c r="T22" i="7"/>
  <c r="Y22" i="7" s="1"/>
  <c r="R22" i="7"/>
  <c r="W21" i="7"/>
  <c r="X21" i="7" s="1"/>
  <c r="Z21" i="7" s="1"/>
  <c r="U21" i="7" s="1"/>
  <c r="T21" i="7"/>
  <c r="Y21" i="7" s="1"/>
  <c r="AA21" i="7" s="1"/>
  <c r="R21" i="7"/>
  <c r="W20" i="7"/>
  <c r="X20" i="7" s="1"/>
  <c r="Z20" i="7" s="1"/>
  <c r="U20" i="7" s="1"/>
  <c r="T20" i="7"/>
  <c r="Y20" i="7" s="1"/>
  <c r="R20" i="7"/>
  <c r="W19" i="7"/>
  <c r="X19" i="7" s="1"/>
  <c r="Z19" i="7" s="1"/>
  <c r="U19" i="7" s="1"/>
  <c r="T19" i="7"/>
  <c r="Y19" i="7" s="1"/>
  <c r="AA19" i="7" s="1"/>
  <c r="R19" i="7"/>
  <c r="W18" i="7"/>
  <c r="X18" i="7" s="1"/>
  <c r="Z18" i="7" s="1"/>
  <c r="U18" i="7" s="1"/>
  <c r="T18" i="7"/>
  <c r="Y18" i="7" s="1"/>
  <c r="R18" i="7"/>
  <c r="W17" i="7"/>
  <c r="X17" i="7" s="1"/>
  <c r="Z17" i="7" s="1"/>
  <c r="U17" i="7" s="1"/>
  <c r="T17" i="7"/>
  <c r="Y17" i="7" s="1"/>
  <c r="R17" i="7"/>
  <c r="W16" i="7"/>
  <c r="X16" i="7" s="1"/>
  <c r="Z16" i="7" s="1"/>
  <c r="U16" i="7" s="1"/>
  <c r="T16" i="7"/>
  <c r="Y16" i="7" s="1"/>
  <c r="R16" i="7"/>
  <c r="W15" i="7"/>
  <c r="X15" i="7" s="1"/>
  <c r="Z15" i="7" s="1"/>
  <c r="U15" i="7" s="1"/>
  <c r="T15" i="7"/>
  <c r="Y15" i="7" s="1"/>
  <c r="R15" i="7"/>
  <c r="W14" i="7"/>
  <c r="X14" i="7" s="1"/>
  <c r="Z14" i="7" s="1"/>
  <c r="U14" i="7" s="1"/>
  <c r="T14" i="7"/>
  <c r="Y14" i="7" s="1"/>
  <c r="R14" i="7"/>
  <c r="W13" i="7"/>
  <c r="X13" i="7" s="1"/>
  <c r="Z13" i="7" s="1"/>
  <c r="U13" i="7" s="1"/>
  <c r="T13" i="7"/>
  <c r="Y13" i="7" s="1"/>
  <c r="R13" i="7"/>
  <c r="W12" i="7"/>
  <c r="X12" i="7" s="1"/>
  <c r="Z12" i="7" s="1"/>
  <c r="U12" i="7" s="1"/>
  <c r="T12" i="7"/>
  <c r="Y12" i="7" s="1"/>
  <c r="R12" i="7"/>
  <c r="W11" i="7"/>
  <c r="X11" i="7" s="1"/>
  <c r="Z11" i="7" s="1"/>
  <c r="U11" i="7" s="1"/>
  <c r="T11" i="7"/>
  <c r="Y11" i="7" s="1"/>
  <c r="R11" i="7"/>
  <c r="AA11" i="7" s="1"/>
  <c r="W10" i="7"/>
  <c r="X10" i="7" s="1"/>
  <c r="Z10" i="7" s="1"/>
  <c r="U10" i="7" s="1"/>
  <c r="T10" i="7"/>
  <c r="Y10" i="7" s="1"/>
  <c r="R10" i="7"/>
  <c r="W9" i="7"/>
  <c r="X9" i="7" s="1"/>
  <c r="Z9" i="7" s="1"/>
  <c r="U9" i="7" s="1"/>
  <c r="T9" i="7"/>
  <c r="Y9" i="7" s="1"/>
  <c r="R9" i="7"/>
  <c r="W8" i="7"/>
  <c r="X8" i="7" s="1"/>
  <c r="Z8" i="7" s="1"/>
  <c r="U8" i="7" s="1"/>
  <c r="T8" i="7"/>
  <c r="Y8" i="7" s="1"/>
  <c r="R8" i="7"/>
  <c r="W7" i="7"/>
  <c r="X7" i="7" s="1"/>
  <c r="Z7" i="7" s="1"/>
  <c r="U7" i="7" s="1"/>
  <c r="T7" i="7"/>
  <c r="Y7" i="7" s="1"/>
  <c r="R7" i="7"/>
  <c r="R4" i="7"/>
  <c r="T4" i="7"/>
  <c r="Y4" i="7" s="1"/>
  <c r="W4" i="7"/>
  <c r="X4" i="7" s="1"/>
  <c r="Z4" i="7" s="1"/>
  <c r="U4" i="7" s="1"/>
  <c r="R5" i="7"/>
  <c r="T5" i="7"/>
  <c r="Y5" i="7" s="1"/>
  <c r="W5" i="7"/>
  <c r="X5" i="7" s="1"/>
  <c r="Z5" i="7" s="1"/>
  <c r="U5" i="7" s="1"/>
  <c r="V5" i="7" s="1"/>
  <c r="R6" i="7"/>
  <c r="T6" i="7"/>
  <c r="Y6" i="7" s="1"/>
  <c r="W6" i="7"/>
  <c r="X6" i="7" s="1"/>
  <c r="Z6" i="7" s="1"/>
  <c r="U6" i="7" s="1"/>
  <c r="W3" i="7"/>
  <c r="X3" i="7" s="1"/>
  <c r="Z3" i="7" s="1"/>
  <c r="U3" i="7" s="1"/>
  <c r="Z2" i="7"/>
  <c r="U2" i="7" s="1"/>
  <c r="V2" i="7" s="1"/>
  <c r="E18" i="7"/>
  <c r="C18" i="7"/>
  <c r="C14" i="7"/>
  <c r="G4" i="7"/>
  <c r="T3" i="7"/>
  <c r="Y3" i="7" s="1"/>
  <c r="R3" i="7"/>
  <c r="H3" i="7"/>
  <c r="K3" i="7" s="1"/>
  <c r="S2" i="7"/>
  <c r="S3" i="7" s="1"/>
  <c r="S4" i="7" s="1"/>
  <c r="S5" i="7" s="1"/>
  <c r="S6" i="7" s="1"/>
  <c r="S7" i="7" s="1"/>
  <c r="S8" i="7" s="1"/>
  <c r="S9" i="7" s="1"/>
  <c r="S10" i="7" s="1"/>
  <c r="S11" i="7" s="1"/>
  <c r="S12" i="7" s="1"/>
  <c r="S13" i="7" s="1"/>
  <c r="S14" i="7" s="1"/>
  <c r="S15" i="7" s="1"/>
  <c r="S16" i="7" s="1"/>
  <c r="S17" i="7" s="1"/>
  <c r="S18" i="7" s="1"/>
  <c r="S19" i="7" s="1"/>
  <c r="S20" i="7" s="1"/>
  <c r="S21" i="7" s="1"/>
  <c r="S22" i="7" s="1"/>
  <c r="S23" i="7" s="1"/>
  <c r="S24" i="7" s="1"/>
  <c r="S25" i="7" s="1"/>
  <c r="S26" i="7" s="1"/>
  <c r="S27" i="7" s="1"/>
  <c r="S28" i="7" s="1"/>
  <c r="S29" i="7" s="1"/>
  <c r="S30" i="7" s="1"/>
  <c r="S31" i="7" s="1"/>
  <c r="S32" i="7" s="1"/>
  <c r="R2" i="7"/>
  <c r="AA2" i="7" s="1"/>
  <c r="AU33" i="3"/>
  <c r="S89" i="4"/>
  <c r="T89" i="4" s="1"/>
  <c r="U89" i="4" s="1"/>
  <c r="Q89" i="4"/>
  <c r="S88" i="4"/>
  <c r="T88" i="4"/>
  <c r="Q88" i="4"/>
  <c r="S87" i="4"/>
  <c r="T87" i="4" s="1"/>
  <c r="Q87" i="4"/>
  <c r="S86" i="4"/>
  <c r="T86" i="4" s="1"/>
  <c r="Q86" i="4"/>
  <c r="S85" i="4"/>
  <c r="T85" i="4"/>
  <c r="Q85" i="4"/>
  <c r="S84" i="4"/>
  <c r="T84" i="4"/>
  <c r="Q84" i="4"/>
  <c r="U84" i="4" s="1"/>
  <c r="S83" i="4"/>
  <c r="T83" i="4" s="1"/>
  <c r="Q83" i="4"/>
  <c r="S82" i="4"/>
  <c r="T82" i="4" s="1"/>
  <c r="Q82" i="4"/>
  <c r="S81" i="4"/>
  <c r="T81" i="4" s="1"/>
  <c r="Q81" i="4"/>
  <c r="S80" i="4"/>
  <c r="T80" i="4"/>
  <c r="Q80" i="4"/>
  <c r="U80" i="4" s="1"/>
  <c r="S79" i="4"/>
  <c r="T79" i="4" s="1"/>
  <c r="Q79" i="4"/>
  <c r="S78" i="4"/>
  <c r="T78" i="4" s="1"/>
  <c r="Q78" i="4"/>
  <c r="S77" i="4"/>
  <c r="T77" i="4"/>
  <c r="Q77" i="4"/>
  <c r="S76" i="4"/>
  <c r="T76" i="4"/>
  <c r="Q76" i="4"/>
  <c r="U76" i="4" s="1"/>
  <c r="S75" i="4"/>
  <c r="T75" i="4" s="1"/>
  <c r="Q75" i="4"/>
  <c r="S74" i="4"/>
  <c r="T74" i="4" s="1"/>
  <c r="U74" i="4" s="1"/>
  <c r="Q74" i="4"/>
  <c r="S73" i="4"/>
  <c r="T73" i="4"/>
  <c r="Q73" i="4"/>
  <c r="U73" i="4" s="1"/>
  <c r="S72" i="4"/>
  <c r="T72" i="4" s="1"/>
  <c r="Q72" i="4"/>
  <c r="S71" i="4"/>
  <c r="T71" i="4" s="1"/>
  <c r="Q71" i="4"/>
  <c r="S70" i="4"/>
  <c r="T70" i="4" s="1"/>
  <c r="Q70" i="4"/>
  <c r="Q69" i="4"/>
  <c r="U69" i="4" s="1"/>
  <c r="S69" i="4"/>
  <c r="T69" i="4" s="1"/>
  <c r="Q56" i="4"/>
  <c r="Q57" i="4"/>
  <c r="Q58" i="4"/>
  <c r="Q59" i="4"/>
  <c r="U59" i="4" s="1"/>
  <c r="Q60" i="4"/>
  <c r="Q61" i="4"/>
  <c r="Q62" i="4"/>
  <c r="Q63" i="4"/>
  <c r="Q64" i="4"/>
  <c r="Q65" i="4"/>
  <c r="U65" i="4" s="1"/>
  <c r="Q66" i="4"/>
  <c r="U66" i="4" s="1"/>
  <c r="Q67" i="4"/>
  <c r="Q68" i="4"/>
  <c r="S68" i="4"/>
  <c r="T68" i="4" s="1"/>
  <c r="S67" i="4"/>
  <c r="T67" i="4" s="1"/>
  <c r="S66" i="4"/>
  <c r="T66" i="4"/>
  <c r="S65" i="4"/>
  <c r="T65" i="4" s="1"/>
  <c r="S64" i="4"/>
  <c r="T64" i="4"/>
  <c r="S63" i="4"/>
  <c r="T63" i="4" s="1"/>
  <c r="S62" i="4"/>
  <c r="T62" i="4" s="1"/>
  <c r="S61" i="4"/>
  <c r="T61" i="4"/>
  <c r="S60" i="4"/>
  <c r="T60" i="4" s="1"/>
  <c r="S59" i="4"/>
  <c r="T59" i="4" s="1"/>
  <c r="S58" i="4"/>
  <c r="T58" i="4" s="1"/>
  <c r="S57" i="4"/>
  <c r="T57" i="4" s="1"/>
  <c r="S56" i="4"/>
  <c r="T56" i="4" s="1"/>
  <c r="T39" i="4"/>
  <c r="U39" i="4" s="1"/>
  <c r="T46" i="4"/>
  <c r="U46" i="4" s="1"/>
  <c r="T47" i="4"/>
  <c r="U47" i="4" s="1"/>
  <c r="S36" i="4"/>
  <c r="T36" i="4" s="1"/>
  <c r="S39" i="4"/>
  <c r="S40" i="4"/>
  <c r="T40" i="4" s="1"/>
  <c r="U40" i="4" s="1"/>
  <c r="S41" i="4"/>
  <c r="T41" i="4" s="1"/>
  <c r="S42" i="4"/>
  <c r="T42" i="4" s="1"/>
  <c r="S43" i="4"/>
  <c r="T43" i="4" s="1"/>
  <c r="S44" i="4"/>
  <c r="T44" i="4" s="1"/>
  <c r="S45" i="4"/>
  <c r="T45" i="4" s="1"/>
  <c r="S46" i="4"/>
  <c r="S47" i="4"/>
  <c r="S48" i="4"/>
  <c r="T48" i="4" s="1"/>
  <c r="U48" i="4" s="1"/>
  <c r="S49" i="4"/>
  <c r="T49" i="4" s="1"/>
  <c r="S50" i="4"/>
  <c r="T50" i="4" s="1"/>
  <c r="S51" i="4"/>
  <c r="T51" i="4" s="1"/>
  <c r="S52" i="4"/>
  <c r="T52" i="4" s="1"/>
  <c r="S53" i="4"/>
  <c r="T53" i="4" s="1"/>
  <c r="U53" i="4" s="1"/>
  <c r="S54" i="4"/>
  <c r="T54" i="4" s="1"/>
  <c r="U54" i="4" s="1"/>
  <c r="S55" i="4"/>
  <c r="T55" i="4" s="1"/>
  <c r="U55" i="4" s="1"/>
  <c r="Q37" i="4"/>
  <c r="Q38" i="4"/>
  <c r="Q39" i="4"/>
  <c r="Q40" i="4"/>
  <c r="Q41" i="4"/>
  <c r="Q42" i="4"/>
  <c r="Q43" i="4"/>
  <c r="Q44" i="4"/>
  <c r="Q45" i="4"/>
  <c r="Q46" i="4"/>
  <c r="Q47" i="4"/>
  <c r="Q48" i="4"/>
  <c r="Q49" i="4"/>
  <c r="Q50" i="4"/>
  <c r="Q51" i="4"/>
  <c r="U51" i="4" s="1"/>
  <c r="Q52" i="4"/>
  <c r="Q53" i="4"/>
  <c r="Q54" i="4"/>
  <c r="Q55" i="4"/>
  <c r="S38" i="4"/>
  <c r="T38" i="4" s="1"/>
  <c r="U38" i="4" s="1"/>
  <c r="S37" i="4"/>
  <c r="T37" i="4" s="1"/>
  <c r="U37" i="4" s="1"/>
  <c r="Q36" i="4"/>
  <c r="S35" i="4"/>
  <c r="T35" i="4" s="1"/>
  <c r="R35" i="4"/>
  <c r="R36" i="4" s="1"/>
  <c r="R37" i="4" s="1"/>
  <c r="R38" i="4" s="1"/>
  <c r="R39" i="4" s="1"/>
  <c r="R40" i="4" s="1"/>
  <c r="R41" i="4" s="1"/>
  <c r="R42" i="4" s="1"/>
  <c r="R43" i="4" s="1"/>
  <c r="R44" i="4" s="1"/>
  <c r="R45" i="4" s="1"/>
  <c r="R46" i="4" s="1"/>
  <c r="R47" i="4" s="1"/>
  <c r="R48" i="4" s="1"/>
  <c r="R49" i="4" s="1"/>
  <c r="R50" i="4" s="1"/>
  <c r="R51" i="4" s="1"/>
  <c r="R52" i="4" s="1"/>
  <c r="R53" i="4" s="1"/>
  <c r="R54" i="4" s="1"/>
  <c r="R55" i="4" s="1"/>
  <c r="R56" i="4" s="1"/>
  <c r="R57" i="4" s="1"/>
  <c r="R58" i="4" s="1"/>
  <c r="R59" i="4" s="1"/>
  <c r="R60" i="4" s="1"/>
  <c r="R61" i="4" s="1"/>
  <c r="R62" i="4" s="1"/>
  <c r="R63" i="4" s="1"/>
  <c r="R64" i="4" s="1"/>
  <c r="R65" i="4" s="1"/>
  <c r="R66" i="4" s="1"/>
  <c r="R67" i="4" s="1"/>
  <c r="R68" i="4" s="1"/>
  <c r="R69" i="4" s="1"/>
  <c r="R70" i="4" s="1"/>
  <c r="R71" i="4" s="1"/>
  <c r="R72" i="4" s="1"/>
  <c r="R73" i="4" s="1"/>
  <c r="R74" i="4" s="1"/>
  <c r="R75" i="4" s="1"/>
  <c r="R76" i="4" s="1"/>
  <c r="R77" i="4" s="1"/>
  <c r="R78" i="4" s="1"/>
  <c r="R79" i="4" s="1"/>
  <c r="R80" i="4" s="1"/>
  <c r="R81" i="4" s="1"/>
  <c r="R82" i="4" s="1"/>
  <c r="R83" i="4" s="1"/>
  <c r="R84" i="4" s="1"/>
  <c r="R85" i="4" s="1"/>
  <c r="R86" i="4" s="1"/>
  <c r="R87" i="4" s="1"/>
  <c r="R88" i="4" s="1"/>
  <c r="R89" i="4" s="1"/>
  <c r="Q35" i="4"/>
  <c r="J15" i="4"/>
  <c r="H15" i="4"/>
  <c r="I15" i="4" s="1"/>
  <c r="S33" i="4"/>
  <c r="T33" i="4" s="1"/>
  <c r="Q33" i="4"/>
  <c r="S32" i="4"/>
  <c r="T32" i="4"/>
  <c r="Q32" i="4"/>
  <c r="U17" i="4"/>
  <c r="T16" i="4"/>
  <c r="U16" i="4" s="1"/>
  <c r="T17" i="4"/>
  <c r="T18" i="4"/>
  <c r="T25" i="4"/>
  <c r="T26" i="4"/>
  <c r="T27" i="4"/>
  <c r="T28" i="4"/>
  <c r="S3" i="4"/>
  <c r="T3" i="4" s="1"/>
  <c r="S4" i="4"/>
  <c r="T4" i="4" s="1"/>
  <c r="S5" i="4"/>
  <c r="T5" i="4" s="1"/>
  <c r="S6" i="4"/>
  <c r="T6" i="4" s="1"/>
  <c r="U6" i="4" s="1"/>
  <c r="S7" i="4"/>
  <c r="T7" i="4" s="1"/>
  <c r="S8" i="4"/>
  <c r="T8" i="4" s="1"/>
  <c r="U8" i="4" s="1"/>
  <c r="S9" i="4"/>
  <c r="T9" i="4" s="1"/>
  <c r="U9" i="4" s="1"/>
  <c r="S10" i="4"/>
  <c r="T10" i="4" s="1"/>
  <c r="S11" i="4"/>
  <c r="T11" i="4" s="1"/>
  <c r="S12" i="4"/>
  <c r="T12" i="4" s="1"/>
  <c r="S13" i="4"/>
  <c r="T13" i="4" s="1"/>
  <c r="U13" i="4" s="1"/>
  <c r="S14" i="4"/>
  <c r="T14" i="4" s="1"/>
  <c r="S15" i="4"/>
  <c r="T15" i="4" s="1"/>
  <c r="S16" i="4"/>
  <c r="S17" i="4"/>
  <c r="S18" i="4"/>
  <c r="S19" i="4"/>
  <c r="T19" i="4" s="1"/>
  <c r="S20" i="4"/>
  <c r="T20" i="4" s="1"/>
  <c r="S21" i="4"/>
  <c r="T21" i="4" s="1"/>
  <c r="S22" i="4"/>
  <c r="T22" i="4" s="1"/>
  <c r="S23" i="4"/>
  <c r="T23" i="4" s="1"/>
  <c r="U23" i="4" s="1"/>
  <c r="S24" i="4"/>
  <c r="T24" i="4" s="1"/>
  <c r="S25" i="4"/>
  <c r="S26" i="4"/>
  <c r="S27" i="4"/>
  <c r="S28" i="4"/>
  <c r="S29" i="4"/>
  <c r="T29" i="4" s="1"/>
  <c r="U29" i="4" s="1"/>
  <c r="S30" i="4"/>
  <c r="T30" i="4" s="1"/>
  <c r="U30" i="4" s="1"/>
  <c r="S31" i="4"/>
  <c r="T31" i="4" s="1"/>
  <c r="Q3" i="4"/>
  <c r="Q4" i="4"/>
  <c r="Q5" i="4"/>
  <c r="Q6" i="4"/>
  <c r="Q7" i="4"/>
  <c r="Q8" i="4"/>
  <c r="Q9" i="4"/>
  <c r="Q10" i="4"/>
  <c r="Q11" i="4"/>
  <c r="Q12" i="4"/>
  <c r="Q13" i="4"/>
  <c r="Q14" i="4"/>
  <c r="Q15" i="4"/>
  <c r="Q16" i="4"/>
  <c r="Q17" i="4"/>
  <c r="Q18" i="4"/>
  <c r="Q19" i="4"/>
  <c r="Q20" i="4"/>
  <c r="Q21" i="4"/>
  <c r="Q22" i="4"/>
  <c r="Q23" i="4"/>
  <c r="Q24" i="4"/>
  <c r="Q25" i="4"/>
  <c r="U25" i="4" s="1"/>
  <c r="Q26" i="4"/>
  <c r="Q27" i="4"/>
  <c r="Q28" i="4"/>
  <c r="Q29" i="4"/>
  <c r="Q30" i="4"/>
  <c r="Q31" i="4"/>
  <c r="S2" i="4"/>
  <c r="T2" i="4" s="1"/>
  <c r="R2" i="4"/>
  <c r="R3" i="4" s="1"/>
  <c r="R4" i="4" s="1"/>
  <c r="R5" i="4" s="1"/>
  <c r="R6" i="4" s="1"/>
  <c r="R7" i="4" s="1"/>
  <c r="R8" i="4" s="1"/>
  <c r="R9" i="4" s="1"/>
  <c r="R10" i="4" s="1"/>
  <c r="R11" i="4" s="1"/>
  <c r="R12" i="4" s="1"/>
  <c r="R13" i="4" s="1"/>
  <c r="R14" i="4" s="1"/>
  <c r="R15" i="4" s="1"/>
  <c r="R16" i="4" s="1"/>
  <c r="R17" i="4" s="1"/>
  <c r="R18" i="4" s="1"/>
  <c r="R19" i="4" s="1"/>
  <c r="R20" i="4" s="1"/>
  <c r="R21" i="4" s="1"/>
  <c r="R22" i="4" s="1"/>
  <c r="R23" i="4" s="1"/>
  <c r="R24" i="4" s="1"/>
  <c r="R25" i="4" s="1"/>
  <c r="R26" i="4" s="1"/>
  <c r="R27" i="4" s="1"/>
  <c r="R28" i="4" s="1"/>
  <c r="R29" i="4" s="1"/>
  <c r="R30" i="4" s="1"/>
  <c r="R31" i="4" s="1"/>
  <c r="R32" i="4" s="1"/>
  <c r="R33" i="4" s="1"/>
  <c r="Q2" i="4"/>
  <c r="AA48" i="7" l="1"/>
  <c r="AA26" i="7"/>
  <c r="V36" i="7"/>
  <c r="V67" i="7"/>
  <c r="V72" i="7"/>
  <c r="V81" i="7"/>
  <c r="AA16" i="7"/>
  <c r="V13" i="7"/>
  <c r="V57" i="7"/>
  <c r="V26" i="7"/>
  <c r="AA27" i="7"/>
  <c r="AA70" i="7"/>
  <c r="AA60" i="7"/>
  <c r="AA36" i="7"/>
  <c r="AA71" i="7"/>
  <c r="V7" i="7"/>
  <c r="AA79" i="7"/>
  <c r="AA68" i="7"/>
  <c r="V49" i="7"/>
  <c r="V3" i="7"/>
  <c r="V30" i="7"/>
  <c r="U24" i="4"/>
  <c r="U10" i="4"/>
  <c r="U27" i="4"/>
  <c r="U62" i="4"/>
  <c r="U4" i="4"/>
  <c r="U58" i="4"/>
  <c r="U26" i="4"/>
  <c r="U15" i="4"/>
  <c r="U5" i="4"/>
  <c r="U45" i="4"/>
  <c r="U61" i="4"/>
  <c r="U82" i="4"/>
  <c r="U14" i="4"/>
  <c r="U44" i="4"/>
  <c r="U60" i="4"/>
  <c r="U3" i="4"/>
  <c r="U22" i="4"/>
  <c r="K15" i="4"/>
  <c r="U43" i="4"/>
  <c r="U52" i="4"/>
  <c r="U68" i="4"/>
  <c r="U71" i="4"/>
  <c r="U75" i="4"/>
  <c r="U12" i="4"/>
  <c r="U31" i="4"/>
  <c r="U21" i="4"/>
  <c r="U11" i="4"/>
  <c r="U20" i="4"/>
  <c r="U32" i="4"/>
  <c r="U56" i="4"/>
  <c r="U64" i="4"/>
  <c r="U19" i="4"/>
  <c r="U28" i="4"/>
  <c r="U18" i="4"/>
  <c r="U7" i="4"/>
  <c r="U57" i="4"/>
  <c r="U63" i="4"/>
  <c r="U77" i="4"/>
  <c r="U85" i="4"/>
  <c r="AA6" i="9"/>
  <c r="V16" i="9"/>
  <c r="Y20" i="9"/>
  <c r="AA20" i="9" s="1"/>
  <c r="AA7" i="9"/>
  <c r="V8" i="9"/>
  <c r="AA15" i="9"/>
  <c r="AA5" i="9"/>
  <c r="V11" i="9"/>
  <c r="K4" i="9"/>
  <c r="J4" i="9"/>
  <c r="I4" i="9"/>
  <c r="U50" i="4"/>
  <c r="U42" i="4"/>
  <c r="U49" i="4"/>
  <c r="U41" i="4"/>
  <c r="U67" i="4"/>
  <c r="AA47" i="7"/>
  <c r="AA50" i="7"/>
  <c r="AA44" i="7"/>
  <c r="AA76" i="7"/>
  <c r="V12" i="7"/>
  <c r="U78" i="4"/>
  <c r="U81" i="4"/>
  <c r="U86" i="4"/>
  <c r="V10" i="7"/>
  <c r="AA80" i="7"/>
  <c r="AA72" i="7"/>
  <c r="AA64" i="7"/>
  <c r="V15" i="9"/>
  <c r="V65" i="7"/>
  <c r="V76" i="7"/>
  <c r="AA78" i="7"/>
  <c r="AA62" i="7"/>
  <c r="Y2" i="9"/>
  <c r="AA2" i="9" s="1"/>
  <c r="V2" i="9"/>
  <c r="V80" i="7"/>
  <c r="AA77" i="7"/>
  <c r="AA69" i="7"/>
  <c r="AA61" i="7"/>
  <c r="AA9" i="9"/>
  <c r="V77" i="7"/>
  <c r="U72" i="4"/>
  <c r="U79" i="4"/>
  <c r="U87" i="4"/>
  <c r="V19" i="7"/>
  <c r="U70" i="4"/>
  <c r="AA17" i="7"/>
  <c r="AA53" i="7"/>
  <c r="AA37" i="7"/>
  <c r="V62" i="7"/>
  <c r="V27" i="7"/>
  <c r="V32" i="7"/>
  <c r="AA39" i="7"/>
  <c r="V46" i="7"/>
  <c r="AA51" i="7"/>
  <c r="V53" i="7"/>
  <c r="V66" i="7"/>
  <c r="AA75" i="7"/>
  <c r="AA67" i="7"/>
  <c r="AA59" i="7"/>
  <c r="AA21" i="9"/>
  <c r="AA22" i="7"/>
  <c r="V41" i="7"/>
  <c r="V14" i="7"/>
  <c r="AA29" i="7"/>
  <c r="V55" i="7"/>
  <c r="V29" i="7"/>
  <c r="U36" i="4"/>
  <c r="U83" i="4"/>
  <c r="AA9" i="7"/>
  <c r="AA18" i="7"/>
  <c r="AA54" i="7"/>
  <c r="AA74" i="7"/>
  <c r="AA66" i="7"/>
  <c r="AA58" i="7"/>
  <c r="V21" i="9"/>
  <c r="V61" i="7"/>
  <c r="AA46" i="7"/>
  <c r="U88" i="4"/>
  <c r="V25" i="7"/>
  <c r="AA32" i="7"/>
  <c r="AA41" i="7"/>
  <c r="AA6" i="7"/>
  <c r="V11" i="7"/>
  <c r="V78" i="7"/>
  <c r="AA81" i="7"/>
  <c r="AA73" i="7"/>
  <c r="AA65" i="7"/>
  <c r="AA57" i="7"/>
  <c r="V4" i="9"/>
  <c r="V21" i="7"/>
  <c r="AA24" i="7"/>
  <c r="V31" i="7"/>
  <c r="V43" i="7"/>
  <c r="AA49" i="7"/>
  <c r="V51" i="7"/>
  <c r="V70" i="7"/>
  <c r="V16" i="7"/>
  <c r="V9" i="7"/>
  <c r="AA12" i="7"/>
  <c r="AA14" i="7"/>
  <c r="V74" i="7"/>
  <c r="V8" i="7"/>
  <c r="V39" i="7"/>
  <c r="V22" i="7"/>
  <c r="AA25" i="7"/>
  <c r="AA30" i="7"/>
  <c r="AA42" i="7"/>
  <c r="V44" i="7"/>
  <c r="AA55" i="7"/>
  <c r="V60" i="7"/>
  <c r="V68" i="7"/>
  <c r="V75" i="7"/>
  <c r="V6" i="7"/>
  <c r="AA15" i="7"/>
  <c r="AA34" i="7"/>
  <c r="V50" i="7"/>
  <c r="V58" i="7"/>
  <c r="V69" i="7"/>
  <c r="V17" i="7"/>
  <c r="AA13" i="7"/>
  <c r="V15" i="7"/>
  <c r="AA20" i="7"/>
  <c r="AA23" i="7"/>
  <c r="V37" i="7"/>
  <c r="V40" i="7"/>
  <c r="AA45" i="7"/>
  <c r="V79" i="7"/>
  <c r="AA5" i="7"/>
  <c r="V4" i="7"/>
  <c r="V20" i="7"/>
  <c r="V23" i="7"/>
  <c r="V48" i="7"/>
  <c r="AA52" i="7"/>
  <c r="AA56" i="7"/>
  <c r="V73" i="7"/>
  <c r="V19" i="9"/>
  <c r="AA19" i="9"/>
  <c r="V18" i="9"/>
  <c r="AA16" i="9"/>
  <c r="F18" i="9"/>
  <c r="V13" i="9"/>
  <c r="AA11" i="9"/>
  <c r="V7" i="9"/>
  <c r="V12" i="9"/>
  <c r="AA12" i="9"/>
  <c r="AA14" i="9"/>
  <c r="AA10" i="9"/>
  <c r="AA8" i="9"/>
  <c r="V3" i="9"/>
  <c r="I3" i="9"/>
  <c r="J3" i="9"/>
  <c r="K20" i="9"/>
  <c r="J20" i="9"/>
  <c r="G6" i="9"/>
  <c r="H5" i="9"/>
  <c r="V42" i="7"/>
  <c r="H20" i="7"/>
  <c r="K20" i="7" s="1"/>
  <c r="AA31" i="7"/>
  <c r="AA35" i="7"/>
  <c r="V34" i="7"/>
  <c r="V35" i="7"/>
  <c r="V18" i="7"/>
  <c r="AA10" i="7"/>
  <c r="AA8" i="7"/>
  <c r="AA4" i="7"/>
  <c r="AA7" i="7"/>
  <c r="AA3" i="7"/>
  <c r="F18" i="7"/>
  <c r="I3" i="7"/>
  <c r="J3" i="7"/>
  <c r="H4" i="7"/>
  <c r="I4" i="7" s="1"/>
  <c r="G5" i="7"/>
  <c r="U35" i="4"/>
  <c r="U33" i="4"/>
  <c r="U2" i="4"/>
  <c r="J5" i="9" l="1"/>
  <c r="K5" i="9"/>
  <c r="I5" i="9"/>
  <c r="H6" i="9"/>
  <c r="J6" i="9" s="1"/>
  <c r="G7" i="9"/>
  <c r="J20" i="7"/>
  <c r="I20" i="7"/>
  <c r="J4" i="7"/>
  <c r="K4" i="7"/>
  <c r="G6" i="7"/>
  <c r="H5" i="7"/>
  <c r="J5" i="7" s="1"/>
  <c r="E18" i="4"/>
  <c r="C18" i="4"/>
  <c r="C14" i="4"/>
  <c r="G4" i="4"/>
  <c r="H4" i="4" s="1"/>
  <c r="I4" i="4" s="1"/>
  <c r="H3" i="4"/>
  <c r="J3" i="4" s="1"/>
  <c r="S21" i="1"/>
  <c r="T21" i="1" s="1"/>
  <c r="S22" i="1"/>
  <c r="T22" i="1" s="1"/>
  <c r="S23" i="1"/>
  <c r="T23" i="1" s="1"/>
  <c r="U23" i="1" s="1"/>
  <c r="S24" i="1"/>
  <c r="T24" i="1" s="1"/>
  <c r="U24" i="1" s="1"/>
  <c r="S25" i="1"/>
  <c r="T25" i="1" s="1"/>
  <c r="U25" i="1" s="1"/>
  <c r="S26" i="1"/>
  <c r="T26" i="1" s="1"/>
  <c r="U26" i="1" s="1"/>
  <c r="S27" i="1"/>
  <c r="T27" i="1" s="1"/>
  <c r="S28" i="1"/>
  <c r="T28" i="1" s="1"/>
  <c r="S29" i="1"/>
  <c r="T29" i="1" s="1"/>
  <c r="S30" i="1"/>
  <c r="T30" i="1" s="1"/>
  <c r="S31" i="1"/>
  <c r="T31" i="1" s="1"/>
  <c r="U31" i="1" s="1"/>
  <c r="S32" i="1"/>
  <c r="T32" i="1" s="1"/>
  <c r="U32" i="1" s="1"/>
  <c r="S33" i="1"/>
  <c r="T33" i="1" s="1"/>
  <c r="U33" i="1" s="1"/>
  <c r="S34" i="1"/>
  <c r="T34" i="1" s="1"/>
  <c r="U34" i="1" s="1"/>
  <c r="S35" i="1"/>
  <c r="T35" i="1" s="1"/>
  <c r="S36" i="1"/>
  <c r="T36" i="1" s="1"/>
  <c r="S37" i="1"/>
  <c r="T37" i="1" s="1"/>
  <c r="Q21" i="1"/>
  <c r="Q22" i="1"/>
  <c r="Q23" i="1"/>
  <c r="Q24" i="1"/>
  <c r="Q25" i="1"/>
  <c r="Q26" i="1"/>
  <c r="Q27" i="1"/>
  <c r="U27" i="1" s="1"/>
  <c r="Q28" i="1"/>
  <c r="Q29" i="1"/>
  <c r="Q30" i="1"/>
  <c r="Q31" i="1"/>
  <c r="Q32" i="1"/>
  <c r="Q33" i="1"/>
  <c r="Q34" i="1"/>
  <c r="Q35" i="1"/>
  <c r="Q36" i="1"/>
  <c r="Q37" i="1"/>
  <c r="E18" i="1"/>
  <c r="C18" i="1"/>
  <c r="C14" i="1"/>
  <c r="Q20" i="1"/>
  <c r="S20" i="1"/>
  <c r="T20" i="1" s="1"/>
  <c r="R20" i="1"/>
  <c r="R21" i="1" s="1"/>
  <c r="R22" i="1" s="1"/>
  <c r="R23" i="1" s="1"/>
  <c r="R24" i="1" s="1"/>
  <c r="R25" i="1" s="1"/>
  <c r="R26" i="1" s="1"/>
  <c r="R27" i="1" s="1"/>
  <c r="R28" i="1" s="1"/>
  <c r="R29" i="1" s="1"/>
  <c r="R30" i="1" s="1"/>
  <c r="R31" i="1" s="1"/>
  <c r="R32" i="1" s="1"/>
  <c r="R33" i="1" s="1"/>
  <c r="R34" i="1" s="1"/>
  <c r="R35" i="1" s="1"/>
  <c r="R36" i="1" s="1"/>
  <c r="R37" i="1" s="1"/>
  <c r="H11" i="1"/>
  <c r="I11" i="1" s="1"/>
  <c r="Q3" i="1"/>
  <c r="Q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2" i="1"/>
  <c r="S3" i="1"/>
  <c r="S4" i="1"/>
  <c r="S5" i="1"/>
  <c r="S6" i="1"/>
  <c r="S7" i="1"/>
  <c r="S8" i="1"/>
  <c r="S9" i="1"/>
  <c r="S10" i="1"/>
  <c r="S11" i="1"/>
  <c r="S12" i="1"/>
  <c r="S13" i="1"/>
  <c r="S14" i="1"/>
  <c r="S15" i="1"/>
  <c r="S16" i="1"/>
  <c r="T16" i="1" s="1"/>
  <c r="S17" i="1"/>
  <c r="S2" i="1"/>
  <c r="T2" i="1" s="1"/>
  <c r="G5" i="4" l="1"/>
  <c r="U35" i="1"/>
  <c r="U22" i="1"/>
  <c r="U30" i="1"/>
  <c r="U37" i="1"/>
  <c r="U29" i="1"/>
  <c r="U21" i="1"/>
  <c r="U36" i="1"/>
  <c r="U28" i="1"/>
  <c r="H7" i="9"/>
  <c r="K7" i="9" s="1"/>
  <c r="G8" i="9"/>
  <c r="K6" i="9"/>
  <c r="I6" i="9"/>
  <c r="K5" i="7"/>
  <c r="G7" i="7"/>
  <c r="H6" i="7"/>
  <c r="K6" i="7" s="1"/>
  <c r="J6" i="7"/>
  <c r="I5" i="7"/>
  <c r="F18" i="4"/>
  <c r="J4" i="4"/>
  <c r="H5" i="4"/>
  <c r="J5" i="4" s="1"/>
  <c r="K4" i="4"/>
  <c r="I5" i="4"/>
  <c r="G6" i="4"/>
  <c r="K3" i="4"/>
  <c r="I3" i="4"/>
  <c r="F18" i="1"/>
  <c r="J11" i="1"/>
  <c r="K11" i="1"/>
  <c r="U2" i="1"/>
  <c r="U20" i="1"/>
  <c r="U16" i="1"/>
  <c r="T17" i="1"/>
  <c r="U17" i="1" s="1"/>
  <c r="T12" i="1"/>
  <c r="U12" i="1" s="1"/>
  <c r="T15" i="1"/>
  <c r="U15" i="1" s="1"/>
  <c r="T14" i="1"/>
  <c r="U14" i="1" s="1"/>
  <c r="T13" i="1"/>
  <c r="U13" i="1" s="1"/>
  <c r="T11" i="1"/>
  <c r="U11" i="1" s="1"/>
  <c r="R2" i="1"/>
  <c r="T3" i="1"/>
  <c r="U3" i="1" s="1"/>
  <c r="T4" i="1"/>
  <c r="T6" i="1"/>
  <c r="T7" i="1"/>
  <c r="U7" i="1" s="1"/>
  <c r="T8" i="1"/>
  <c r="G4" i="1"/>
  <c r="H3" i="1"/>
  <c r="H8" i="9" l="1"/>
  <c r="K8" i="9" s="1"/>
  <c r="G9" i="9"/>
  <c r="I7" i="9"/>
  <c r="J7" i="9"/>
  <c r="I6" i="7"/>
  <c r="G8" i="7"/>
  <c r="H7" i="7"/>
  <c r="I7" i="7" s="1"/>
  <c r="K5" i="4"/>
  <c r="G7" i="4"/>
  <c r="H6" i="4"/>
  <c r="K6" i="4" s="1"/>
  <c r="I3" i="1"/>
  <c r="J3" i="1"/>
  <c r="G5" i="1"/>
  <c r="G6" i="1" s="1"/>
  <c r="U8" i="1"/>
  <c r="U6" i="1"/>
  <c r="U4" i="1"/>
  <c r="R3" i="1"/>
  <c r="T10" i="1"/>
  <c r="U10" i="1" s="1"/>
  <c r="H4" i="1"/>
  <c r="K4" i="1" s="1"/>
  <c r="T9" i="1"/>
  <c r="U9" i="1" s="1"/>
  <c r="T5" i="1"/>
  <c r="U5" i="1" s="1"/>
  <c r="H5" i="1"/>
  <c r="I5" i="1" s="1"/>
  <c r="K3" i="1"/>
  <c r="J4" i="1" l="1"/>
  <c r="G10" i="9"/>
  <c r="H9" i="9"/>
  <c r="K9" i="9" s="1"/>
  <c r="I8" i="9"/>
  <c r="J8" i="9"/>
  <c r="K7" i="7"/>
  <c r="J7" i="7"/>
  <c r="G9" i="7"/>
  <c r="H8" i="7"/>
  <c r="K8" i="7" s="1"/>
  <c r="I6" i="4"/>
  <c r="G8" i="4"/>
  <c r="H7" i="4"/>
  <c r="J7" i="4" s="1"/>
  <c r="K7" i="4"/>
  <c r="J6" i="4"/>
  <c r="J5" i="1"/>
  <c r="R4" i="1"/>
  <c r="I4" i="1"/>
  <c r="K5" i="1"/>
  <c r="G7" i="1"/>
  <c r="H6" i="1"/>
  <c r="K6" i="1" s="1"/>
  <c r="I9" i="9" l="1"/>
  <c r="G11" i="9"/>
  <c r="H10" i="9"/>
  <c r="K10" i="9" s="1"/>
  <c r="I10" i="9"/>
  <c r="J9" i="9"/>
  <c r="I8" i="7"/>
  <c r="G10" i="7"/>
  <c r="G11" i="7" s="1"/>
  <c r="H9" i="7"/>
  <c r="J9" i="7" s="1"/>
  <c r="J8" i="7"/>
  <c r="I7" i="4"/>
  <c r="H8" i="4"/>
  <c r="K8" i="4" s="1"/>
  <c r="G9" i="4"/>
  <c r="I8" i="4"/>
  <c r="J6" i="1"/>
  <c r="R5" i="1"/>
  <c r="I6" i="1"/>
  <c r="G8" i="1"/>
  <c r="H7" i="1"/>
  <c r="K7" i="1" s="1"/>
  <c r="J8" i="4" l="1"/>
  <c r="H11" i="7"/>
  <c r="K11" i="7" s="1"/>
  <c r="G12" i="7"/>
  <c r="J11" i="7"/>
  <c r="J10" i="9"/>
  <c r="G12" i="9"/>
  <c r="H11" i="9"/>
  <c r="I11" i="9" s="1"/>
  <c r="K11" i="9"/>
  <c r="J11" i="9"/>
  <c r="H10" i="7"/>
  <c r="K10" i="7" s="1"/>
  <c r="K9" i="7"/>
  <c r="I9" i="7"/>
  <c r="H9" i="4"/>
  <c r="K9" i="4" s="1"/>
  <c r="G10" i="4"/>
  <c r="G11" i="4" s="1"/>
  <c r="I9" i="4"/>
  <c r="J7" i="1"/>
  <c r="R6" i="1"/>
  <c r="I7" i="1"/>
  <c r="G9" i="1"/>
  <c r="H8" i="1"/>
  <c r="I8" i="1" s="1"/>
  <c r="J10" i="7" l="1"/>
  <c r="G12" i="4"/>
  <c r="H11" i="4"/>
  <c r="J11" i="4" s="1"/>
  <c r="I11" i="7"/>
  <c r="G13" i="7"/>
  <c r="H12" i="7"/>
  <c r="J12" i="7" s="1"/>
  <c r="H12" i="9"/>
  <c r="G13" i="9"/>
  <c r="K12" i="9"/>
  <c r="J12" i="9"/>
  <c r="I12" i="9"/>
  <c r="I10" i="7"/>
  <c r="H10" i="4"/>
  <c r="K10" i="4" s="1"/>
  <c r="J9" i="4"/>
  <c r="J8" i="1"/>
  <c r="R7" i="1"/>
  <c r="K8" i="1"/>
  <c r="G10" i="1"/>
  <c r="H9" i="1"/>
  <c r="K9" i="1" s="1"/>
  <c r="I11" i="4" l="1"/>
  <c r="K11" i="4"/>
  <c r="G13" i="4"/>
  <c r="H12" i="4"/>
  <c r="K12" i="4" s="1"/>
  <c r="J12" i="4"/>
  <c r="I12" i="7"/>
  <c r="K12" i="7"/>
  <c r="G14" i="7"/>
  <c r="H13" i="7"/>
  <c r="I13" i="7" s="1"/>
  <c r="H13" i="9"/>
  <c r="I13" i="9" s="1"/>
  <c r="G14" i="9"/>
  <c r="J10" i="4"/>
  <c r="I10" i="4"/>
  <c r="J9" i="1"/>
  <c r="R8" i="1"/>
  <c r="I9" i="1"/>
  <c r="H10" i="1"/>
  <c r="K10" i="1" s="1"/>
  <c r="I12" i="4" l="1"/>
  <c r="K13" i="7"/>
  <c r="J13" i="7"/>
  <c r="G14" i="4"/>
  <c r="H13" i="4"/>
  <c r="K13" i="4" s="1"/>
  <c r="J13" i="9"/>
  <c r="K13" i="9"/>
  <c r="G15" i="7"/>
  <c r="H14" i="7"/>
  <c r="I14" i="7" s="1"/>
  <c r="H14" i="9"/>
  <c r="I14" i="9" s="1"/>
  <c r="G15" i="9"/>
  <c r="J10" i="1"/>
  <c r="R9" i="1"/>
  <c r="I10" i="1"/>
  <c r="J13" i="4" l="1"/>
  <c r="K14" i="9"/>
  <c r="J14" i="9"/>
  <c r="I13" i="4"/>
  <c r="H14" i="4"/>
  <c r="J14" i="4" s="1"/>
  <c r="I14" i="4"/>
  <c r="K14" i="4"/>
  <c r="K14" i="7"/>
  <c r="J14" i="7"/>
  <c r="G16" i="7"/>
  <c r="H15" i="7"/>
  <c r="K15" i="7" s="1"/>
  <c r="I15" i="7"/>
  <c r="J15" i="7"/>
  <c r="H15" i="9"/>
  <c r="J15" i="9" s="1"/>
  <c r="K15" i="9"/>
  <c r="G16" i="9"/>
  <c r="R10" i="1"/>
  <c r="R11" i="1" s="1"/>
  <c r="R12" i="1" s="1"/>
  <c r="R13" i="1" s="1"/>
  <c r="R14" i="1" s="1"/>
  <c r="R15" i="1" s="1"/>
  <c r="R16" i="1" s="1"/>
  <c r="R17" i="1" s="1"/>
  <c r="G17" i="7" l="1"/>
  <c r="H16" i="7"/>
  <c r="I16" i="7" s="1"/>
  <c r="K16" i="7"/>
  <c r="H16" i="9"/>
  <c r="K16" i="9" s="1"/>
  <c r="G17" i="9"/>
  <c r="I15" i="9"/>
  <c r="J16" i="7" l="1"/>
  <c r="G18" i="7"/>
  <c r="H17" i="7"/>
  <c r="K17" i="7" s="1"/>
  <c r="J17" i="7"/>
  <c r="I17" i="7"/>
  <c r="G18" i="9"/>
  <c r="H17" i="9"/>
  <c r="K17" i="9" s="1"/>
  <c r="I16" i="9"/>
  <c r="J16" i="9"/>
  <c r="G19" i="7" l="1"/>
  <c r="H18" i="7"/>
  <c r="K18" i="7" s="1"/>
  <c r="I18" i="7"/>
  <c r="J18" i="7"/>
  <c r="I17" i="9"/>
  <c r="H18" i="9"/>
  <c r="J18" i="9" s="1"/>
  <c r="G19" i="9"/>
  <c r="K18" i="9"/>
  <c r="J17" i="9"/>
  <c r="H19" i="7" l="1"/>
  <c r="K19" i="7" s="1"/>
  <c r="J19" i="7"/>
  <c r="I19" i="7"/>
  <c r="H19" i="9"/>
  <c r="K19" i="9" s="1"/>
  <c r="I18" i="9"/>
  <c r="I19" i="9" l="1"/>
  <c r="J19" i="9"/>
</calcChain>
</file>

<file path=xl/sharedStrings.xml><?xml version="1.0" encoding="utf-8"?>
<sst xmlns="http://schemas.openxmlformats.org/spreadsheetml/2006/main" count="442" uniqueCount="132">
  <si>
    <t xml:space="preserve">Testing date </t>
  </si>
  <si>
    <t>Materials</t>
  </si>
  <si>
    <t>Sample Number</t>
  </si>
  <si>
    <t>R-ratio</t>
  </si>
  <si>
    <t>Frequency (Hz)</t>
  </si>
  <si>
    <t>Cycles</t>
  </si>
  <si>
    <t>Total cycles</t>
  </si>
  <si>
    <t>a/W</t>
  </si>
  <si>
    <t>da/dN</t>
  </si>
  <si>
    <t>B (mm)</t>
  </si>
  <si>
    <t>W (mm)</t>
  </si>
  <si>
    <t>Yield stress (MPa)</t>
  </si>
  <si>
    <t>Young's module (GPa)</t>
  </si>
  <si>
    <t>Precrack (mm)</t>
  </si>
  <si>
    <t>TESTING INPUT PARAMETERS</t>
  </si>
  <si>
    <t>Crack tip (mm)</t>
  </si>
  <si>
    <t>Al-Mg-Sc</t>
  </si>
  <si>
    <t>Testing Method</t>
  </si>
  <si>
    <t>K-decreasing method</t>
  </si>
  <si>
    <t>Pmax(kN)</t>
  </si>
  <si>
    <t>target load (kN)</t>
  </si>
  <si>
    <t>Amplitude (kN)</t>
  </si>
  <si>
    <t>Pmin</t>
  </si>
  <si>
    <t>Stiffness (kN/mm)</t>
  </si>
  <si>
    <t>Pmax (kN)</t>
  </si>
  <si>
    <t>ΔP</t>
  </si>
  <si>
    <t>P1-H2</t>
  </si>
  <si>
    <t>an refernce length (mm)</t>
  </si>
  <si>
    <t>Crack length a=an+cracktip (mm)</t>
  </si>
  <si>
    <t>ΔK (MP√m)</t>
  </si>
  <si>
    <t>Data Processing</t>
  </si>
  <si>
    <t>da/dN (m/cycle)</t>
  </si>
  <si>
    <t>Crack length (m)</t>
  </si>
  <si>
    <t>10-09-2021</t>
  </si>
  <si>
    <t>Threshold</t>
  </si>
  <si>
    <t>Constant loading</t>
  </si>
  <si>
    <t>∆P</t>
  </si>
  <si>
    <t>No. of cycles</t>
  </si>
  <si>
    <t>Time (hr)</t>
  </si>
  <si>
    <t>No of cycles</t>
  </si>
  <si>
    <t>Present time</t>
  </si>
  <si>
    <t>Estimate time</t>
  </si>
  <si>
    <t>duration</t>
  </si>
  <si>
    <t>Estimate Time</t>
  </si>
  <si>
    <t>Command + ;</t>
  </si>
  <si>
    <t>P1-V2</t>
  </si>
  <si>
    <t>15-09-2021</t>
  </si>
  <si>
    <t>Crack length</t>
  </si>
  <si>
    <t>∆K</t>
  </si>
  <si>
    <t>Crack lnetgh = EDM notch + Precrack + measured crack lentgh</t>
  </si>
  <si>
    <t xml:space="preserve">Pmax </t>
  </si>
  <si>
    <t>0.8 kN</t>
  </si>
  <si>
    <t>Plate 1- Horizontal</t>
  </si>
  <si>
    <t>Plate 1- Vertical</t>
  </si>
  <si>
    <t>Crack lnetgh</t>
  </si>
  <si>
    <t>Data processing</t>
  </si>
  <si>
    <t>Vertical-Khadar</t>
  </si>
  <si>
    <t>Jin-K-consant</t>
  </si>
  <si>
    <t>Jin-K-decreasing</t>
  </si>
  <si>
    <t>Jin</t>
  </si>
  <si>
    <t>Khadar-K-constant</t>
  </si>
  <si>
    <t>Jin-horizontal sample 2</t>
  </si>
  <si>
    <t>Khadar-horizontal sample 1</t>
  </si>
  <si>
    <t>K-increasing test</t>
  </si>
  <si>
    <t>K-decreasing test</t>
  </si>
  <si>
    <t>Vertical-jin</t>
  </si>
  <si>
    <t>∆P=0.72</t>
  </si>
  <si>
    <t>28-09-2021</t>
  </si>
  <si>
    <t>P2-H1</t>
  </si>
  <si>
    <t>Compliance method</t>
  </si>
  <si>
    <t>a/W by compliance</t>
  </si>
  <si>
    <t>A</t>
  </si>
  <si>
    <t>U</t>
  </si>
  <si>
    <t>COD</t>
  </si>
  <si>
    <t>Elastic constraint modulus</t>
  </si>
  <si>
    <t>crack length by compliance</t>
  </si>
  <si>
    <t>difference rate %</t>
  </si>
  <si>
    <t xml:space="preserve"> </t>
  </si>
  <si>
    <t>Horizontal</t>
  </si>
  <si>
    <t>Vertical</t>
  </si>
  <si>
    <t>Jin-K-increasing</t>
  </si>
  <si>
    <t>Khadar-Vetical</t>
  </si>
  <si>
    <t>Khadar-Horizontal</t>
  </si>
  <si>
    <t>failed</t>
  </si>
  <si>
    <t>P2-V4</t>
  </si>
  <si>
    <t>A load error</t>
  </si>
  <si>
    <t>Jin-horizontal P2-H1</t>
  </si>
  <si>
    <t>√</t>
  </si>
  <si>
    <t>∆K MPaVm</t>
  </si>
  <si>
    <t xml:space="preserve">laser bed power </t>
  </si>
  <si>
    <t>∆K Mpa√m</t>
  </si>
  <si>
    <t>da/dN mm/cycle</t>
  </si>
  <si>
    <t>traditional</t>
  </si>
  <si>
    <t>m/cycle</t>
  </si>
  <si>
    <t>scalmalloy slm</t>
  </si>
  <si>
    <t>Jin-P2-H1</t>
  </si>
  <si>
    <t>∆Kthr (Mpa√m)</t>
  </si>
  <si>
    <t>Kmax</t>
  </si>
  <si>
    <t>R</t>
  </si>
  <si>
    <t>A (Mpa√m</t>
  </si>
  <si>
    <t>(∆K-∆Kth)/√(1-Kmax/A)</t>
  </si>
  <si>
    <t>D</t>
  </si>
  <si>
    <t>p</t>
  </si>
  <si>
    <t>log D</t>
  </si>
  <si>
    <t>da/dN (HS)</t>
  </si>
  <si>
    <t>Horizontal-Khadar</t>
  </si>
  <si>
    <t>slope n</t>
  </si>
  <si>
    <t>log C</t>
  </si>
  <si>
    <t>C</t>
  </si>
  <si>
    <t>x</t>
  </si>
  <si>
    <t>y</t>
  </si>
  <si>
    <t>jones as built R=0.1</t>
  </si>
  <si>
    <t>jones heat treated R=0.1</t>
  </si>
  <si>
    <t>horizontal</t>
  </si>
  <si>
    <t>∆K max</t>
  </si>
  <si>
    <t>∆</t>
  </si>
  <si>
    <t>Equation</t>
  </si>
  <si>
    <t>y = a + b*x</t>
  </si>
  <si>
    <t>Plot</t>
  </si>
  <si>
    <t>B</t>
  </si>
  <si>
    <t>F</t>
  </si>
  <si>
    <t>Weight</t>
  </si>
  <si>
    <t>No Weighting</t>
  </si>
  <si>
    <t>Intercept</t>
  </si>
  <si>
    <t>Slope</t>
  </si>
  <si>
    <t>Residual Sum of Squares</t>
  </si>
  <si>
    <t>Pearson's r</t>
  </si>
  <si>
    <t>R-Square (COD)</t>
  </si>
  <si>
    <t>Adj. R-Square</t>
  </si>
  <si>
    <t>slop p</t>
  </si>
  <si>
    <t>J</t>
  </si>
  <si>
    <t>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</si>
</sst>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0.000"/>
    <numFmt numFmtId="165" formatCode="_(* #,##0_);_(* \(#,##0\);_(* &quot;-&quot;??_);_(@_)"/>
    <numFmt numFmtId="166" formatCode="[$-F400]h:mm:ss\ AM/PM"/>
    <numFmt numFmtId="167" formatCode="0.0000"/>
  </numFmts>
  <fonts count="13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1"/>
      <name val="Calibri (Body)"/>
    </font>
    <font>
      <b/>
      <sz val="12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2"/>
      <color rgb="FF006100"/>
      <name val="Calibri"/>
      <family val="2"/>
      <scheme val="minor"/>
    </font>
    <font>
      <sz val="7"/>
      <color rgb="FF141413"/>
      <name val="Times"/>
      <family val="1"/>
    </font>
    <font>
      <sz val="9"/>
      <color rgb="FF000000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B4C6E7"/>
        <bgColor rgb="FF000000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6EFCE"/>
      </patternFill>
    </fill>
    <fill>
      <patternFill patternType="solid">
        <fgColor rgb="FFA9D08E"/>
        <bgColor rgb="FF000000"/>
      </patternFill>
    </fill>
    <fill>
      <patternFill patternType="solid">
        <fgColor rgb="FFF4B084"/>
        <bgColor rgb="FF000000"/>
      </patternFill>
    </fill>
    <fill>
      <patternFill patternType="solid">
        <fgColor rgb="FFFFFFFF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rgb="FF000000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000000"/>
      </left>
      <right style="thin">
        <color rgb="FFC0C0C0"/>
      </right>
      <top style="thin">
        <color rgb="FF000000"/>
      </top>
      <bottom style="thin">
        <color rgb="FFC0C0C0"/>
      </bottom>
      <diagonal/>
    </border>
    <border>
      <left/>
      <right style="thin">
        <color rgb="FF000000"/>
      </right>
      <top style="thin">
        <color rgb="FF000000"/>
      </top>
      <bottom style="thin">
        <color rgb="FFC0C0C0"/>
      </bottom>
      <diagonal/>
    </border>
    <border>
      <left/>
      <right/>
      <top style="thin">
        <color rgb="FF000000"/>
      </top>
      <bottom style="thin">
        <color rgb="FFC0C0C0"/>
      </bottom>
      <diagonal/>
    </border>
    <border>
      <left style="thin">
        <color rgb="FF000000"/>
      </left>
      <right style="thin">
        <color rgb="FFC0C0C0"/>
      </right>
      <top/>
      <bottom style="thin">
        <color rgb="FFC0C0C0"/>
      </bottom>
      <diagonal/>
    </border>
    <border>
      <left/>
      <right style="thin">
        <color rgb="FFC0C0C0"/>
      </right>
      <top/>
      <bottom style="thin">
        <color rgb="FFC0C0C0"/>
      </bottom>
      <diagonal/>
    </border>
    <border>
      <left/>
      <right style="thin">
        <color rgb="FF000000"/>
      </right>
      <top/>
      <bottom style="thin">
        <color rgb="FFC0C0C0"/>
      </bottom>
      <diagonal/>
    </border>
    <border>
      <left style="thin">
        <color rgb="FF000000"/>
      </left>
      <right style="thin">
        <color rgb="FFC0C0C0"/>
      </right>
      <top/>
      <bottom style="thin">
        <color rgb="FF000000"/>
      </bottom>
      <diagonal/>
    </border>
    <border>
      <left/>
      <right style="thin">
        <color rgb="FFC0C0C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C0C0C0"/>
      </left>
      <right/>
      <top style="thin">
        <color rgb="FF000000"/>
      </top>
      <bottom style="thin">
        <color rgb="FFC0C0C0"/>
      </bottom>
      <diagonal/>
    </border>
    <border>
      <left style="thin">
        <color rgb="FFC0C0C0"/>
      </left>
      <right/>
      <top style="thin">
        <color rgb="FFC0C0C0"/>
      </top>
      <bottom style="thin">
        <color rgb="FFC0C0C0"/>
      </bottom>
      <diagonal/>
    </border>
    <border>
      <left/>
      <right/>
      <top style="thin">
        <color rgb="FFC0C0C0"/>
      </top>
      <bottom style="thin">
        <color rgb="FFC0C0C0"/>
      </bottom>
      <diagonal/>
    </border>
    <border>
      <left/>
      <right style="thin">
        <color rgb="FF000000"/>
      </right>
      <top style="thin">
        <color rgb="FFC0C0C0"/>
      </top>
      <bottom style="thin">
        <color rgb="FFC0C0C0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16" borderId="0" applyNumberFormat="0" applyBorder="0" applyAlignment="0" applyProtection="0"/>
  </cellStyleXfs>
  <cellXfs count="177">
    <xf numFmtId="0" fontId="0" fillId="0" borderId="0" xfId="0"/>
    <xf numFmtId="0" fontId="0" fillId="2" borderId="1" xfId="0" applyFill="1" applyBorder="1"/>
    <xf numFmtId="0" fontId="0" fillId="3" borderId="1" xfId="0" applyFill="1" applyBorder="1"/>
    <xf numFmtId="164" fontId="0" fillId="0" borderId="0" xfId="0" applyNumberFormat="1"/>
    <xf numFmtId="164" fontId="0" fillId="5" borderId="1" xfId="0" applyNumberFormat="1" applyFill="1" applyBorder="1"/>
    <xf numFmtId="0" fontId="0" fillId="0" borderId="1" xfId="0" applyBorder="1" applyAlignment="1">
      <alignment horizontal="center" vertical="center"/>
    </xf>
    <xf numFmtId="165" fontId="0" fillId="0" borderId="0" xfId="0" applyNumberFormat="1"/>
    <xf numFmtId="15" fontId="0" fillId="0" borderId="0" xfId="0" applyNumberFormat="1"/>
    <xf numFmtId="43" fontId="0" fillId="0" borderId="0" xfId="0" applyNumberFormat="1"/>
    <xf numFmtId="11" fontId="0" fillId="0" borderId="0" xfId="0" applyNumberFormat="1"/>
    <xf numFmtId="0" fontId="0" fillId="6" borderId="7" xfId="0" applyFill="1" applyBorder="1" applyAlignment="1">
      <alignment horizontal="center" vertical="center"/>
    </xf>
    <xf numFmtId="0" fontId="0" fillId="6" borderId="8" xfId="0" applyFill="1" applyBorder="1" applyAlignment="1">
      <alignment horizontal="center" vertical="center"/>
    </xf>
    <xf numFmtId="0" fontId="0" fillId="6" borderId="3" xfId="0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164" fontId="0" fillId="7" borderId="7" xfId="0" applyNumberFormat="1" applyFill="1" applyBorder="1" applyAlignment="1">
      <alignment horizontal="center" vertical="center"/>
    </xf>
    <xf numFmtId="164" fontId="0" fillId="7" borderId="8" xfId="0" applyNumberFormat="1" applyFill="1" applyBorder="1" applyAlignment="1">
      <alignment horizontal="center" vertical="center"/>
    </xf>
    <xf numFmtId="0" fontId="0" fillId="7" borderId="3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4" fillId="8" borderId="5" xfId="0" applyFont="1" applyFill="1" applyBorder="1" applyAlignment="1">
      <alignment horizontal="center"/>
    </xf>
    <xf numFmtId="0" fontId="4" fillId="8" borderId="1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2" fillId="0" borderId="0" xfId="0" applyFont="1" applyAlignment="1">
      <alignment horizontal="center" vertical="center"/>
    </xf>
    <xf numFmtId="0" fontId="0" fillId="8" borderId="5" xfId="0" applyFill="1" applyBorder="1" applyAlignment="1">
      <alignment horizontal="center"/>
    </xf>
    <xf numFmtId="0" fontId="0" fillId="8" borderId="1" xfId="0" applyFill="1" applyBorder="1" applyAlignment="1">
      <alignment horizontal="center"/>
    </xf>
    <xf numFmtId="11" fontId="0" fillId="8" borderId="6" xfId="0" applyNumberFormat="1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0" fontId="0" fillId="9" borderId="3" xfId="0" applyFill="1" applyBorder="1" applyAlignment="1">
      <alignment horizontal="center" vertical="center"/>
    </xf>
    <xf numFmtId="0" fontId="3" fillId="6" borderId="8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3" fillId="7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8" borderId="5" xfId="0" applyFont="1" applyFill="1" applyBorder="1" applyAlignment="1">
      <alignment horizontal="center"/>
    </xf>
    <xf numFmtId="0" fontId="3" fillId="8" borderId="1" xfId="0" applyFont="1" applyFill="1" applyBorder="1" applyAlignment="1">
      <alignment horizontal="center"/>
    </xf>
    <xf numFmtId="11" fontId="3" fillId="8" borderId="6" xfId="0" applyNumberFormat="1" applyFont="1" applyFill="1" applyBorder="1" applyAlignment="1">
      <alignment horizontal="center"/>
    </xf>
    <xf numFmtId="0" fontId="0" fillId="6" borderId="1" xfId="0" applyFill="1" applyBorder="1"/>
    <xf numFmtId="166" fontId="0" fillId="2" borderId="1" xfId="0" applyNumberFormat="1" applyFill="1" applyBorder="1"/>
    <xf numFmtId="165" fontId="0" fillId="6" borderId="7" xfId="1" applyNumberFormat="1" applyFont="1" applyFill="1" applyBorder="1" applyAlignment="1">
      <alignment horizontal="center" vertical="center"/>
    </xf>
    <xf numFmtId="165" fontId="0" fillId="6" borderId="8" xfId="1" applyNumberFormat="1" applyFont="1" applyFill="1" applyBorder="1" applyAlignment="1">
      <alignment horizontal="center" vertical="center"/>
    </xf>
    <xf numFmtId="165" fontId="3" fillId="6" borderId="8" xfId="1" applyNumberFormat="1" applyFont="1" applyFill="1" applyBorder="1" applyAlignment="1">
      <alignment horizontal="center" vertical="center"/>
    </xf>
    <xf numFmtId="0" fontId="3" fillId="2" borderId="1" xfId="0" applyFont="1" applyFill="1" applyBorder="1"/>
    <xf numFmtId="164" fontId="0" fillId="4" borderId="0" xfId="0" applyNumberFormat="1" applyFill="1"/>
    <xf numFmtId="164" fontId="0" fillId="4" borderId="1" xfId="0" applyNumberFormat="1" applyFill="1" applyBorder="1"/>
    <xf numFmtId="0" fontId="0" fillId="10" borderId="1" xfId="0" applyFill="1" applyBorder="1"/>
    <xf numFmtId="0" fontId="0" fillId="10" borderId="1" xfId="1" applyNumberFormat="1" applyFont="1" applyFill="1" applyBorder="1"/>
    <xf numFmtId="165" fontId="0" fillId="10" borderId="1" xfId="0" applyNumberFormat="1" applyFill="1" applyBorder="1"/>
    <xf numFmtId="165" fontId="0" fillId="2" borderId="1" xfId="1" applyNumberFormat="1" applyFont="1" applyFill="1" applyBorder="1"/>
    <xf numFmtId="0" fontId="0" fillId="11" borderId="1" xfId="0" applyFill="1" applyBorder="1"/>
    <xf numFmtId="166" fontId="0" fillId="11" borderId="1" xfId="0" applyNumberFormat="1" applyFill="1" applyBorder="1"/>
    <xf numFmtId="0" fontId="3" fillId="0" borderId="0" xfId="0" applyFont="1"/>
    <xf numFmtId="0" fontId="0" fillId="7" borderId="3" xfId="1" applyNumberFormat="1" applyFont="1" applyFill="1" applyBorder="1" applyAlignment="1">
      <alignment horizontal="center" vertical="center"/>
    </xf>
    <xf numFmtId="0" fontId="0" fillId="7" borderId="1" xfId="1" applyNumberFormat="1" applyFont="1" applyFill="1" applyBorder="1" applyAlignment="1">
      <alignment horizontal="center" vertical="center"/>
    </xf>
    <xf numFmtId="0" fontId="3" fillId="7" borderId="1" xfId="1" applyNumberFormat="1" applyFont="1" applyFill="1" applyBorder="1" applyAlignment="1">
      <alignment horizontal="center" vertical="center"/>
    </xf>
    <xf numFmtId="0" fontId="6" fillId="12" borderId="12" xfId="0" applyFont="1" applyFill="1" applyBorder="1" applyAlignment="1">
      <alignment horizontal="center"/>
    </xf>
    <xf numFmtId="0" fontId="6" fillId="12" borderId="13" xfId="0" applyFont="1" applyFill="1" applyBorder="1" applyAlignment="1">
      <alignment horizontal="center"/>
    </xf>
    <xf numFmtId="0" fontId="6" fillId="12" borderId="14" xfId="0" applyFont="1" applyFill="1" applyBorder="1" applyAlignment="1">
      <alignment horizontal="center"/>
    </xf>
    <xf numFmtId="167" fontId="0" fillId="0" borderId="0" xfId="0" applyNumberFormat="1"/>
    <xf numFmtId="167" fontId="0" fillId="5" borderId="1" xfId="0" applyNumberFormat="1" applyFill="1" applyBorder="1"/>
    <xf numFmtId="0" fontId="7" fillId="0" borderId="0" xfId="0" applyFont="1"/>
    <xf numFmtId="0" fontId="8" fillId="0" borderId="0" xfId="0" applyFont="1"/>
    <xf numFmtId="0" fontId="7" fillId="0" borderId="16" xfId="0" applyFont="1" applyBorder="1"/>
    <xf numFmtId="0" fontId="7" fillId="0" borderId="13" xfId="0" applyFont="1" applyBorder="1"/>
    <xf numFmtId="0" fontId="9" fillId="0" borderId="16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11" fontId="0" fillId="0" borderId="0" xfId="0" applyNumberFormat="1" applyAlignment="1">
      <alignment horizontal="center"/>
    </xf>
    <xf numFmtId="0" fontId="2" fillId="0" borderId="0" xfId="0" applyFont="1"/>
    <xf numFmtId="164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11" fontId="2" fillId="0" borderId="0" xfId="0" applyNumberFormat="1" applyFont="1"/>
    <xf numFmtId="165" fontId="1" fillId="6" borderId="8" xfId="1" applyNumberFormat="1" applyFont="1" applyFill="1" applyBorder="1" applyAlignment="1">
      <alignment horizontal="center" vertical="center"/>
    </xf>
    <xf numFmtId="0" fontId="1" fillId="6" borderId="8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164" fontId="1" fillId="7" borderId="8" xfId="0" applyNumberFormat="1" applyFont="1" applyFill="1" applyBorder="1" applyAlignment="1">
      <alignment horizontal="center" vertical="center"/>
    </xf>
    <xf numFmtId="0" fontId="1" fillId="7" borderId="1" xfId="1" applyNumberFormat="1" applyFont="1" applyFill="1" applyBorder="1" applyAlignment="1">
      <alignment horizontal="center" vertical="center"/>
    </xf>
    <xf numFmtId="0" fontId="1" fillId="7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8" borderId="5" xfId="0" applyFont="1" applyFill="1" applyBorder="1" applyAlignment="1">
      <alignment horizontal="center"/>
    </xf>
    <xf numFmtId="0" fontId="1" fillId="8" borderId="1" xfId="0" applyFont="1" applyFill="1" applyBorder="1" applyAlignment="1">
      <alignment horizontal="center"/>
    </xf>
    <xf numFmtId="11" fontId="1" fillId="8" borderId="6" xfId="0" applyNumberFormat="1" applyFont="1" applyFill="1" applyBorder="1" applyAlignment="1">
      <alignment horizontal="center"/>
    </xf>
    <xf numFmtId="0" fontId="4" fillId="8" borderId="12" xfId="0" applyFont="1" applyFill="1" applyBorder="1" applyAlignment="1">
      <alignment horizontal="center"/>
    </xf>
    <xf numFmtId="0" fontId="4" fillId="8" borderId="16" xfId="0" applyFont="1" applyFill="1" applyBorder="1" applyAlignment="1">
      <alignment horizontal="center"/>
    </xf>
    <xf numFmtId="11" fontId="4" fillId="8" borderId="18" xfId="0" applyNumberFormat="1" applyFont="1" applyFill="1" applyBorder="1" applyAlignment="1">
      <alignment horizontal="center"/>
    </xf>
    <xf numFmtId="0" fontId="0" fillId="8" borderId="22" xfId="0" applyFill="1" applyBorder="1" applyAlignment="1">
      <alignment horizontal="center"/>
    </xf>
    <xf numFmtId="0" fontId="0" fillId="8" borderId="23" xfId="0" applyFill="1" applyBorder="1" applyAlignment="1">
      <alignment horizontal="center"/>
    </xf>
    <xf numFmtId="11" fontId="0" fillId="8" borderId="24" xfId="0" applyNumberFormat="1" applyFill="1" applyBorder="1" applyAlignment="1">
      <alignment horizontal="center"/>
    </xf>
    <xf numFmtId="0" fontId="1" fillId="8" borderId="12" xfId="0" applyFont="1" applyFill="1" applyBorder="1" applyAlignment="1">
      <alignment horizontal="center"/>
    </xf>
    <xf numFmtId="0" fontId="1" fillId="8" borderId="16" xfId="0" applyFont="1" applyFill="1" applyBorder="1" applyAlignment="1">
      <alignment horizontal="center"/>
    </xf>
    <xf numFmtId="11" fontId="1" fillId="8" borderId="18" xfId="0" applyNumberFormat="1" applyFont="1" applyFill="1" applyBorder="1" applyAlignment="1">
      <alignment horizontal="center"/>
    </xf>
    <xf numFmtId="0" fontId="0" fillId="8" borderId="1" xfId="0" applyFill="1" applyBorder="1" applyAlignment="1">
      <alignment horizontal="center" vertical="center"/>
    </xf>
    <xf numFmtId="0" fontId="0" fillId="12" borderId="1" xfId="0" applyFill="1" applyBorder="1" applyAlignment="1">
      <alignment horizontal="center" vertical="center"/>
    </xf>
    <xf numFmtId="0" fontId="0" fillId="8" borderId="8" xfId="0" applyFill="1" applyBorder="1" applyAlignment="1">
      <alignment horizontal="center" vertical="center"/>
    </xf>
    <xf numFmtId="0" fontId="0" fillId="12" borderId="8" xfId="0" applyFill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11" fontId="0" fillId="8" borderId="6" xfId="0" applyNumberFormat="1" applyFill="1" applyBorder="1" applyAlignment="1">
      <alignment horizontal="center" vertical="center"/>
    </xf>
    <xf numFmtId="11" fontId="0" fillId="12" borderId="6" xfId="0" applyNumberFormat="1" applyFill="1" applyBorder="1" applyAlignment="1">
      <alignment horizontal="center" vertical="center"/>
    </xf>
    <xf numFmtId="167" fontId="0" fillId="13" borderId="0" xfId="0" applyNumberFormat="1" applyFill="1"/>
    <xf numFmtId="165" fontId="0" fillId="11" borderId="8" xfId="1" applyNumberFormat="1" applyFont="1" applyFill="1" applyBorder="1" applyAlignment="1">
      <alignment horizontal="center" vertical="center"/>
    </xf>
    <xf numFmtId="0" fontId="0" fillId="11" borderId="8" xfId="0" applyFill="1" applyBorder="1" applyAlignment="1">
      <alignment horizontal="center" vertical="center"/>
    </xf>
    <xf numFmtId="164" fontId="0" fillId="11" borderId="8" xfId="0" applyNumberFormat="1" applyFill="1" applyBorder="1" applyAlignment="1">
      <alignment horizontal="center" vertical="center"/>
    </xf>
    <xf numFmtId="0" fontId="0" fillId="11" borderId="1" xfId="1" applyNumberFormat="1" applyFont="1" applyFill="1" applyBorder="1" applyAlignment="1">
      <alignment horizontal="center" vertical="center"/>
    </xf>
    <xf numFmtId="0" fontId="0" fillId="11" borderId="1" xfId="0" applyFill="1" applyBorder="1" applyAlignment="1">
      <alignment horizontal="center" vertical="center"/>
    </xf>
    <xf numFmtId="0" fontId="0" fillId="11" borderId="5" xfId="0" applyFill="1" applyBorder="1" applyAlignment="1">
      <alignment horizontal="center"/>
    </xf>
    <xf numFmtId="0" fontId="0" fillId="11" borderId="1" xfId="0" applyFill="1" applyBorder="1" applyAlignment="1">
      <alignment horizontal="center"/>
    </xf>
    <xf numFmtId="11" fontId="0" fillId="11" borderId="6" xfId="0" applyNumberFormat="1" applyFill="1" applyBorder="1" applyAlignment="1">
      <alignment horizontal="center"/>
    </xf>
    <xf numFmtId="0" fontId="0" fillId="11" borderId="15" xfId="0" applyFill="1" applyBorder="1"/>
    <xf numFmtId="166" fontId="0" fillId="11" borderId="15" xfId="0" applyNumberFormat="1" applyFill="1" applyBorder="1"/>
    <xf numFmtId="167" fontId="0" fillId="13" borderId="23" xfId="0" applyNumberFormat="1" applyFill="1" applyBorder="1"/>
    <xf numFmtId="0" fontId="0" fillId="3" borderId="25" xfId="0" applyFill="1" applyBorder="1"/>
    <xf numFmtId="0" fontId="0" fillId="5" borderId="3" xfId="0" applyFill="1" applyBorder="1" applyAlignment="1">
      <alignment horizontal="center" vertical="center"/>
    </xf>
    <xf numFmtId="9" fontId="0" fillId="5" borderId="3" xfId="2" applyFont="1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9" fontId="0" fillId="5" borderId="1" xfId="2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9" fontId="1" fillId="5" borderId="1" xfId="2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/>
    </xf>
    <xf numFmtId="0" fontId="0" fillId="9" borderId="26" xfId="0" applyFill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11" fontId="0" fillId="8" borderId="1" xfId="0" applyNumberFormat="1" applyFill="1" applyBorder="1" applyAlignment="1">
      <alignment horizontal="center" vertical="center"/>
    </xf>
    <xf numFmtId="11" fontId="0" fillId="12" borderId="1" xfId="0" applyNumberFormat="1" applyFill="1" applyBorder="1" applyAlignment="1">
      <alignment horizontal="center" vertical="center"/>
    </xf>
    <xf numFmtId="0" fontId="2" fillId="0" borderId="1" xfId="0" applyFont="1" applyBorder="1"/>
    <xf numFmtId="0" fontId="0" fillId="0" borderId="1" xfId="0" applyBorder="1"/>
    <xf numFmtId="11" fontId="2" fillId="0" borderId="1" xfId="0" applyNumberFormat="1" applyFont="1" applyBorder="1"/>
    <xf numFmtId="0" fontId="2" fillId="0" borderId="1" xfId="0" applyFont="1" applyBorder="1" applyAlignment="1">
      <alignment horizontal="center"/>
    </xf>
    <xf numFmtId="11" fontId="2" fillId="0" borderId="1" xfId="0" applyNumberFormat="1" applyFont="1" applyBorder="1" applyAlignment="1">
      <alignment horizontal="center"/>
    </xf>
    <xf numFmtId="164" fontId="10" fillId="16" borderId="1" xfId="3" applyNumberFormat="1" applyBorder="1"/>
    <xf numFmtId="11" fontId="9" fillId="0" borderId="13" xfId="0" applyNumberFormat="1" applyFont="1" applyBorder="1" applyAlignment="1">
      <alignment horizontal="center" vertical="center" wrapText="1"/>
    </xf>
    <xf numFmtId="0" fontId="2" fillId="0" borderId="27" xfId="0" applyFont="1" applyBorder="1"/>
    <xf numFmtId="164" fontId="2" fillId="17" borderId="8" xfId="0" applyNumberFormat="1" applyFont="1" applyFill="1" applyBorder="1" applyAlignment="1">
      <alignment horizontal="center" vertical="center"/>
    </xf>
    <xf numFmtId="0" fontId="2" fillId="17" borderId="8" xfId="0" applyFont="1" applyFill="1" applyBorder="1" applyAlignment="1">
      <alignment horizontal="center" vertical="center"/>
    </xf>
    <xf numFmtId="0" fontId="2" fillId="18" borderId="8" xfId="0" applyFont="1" applyFill="1" applyBorder="1" applyAlignment="1">
      <alignment horizontal="center" vertical="center"/>
    </xf>
    <xf numFmtId="164" fontId="2" fillId="17" borderId="13" xfId="0" applyNumberFormat="1" applyFont="1" applyFill="1" applyBorder="1" applyAlignment="1">
      <alignment horizontal="center" vertical="center"/>
    </xf>
    <xf numFmtId="0" fontId="2" fillId="17" borderId="13" xfId="0" applyFont="1" applyFill="1" applyBorder="1" applyAlignment="1">
      <alignment horizontal="center" vertical="center"/>
    </xf>
    <xf numFmtId="0" fontId="2" fillId="18" borderId="13" xfId="0" applyFont="1" applyFill="1" applyBorder="1" applyAlignment="1">
      <alignment horizontal="center" vertical="center"/>
    </xf>
    <xf numFmtId="0" fontId="11" fillId="0" borderId="0" xfId="0" applyFont="1"/>
    <xf numFmtId="11" fontId="0" fillId="2" borderId="1" xfId="0" applyNumberFormat="1" applyFill="1" applyBorder="1"/>
    <xf numFmtId="0" fontId="0" fillId="2" borderId="28" xfId="0" applyFill="1" applyBorder="1"/>
    <xf numFmtId="0" fontId="2" fillId="0" borderId="0" xfId="0" applyFont="1" applyAlignment="1">
      <alignment horizontal="center"/>
    </xf>
    <xf numFmtId="11" fontId="2" fillId="0" borderId="0" xfId="0" applyNumberFormat="1" applyFont="1" applyAlignment="1">
      <alignment horizontal="center"/>
    </xf>
    <xf numFmtId="0" fontId="12" fillId="19" borderId="29" xfId="0" applyFont="1" applyFill="1" applyBorder="1" applyAlignment="1">
      <alignment horizontal="left" vertical="center" wrapText="1"/>
    </xf>
    <xf numFmtId="0" fontId="12" fillId="19" borderId="32" xfId="0" applyFont="1" applyFill="1" applyBorder="1" applyAlignment="1">
      <alignment horizontal="left" vertical="center" wrapText="1"/>
    </xf>
    <xf numFmtId="0" fontId="12" fillId="19" borderId="33" xfId="0" applyFont="1" applyFill="1" applyBorder="1" applyAlignment="1">
      <alignment horizontal="center" vertical="top" wrapText="1"/>
    </xf>
    <xf numFmtId="0" fontId="12" fillId="19" borderId="34" xfId="0" applyFont="1" applyFill="1" applyBorder="1" applyAlignment="1">
      <alignment horizontal="center" vertical="top" wrapText="1"/>
    </xf>
    <xf numFmtId="0" fontId="12" fillId="19" borderId="35" xfId="0" applyFont="1" applyFill="1" applyBorder="1" applyAlignment="1">
      <alignment horizontal="left" vertical="center" wrapText="1"/>
    </xf>
    <xf numFmtId="0" fontId="12" fillId="19" borderId="36" xfId="0" applyFont="1" applyFill="1" applyBorder="1" applyAlignment="1">
      <alignment horizontal="center" vertical="top" wrapText="1"/>
    </xf>
    <xf numFmtId="0" fontId="12" fillId="19" borderId="37" xfId="0" applyFont="1" applyFill="1" applyBorder="1" applyAlignment="1">
      <alignment horizontal="center" vertical="top" wrapText="1"/>
    </xf>
    <xf numFmtId="0" fontId="7" fillId="0" borderId="15" xfId="0" applyFont="1" applyBorder="1" applyAlignment="1">
      <alignment horizontal="center"/>
    </xf>
    <xf numFmtId="0" fontId="7" fillId="0" borderId="17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0" fillId="0" borderId="0" xfId="0" applyAlignment="1">
      <alignment horizontal="center"/>
    </xf>
    <xf numFmtId="0" fontId="2" fillId="15" borderId="1" xfId="0" applyFont="1" applyFill="1" applyBorder="1" applyAlignment="1">
      <alignment horizontal="center"/>
    </xf>
    <xf numFmtId="0" fontId="0" fillId="5" borderId="0" xfId="0" applyFill="1" applyAlignment="1">
      <alignment horizontal="center"/>
    </xf>
    <xf numFmtId="0" fontId="2" fillId="5" borderId="1" xfId="0" applyFont="1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14" borderId="1" xfId="0" applyFill="1" applyBorder="1" applyAlignment="1">
      <alignment horizontal="center"/>
    </xf>
    <xf numFmtId="0" fontId="2" fillId="13" borderId="1" xfId="0" applyFont="1" applyFill="1" applyBorder="1" applyAlignment="1">
      <alignment horizontal="center"/>
    </xf>
    <xf numFmtId="0" fontId="2" fillId="5" borderId="15" xfId="0" applyFont="1" applyFill="1" applyBorder="1" applyAlignment="1">
      <alignment horizontal="center"/>
    </xf>
    <xf numFmtId="0" fontId="2" fillId="5" borderId="8" xfId="0" applyFont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5" fillId="8" borderId="2" xfId="0" applyFont="1" applyFill="1" applyBorder="1" applyAlignment="1">
      <alignment horizontal="center"/>
    </xf>
    <xf numFmtId="0" fontId="4" fillId="8" borderId="3" xfId="0" applyFont="1" applyFill="1" applyBorder="1" applyAlignment="1">
      <alignment horizontal="center"/>
    </xf>
    <xf numFmtId="0" fontId="4" fillId="8" borderId="4" xfId="0" applyFont="1" applyFill="1" applyBorder="1" applyAlignment="1">
      <alignment horizontal="center"/>
    </xf>
    <xf numFmtId="0" fontId="6" fillId="12" borderId="9" xfId="0" applyFont="1" applyFill="1" applyBorder="1" applyAlignment="1">
      <alignment horizontal="center"/>
    </xf>
    <xf numFmtId="0" fontId="6" fillId="12" borderId="10" xfId="0" applyFont="1" applyFill="1" applyBorder="1" applyAlignment="1">
      <alignment horizontal="center"/>
    </xf>
    <xf numFmtId="0" fontId="6" fillId="12" borderId="11" xfId="0" applyFont="1" applyFill="1" applyBorder="1" applyAlignment="1">
      <alignment horizontal="center"/>
    </xf>
    <xf numFmtId="0" fontId="5" fillId="8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/>
    </xf>
    <xf numFmtId="0" fontId="5" fillId="8" borderId="19" xfId="0" applyFont="1" applyFill="1" applyBorder="1" applyAlignment="1">
      <alignment horizontal="center"/>
    </xf>
    <xf numFmtId="0" fontId="4" fillId="8" borderId="20" xfId="0" applyFont="1" applyFill="1" applyBorder="1" applyAlignment="1">
      <alignment horizontal="center"/>
    </xf>
    <xf numFmtId="0" fontId="4" fillId="8" borderId="21" xfId="0" applyFont="1" applyFill="1" applyBorder="1" applyAlignment="1">
      <alignment horizontal="center"/>
    </xf>
    <xf numFmtId="0" fontId="12" fillId="19" borderId="38" xfId="0" applyFont="1" applyFill="1" applyBorder="1" applyAlignment="1">
      <alignment horizontal="center" vertical="top" wrapText="1"/>
    </xf>
    <xf numFmtId="0" fontId="12" fillId="19" borderId="31" xfId="0" applyFont="1" applyFill="1" applyBorder="1" applyAlignment="1">
      <alignment horizontal="center" vertical="top" wrapText="1"/>
    </xf>
    <xf numFmtId="0" fontId="12" fillId="19" borderId="30" xfId="0" applyFont="1" applyFill="1" applyBorder="1" applyAlignment="1">
      <alignment horizontal="center" vertical="top" wrapText="1"/>
    </xf>
    <xf numFmtId="0" fontId="12" fillId="19" borderId="39" xfId="0" applyFont="1" applyFill="1" applyBorder="1" applyAlignment="1">
      <alignment horizontal="center" vertical="top" wrapText="1"/>
    </xf>
    <xf numFmtId="0" fontId="12" fillId="19" borderId="40" xfId="0" applyFont="1" applyFill="1" applyBorder="1" applyAlignment="1">
      <alignment horizontal="center" vertical="top" wrapText="1"/>
    </xf>
    <xf numFmtId="0" fontId="12" fillId="19" borderId="41" xfId="0" applyFont="1" applyFill="1" applyBorder="1" applyAlignment="1">
      <alignment horizontal="center" vertical="top" wrapText="1"/>
    </xf>
    <xf numFmtId="0" fontId="2" fillId="0" borderId="0" xfId="0" applyFont="1" applyAlignment="1">
      <alignment horizontal="center"/>
    </xf>
  </cellXfs>
  <cellStyles count="4">
    <cellStyle name="Comma" xfId="1" builtinId="3"/>
    <cellStyle name="Good" xfId="3" builtinId="26"/>
    <cellStyle name="Normal" xfId="0" builtinId="0"/>
    <cellStyle name="Per 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'vertical data comparison'!$G$2</c:f>
              <c:strCache>
                <c:ptCount val="1"/>
                <c:pt idx="0">
                  <c:v>Vertical-Khadar</c:v>
                </c:pt>
              </c:strCache>
            </c:strRef>
          </c:tx>
          <c:spPr>
            <a:ln>
              <a:noFill/>
            </a:ln>
          </c:spPr>
          <c:xVal>
            <c:numRef>
              <c:f>'vertical data comparison'!$G$4:$G$42</c:f>
              <c:numCache>
                <c:formatCode>General</c:formatCode>
                <c:ptCount val="39"/>
                <c:pt idx="0">
                  <c:v>4.1635788176068802</c:v>
                </c:pt>
                <c:pt idx="1">
                  <c:v>4.2454145950169204</c:v>
                </c:pt>
                <c:pt idx="2">
                  <c:v>4.3467920732477001</c:v>
                </c:pt>
                <c:pt idx="3">
                  <c:v>4.4483298393287498</c:v>
                </c:pt>
                <c:pt idx="4">
                  <c:v>4.5340851219465304</c:v>
                </c:pt>
                <c:pt idx="5">
                  <c:v>4.6471482007746001</c:v>
                </c:pt>
                <c:pt idx="6">
                  <c:v>4.7873871182022203</c:v>
                </c:pt>
                <c:pt idx="7">
                  <c:v>4.9179634096379701</c:v>
                </c:pt>
                <c:pt idx="8">
                  <c:v>5.0845373402033802</c:v>
                </c:pt>
                <c:pt idx="9">
                  <c:v>5.2884813384411302</c:v>
                </c:pt>
                <c:pt idx="10">
                  <c:v>5.5565237633013203</c:v>
                </c:pt>
                <c:pt idx="11">
                  <c:v>5.7308423094930303</c:v>
                </c:pt>
                <c:pt idx="12">
                  <c:v>5.9270383622525999</c:v>
                </c:pt>
                <c:pt idx="13">
                  <c:v>6.1675783358988099</c:v>
                </c:pt>
                <c:pt idx="14">
                  <c:v>6.46081865245056</c:v>
                </c:pt>
                <c:pt idx="15">
                  <c:v>6.6276430276146101</c:v>
                </c:pt>
                <c:pt idx="16">
                  <c:v>6.8077163228125697</c:v>
                </c:pt>
                <c:pt idx="17">
                  <c:v>7.0055299934579702</c:v>
                </c:pt>
                <c:pt idx="18">
                  <c:v>7.2470943320785803</c:v>
                </c:pt>
                <c:pt idx="19">
                  <c:v>7.5222978177332003</c:v>
                </c:pt>
                <c:pt idx="20">
                  <c:v>7.8358574711387501</c:v>
                </c:pt>
                <c:pt idx="21">
                  <c:v>8.1972451031297204</c:v>
                </c:pt>
                <c:pt idx="22">
                  <c:v>8.6360232694629904</c:v>
                </c:pt>
                <c:pt idx="23">
                  <c:v>9.1852741301045597</c:v>
                </c:pt>
                <c:pt idx="24">
                  <c:v>9.5771535082361208</c:v>
                </c:pt>
                <c:pt idx="25">
                  <c:v>10.005593331635501</c:v>
                </c:pt>
                <c:pt idx="26">
                  <c:v>10.478995268134801</c:v>
                </c:pt>
                <c:pt idx="27">
                  <c:v>11.030852966303</c:v>
                </c:pt>
                <c:pt idx="28">
                  <c:v>11.711909277777499</c:v>
                </c:pt>
                <c:pt idx="29">
                  <c:v>12.724520216379901</c:v>
                </c:pt>
                <c:pt idx="30">
                  <c:v>13.611302029266801</c:v>
                </c:pt>
                <c:pt idx="31">
                  <c:v>14.801026214449401</c:v>
                </c:pt>
                <c:pt idx="32">
                  <c:v>15.5507902921418</c:v>
                </c:pt>
                <c:pt idx="33">
                  <c:v>16.476630431849799</c:v>
                </c:pt>
                <c:pt idx="34">
                  <c:v>17.725142491532701</c:v>
                </c:pt>
                <c:pt idx="35">
                  <c:v>20.066510263440499</c:v>
                </c:pt>
                <c:pt idx="36">
                  <c:v>24.435729724018898</c:v>
                </c:pt>
                <c:pt idx="37">
                  <c:v>31.911106858512898</c:v>
                </c:pt>
                <c:pt idx="38">
                  <c:v>24.490291455469599</c:v>
                </c:pt>
              </c:numCache>
            </c:numRef>
          </c:xVal>
          <c:yVal>
            <c:numRef>
              <c:f>'vertical data comparison'!$H$4:$H$42</c:f>
              <c:numCache>
                <c:formatCode>0.00E+00</c:formatCode>
                <c:ptCount val="39"/>
                <c:pt idx="0">
                  <c:v>1.4E-8</c:v>
                </c:pt>
                <c:pt idx="1">
                  <c:v>1.7199999999999999E-8</c:v>
                </c:pt>
                <c:pt idx="2">
                  <c:v>1.44E-8</c:v>
                </c:pt>
                <c:pt idx="3">
                  <c:v>1.53928571428572E-8</c:v>
                </c:pt>
                <c:pt idx="4">
                  <c:v>1.7767531145601801E-8</c:v>
                </c:pt>
                <c:pt idx="5">
                  <c:v>2.0625153708602601E-8</c:v>
                </c:pt>
                <c:pt idx="6">
                  <c:v>2.5894772035610901E-8</c:v>
                </c:pt>
                <c:pt idx="7">
                  <c:v>3.1114087880239399E-8</c:v>
                </c:pt>
                <c:pt idx="8">
                  <c:v>3.7376555074412498E-8</c:v>
                </c:pt>
                <c:pt idx="9">
                  <c:v>4.5448922117544503E-8</c:v>
                </c:pt>
                <c:pt idx="10">
                  <c:v>5.7874360167519799E-8</c:v>
                </c:pt>
                <c:pt idx="11">
                  <c:v>6.6784845650140303E-8</c:v>
                </c:pt>
                <c:pt idx="12">
                  <c:v>7.5230940456316105E-8</c:v>
                </c:pt>
                <c:pt idx="13">
                  <c:v>8.4627317531096003E-8</c:v>
                </c:pt>
                <c:pt idx="14">
                  <c:v>9.4312238250349105E-8</c:v>
                </c:pt>
                <c:pt idx="15">
                  <c:v>1.02898971000936E-7</c:v>
                </c:pt>
                <c:pt idx="16">
                  <c:v>1.10271349862259E-7</c:v>
                </c:pt>
                <c:pt idx="17">
                  <c:v>1.1899999999999999E-7</c:v>
                </c:pt>
                <c:pt idx="18">
                  <c:v>1.30571428571429E-7</c:v>
                </c:pt>
                <c:pt idx="19">
                  <c:v>1.4307142857142901E-7</c:v>
                </c:pt>
                <c:pt idx="20">
                  <c:v>1.5628571428571501E-7</c:v>
                </c:pt>
                <c:pt idx="21">
                  <c:v>1.7071837262625699E-7</c:v>
                </c:pt>
                <c:pt idx="22">
                  <c:v>1.9347810961031501E-7</c:v>
                </c:pt>
                <c:pt idx="23">
                  <c:v>2.1047046846292601E-7</c:v>
                </c:pt>
                <c:pt idx="24">
                  <c:v>2.18288994189769E-7</c:v>
                </c:pt>
                <c:pt idx="25">
                  <c:v>2.3203364309698599E-7</c:v>
                </c:pt>
                <c:pt idx="26">
                  <c:v>2.5202380952380899E-7</c:v>
                </c:pt>
                <c:pt idx="27">
                  <c:v>2.8295729919874901E-7</c:v>
                </c:pt>
                <c:pt idx="28">
                  <c:v>3.3585090933351498E-7</c:v>
                </c:pt>
                <c:pt idx="29">
                  <c:v>4.0309931036062898E-7</c:v>
                </c:pt>
                <c:pt idx="30">
                  <c:v>4.6866208181804499E-7</c:v>
                </c:pt>
                <c:pt idx="31">
                  <c:v>5.6249537498221196E-7</c:v>
                </c:pt>
                <c:pt idx="32">
                  <c:v>6.3994855004677299E-7</c:v>
                </c:pt>
                <c:pt idx="33">
                  <c:v>8.0040663009778202E-7</c:v>
                </c:pt>
                <c:pt idx="34">
                  <c:v>1.03906667549956E-6</c:v>
                </c:pt>
                <c:pt idx="35">
                  <c:v>1.63843986299198E-6</c:v>
                </c:pt>
                <c:pt idx="36">
                  <c:v>5.4938580298134703E-6</c:v>
                </c:pt>
                <c:pt idx="37">
                  <c:v>1.4841952989740199E-5</c:v>
                </c:pt>
                <c:pt idx="38">
                  <c:v>7.4000000000000198E-6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437-0447-8C71-EEEC6C63B18E}"/>
            </c:ext>
          </c:extLst>
        </c:ser>
        <c:ser>
          <c:idx val="2"/>
          <c:order val="1"/>
          <c:tx>
            <c:strRef>
              <c:f>'vertical data comparison'!$J$2</c:f>
              <c:strCache>
                <c:ptCount val="1"/>
                <c:pt idx="0">
                  <c:v>Vertical-jin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xVal>
            <c:numRef>
              <c:f>'vertical data comparison'!$J$4:$J$89</c:f>
              <c:numCache>
                <c:formatCode>General</c:formatCode>
                <c:ptCount val="86"/>
                <c:pt idx="0">
                  <c:v>4.1892363535213599</c:v>
                </c:pt>
                <c:pt idx="1">
                  <c:v>4.2665540978682301</c:v>
                </c:pt>
                <c:pt idx="2" formatCode="0.00E+00">
                  <c:v>4.2948040479410396</c:v>
                </c:pt>
                <c:pt idx="3">
                  <c:v>4.3143997473938898</c:v>
                </c:pt>
                <c:pt idx="4">
                  <c:v>3.95090736143761</c:v>
                </c:pt>
                <c:pt idx="5">
                  <c:v>3.9767097379551402</c:v>
                </c:pt>
                <c:pt idx="6">
                  <c:v>3.9965299302957402</c:v>
                </c:pt>
                <c:pt idx="7">
                  <c:v>3.6556202294111002</c:v>
                </c:pt>
                <c:pt idx="8">
                  <c:v>3.68177436148869</c:v>
                </c:pt>
                <c:pt idx="9">
                  <c:v>3.69258628469604</c:v>
                </c:pt>
                <c:pt idx="10">
                  <c:v>3.3634682431790801</c:v>
                </c:pt>
                <c:pt idx="11">
                  <c:v>3.39443552497253</c:v>
                </c:pt>
                <c:pt idx="12">
                  <c:v>3.08319469895646</c:v>
                </c:pt>
                <c:pt idx="13">
                  <c:v>3.1310089801146401</c:v>
                </c:pt>
                <c:pt idx="14">
                  <c:v>3.1611098246268998</c:v>
                </c:pt>
                <c:pt idx="15">
                  <c:v>2.8688557707828202</c:v>
                </c:pt>
                <c:pt idx="16">
                  <c:v>2.89481044343521</c:v>
                </c:pt>
                <c:pt idx="17">
                  <c:v>2.9109480859927301</c:v>
                </c:pt>
                <c:pt idx="18">
                  <c:v>2.6516822417113799</c:v>
                </c:pt>
                <c:pt idx="19">
                  <c:v>2.6794706764856699</c:v>
                </c:pt>
                <c:pt idx="20">
                  <c:v>2.69124835513384</c:v>
                </c:pt>
                <c:pt idx="21">
                  <c:v>2.6956565287599701</c:v>
                </c:pt>
                <c:pt idx="22">
                  <c:v>2.4799980606758401</c:v>
                </c:pt>
                <c:pt idx="23">
                  <c:v>2.4810655837729998</c:v>
                </c:pt>
                <c:pt idx="24">
                  <c:v>2.4795231198258501</c:v>
                </c:pt>
                <c:pt idx="25">
                  <c:v>2.2748388735968099</c:v>
                </c:pt>
                <c:pt idx="26">
                  <c:v>2.3035201390784299</c:v>
                </c:pt>
                <c:pt idx="27">
                  <c:v>2.1101052911134399</c:v>
                </c:pt>
                <c:pt idx="28">
                  <c:v>2.1118588419141</c:v>
                </c:pt>
                <c:pt idx="29">
                  <c:v>1.9123500886943201</c:v>
                </c:pt>
                <c:pt idx="32">
                  <c:v>4.2021986073462001</c:v>
                </c:pt>
                <c:pt idx="33">
                  <c:v>4.2320020349650997</c:v>
                </c:pt>
                <c:pt idx="34">
                  <c:v>4.2944217595377898</c:v>
                </c:pt>
                <c:pt idx="35">
                  <c:v>4.33591777936297</c:v>
                </c:pt>
                <c:pt idx="36">
                  <c:v>4.40195811181938</c:v>
                </c:pt>
                <c:pt idx="37">
                  <c:v>4.4782028654677903</c:v>
                </c:pt>
                <c:pt idx="38">
                  <c:v>4.5648987421459397</c:v>
                </c:pt>
                <c:pt idx="39">
                  <c:v>4.6578925650233902</c:v>
                </c:pt>
                <c:pt idx="40">
                  <c:v>4.7650342737414597</c:v>
                </c:pt>
                <c:pt idx="41">
                  <c:v>4.8618338052004502</c:v>
                </c:pt>
                <c:pt idx="42">
                  <c:v>4.9725653349913896</c:v>
                </c:pt>
                <c:pt idx="43">
                  <c:v>5.10231174918483</c:v>
                </c:pt>
                <c:pt idx="44">
                  <c:v>5.19990851105615</c:v>
                </c:pt>
                <c:pt idx="45">
                  <c:v>5.3089317103508096</c:v>
                </c:pt>
                <c:pt idx="46">
                  <c:v>5.4292633544181701</c:v>
                </c:pt>
                <c:pt idx="47">
                  <c:v>5.5674656818422896</c:v>
                </c:pt>
                <c:pt idx="48">
                  <c:v>5.6397361857985899</c:v>
                </c:pt>
                <c:pt idx="49">
                  <c:v>5.7782739671038703</c:v>
                </c:pt>
                <c:pt idx="50">
                  <c:v>5.9321215143097898</c:v>
                </c:pt>
                <c:pt idx="51">
                  <c:v>6.0530239038349496</c:v>
                </c:pt>
                <c:pt idx="52">
                  <c:v>6.1781521805564301</c:v>
                </c:pt>
                <c:pt idx="53">
                  <c:v>6.3174249699540903</c:v>
                </c:pt>
                <c:pt idx="54">
                  <c:v>6.5672465333998797</c:v>
                </c:pt>
                <c:pt idx="55">
                  <c:v>6.7530131351086604</c:v>
                </c:pt>
                <c:pt idx="56">
                  <c:v>6.9739088672406604</c:v>
                </c:pt>
                <c:pt idx="57">
                  <c:v>7.2478126136689598</c:v>
                </c:pt>
                <c:pt idx="58">
                  <c:v>7.4944640011811501</c:v>
                </c:pt>
                <c:pt idx="59">
                  <c:v>7.7142396770243904</c:v>
                </c:pt>
                <c:pt idx="60">
                  <c:v>7.9584209864416504</c:v>
                </c:pt>
                <c:pt idx="61">
                  <c:v>8.2468074874793995</c:v>
                </c:pt>
                <c:pt idx="62">
                  <c:v>8.55689077311688</c:v>
                </c:pt>
                <c:pt idx="63">
                  <c:v>8.7787369962324799</c:v>
                </c:pt>
                <c:pt idx="64">
                  <c:v>9.0357137660301703</c:v>
                </c:pt>
                <c:pt idx="65">
                  <c:v>9.3120810476929794</c:v>
                </c:pt>
                <c:pt idx="66">
                  <c:v>9.6093302086673802</c:v>
                </c:pt>
                <c:pt idx="67">
                  <c:v>9.7749275921366401</c:v>
                </c:pt>
                <c:pt idx="68">
                  <c:v>9.9497018945599294</c:v>
                </c:pt>
                <c:pt idx="69">
                  <c:v>10.2246165592636</c:v>
                </c:pt>
                <c:pt idx="70">
                  <c:v>10.555964700927101</c:v>
                </c:pt>
                <c:pt idx="71">
                  <c:v>10.963859445297899</c:v>
                </c:pt>
                <c:pt idx="72">
                  <c:v>11.422814661593501</c:v>
                </c:pt>
                <c:pt idx="73">
                  <c:v>11.960879450993</c:v>
                </c:pt>
                <c:pt idx="74">
                  <c:v>12.648708731560999</c:v>
                </c:pt>
                <c:pt idx="75">
                  <c:v>13.3452709441717</c:v>
                </c:pt>
                <c:pt idx="76">
                  <c:v>13.8544546534013</c:v>
                </c:pt>
                <c:pt idx="77">
                  <c:v>14.4719907936392</c:v>
                </c:pt>
                <c:pt idx="78">
                  <c:v>14.7917750837971</c:v>
                </c:pt>
                <c:pt idx="79">
                  <c:v>15.143402736775601</c:v>
                </c:pt>
                <c:pt idx="80">
                  <c:v>16.094021524760102</c:v>
                </c:pt>
                <c:pt idx="81">
                  <c:v>17.228199567730901</c:v>
                </c:pt>
                <c:pt idx="82">
                  <c:v>19.718049716284401</c:v>
                </c:pt>
                <c:pt idx="83">
                  <c:v>20.501600411177002</c:v>
                </c:pt>
                <c:pt idx="84">
                  <c:v>20.5494143545145</c:v>
                </c:pt>
                <c:pt idx="85">
                  <c:v>24.216450811736198</c:v>
                </c:pt>
              </c:numCache>
            </c:numRef>
          </c:xVal>
          <c:yVal>
            <c:numRef>
              <c:f>'vertical data comparison'!$K$4:$K$89</c:f>
              <c:numCache>
                <c:formatCode>General</c:formatCode>
                <c:ptCount val="86"/>
                <c:pt idx="0">
                  <c:v>2.1999999999999998E-8</c:v>
                </c:pt>
                <c:pt idx="1">
                  <c:v>1.1999999999999901E-8</c:v>
                </c:pt>
                <c:pt idx="2" formatCode="0.00E+00">
                  <c:v>5.7142857142858501E-9</c:v>
                </c:pt>
                <c:pt idx="3">
                  <c:v>1.0895318531355901E-8</c:v>
                </c:pt>
                <c:pt idx="4" formatCode="0.00E+00">
                  <c:v>1.08321524767633E-8</c:v>
                </c:pt>
                <c:pt idx="5">
                  <c:v>1.07988857604385E-8</c:v>
                </c:pt>
                <c:pt idx="6" formatCode="0.00E+00">
                  <c:v>1.0895084025283999E-8</c:v>
                </c:pt>
                <c:pt idx="7">
                  <c:v>9.4600043445997999E-9</c:v>
                </c:pt>
                <c:pt idx="8" formatCode="0.00E+00">
                  <c:v>9.0622385906585008E-9</c:v>
                </c:pt>
                <c:pt idx="9">
                  <c:v>8.6523371736202907E-9</c:v>
                </c:pt>
                <c:pt idx="10">
                  <c:v>6.9485219924215397E-9</c:v>
                </c:pt>
                <c:pt idx="11">
                  <c:v>5.9890095375854199E-9</c:v>
                </c:pt>
                <c:pt idx="12">
                  <c:v>5.3885043617379E-9</c:v>
                </c:pt>
                <c:pt idx="13">
                  <c:v>4.78544048203607E-9</c:v>
                </c:pt>
                <c:pt idx="14">
                  <c:v>4.5292393864914803E-9</c:v>
                </c:pt>
                <c:pt idx="15">
                  <c:v>4.49874189466837E-9</c:v>
                </c:pt>
                <c:pt idx="16">
                  <c:v>4.3303571428571501E-9</c:v>
                </c:pt>
                <c:pt idx="17">
                  <c:v>4.3072669614143199E-9</c:v>
                </c:pt>
                <c:pt idx="18">
                  <c:v>4.60528397161909E-9</c:v>
                </c:pt>
                <c:pt idx="19">
                  <c:v>3.9336252176956402E-9</c:v>
                </c:pt>
                <c:pt idx="20">
                  <c:v>3.9875318783879001E-9</c:v>
                </c:pt>
                <c:pt idx="21">
                  <c:v>4.3017648928176897E-9</c:v>
                </c:pt>
                <c:pt idx="22">
                  <c:v>2.0263832707705201E-9</c:v>
                </c:pt>
                <c:pt idx="23">
                  <c:v>2.00267362070426E-9</c:v>
                </c:pt>
                <c:pt idx="24">
                  <c:v>1.9477339085504099E-9</c:v>
                </c:pt>
                <c:pt idx="25">
                  <c:v>1.81348306385023E-9</c:v>
                </c:pt>
                <c:pt idx="26">
                  <c:v>1.77790568381319E-9</c:v>
                </c:pt>
                <c:pt idx="27">
                  <c:v>1.32480378244928E-9</c:v>
                </c:pt>
                <c:pt idx="28">
                  <c:v>1.3290331886615399E-9</c:v>
                </c:pt>
                <c:pt idx="29">
                  <c:v>2.49999999999995E-10</c:v>
                </c:pt>
                <c:pt idx="32">
                  <c:v>1.4000000000000101E-8</c:v>
                </c:pt>
                <c:pt idx="33">
                  <c:v>1.4500000000000001E-8</c:v>
                </c:pt>
                <c:pt idx="34">
                  <c:v>1.4000000000000101E-8</c:v>
                </c:pt>
                <c:pt idx="35">
                  <c:v>1.4438095007583801E-8</c:v>
                </c:pt>
                <c:pt idx="36">
                  <c:v>1.5566537777511399E-8</c:v>
                </c:pt>
                <c:pt idx="37">
                  <c:v>1.7802820388899802E-8</c:v>
                </c:pt>
                <c:pt idx="38">
                  <c:v>1.9804429033517399E-8</c:v>
                </c:pt>
                <c:pt idx="39">
                  <c:v>2.1832274906190199E-8</c:v>
                </c:pt>
                <c:pt idx="40">
                  <c:v>2.5035645575381E-8</c:v>
                </c:pt>
                <c:pt idx="41">
                  <c:v>2.78574841021412E-8</c:v>
                </c:pt>
                <c:pt idx="42">
                  <c:v>3.1590435688248598E-8</c:v>
                </c:pt>
                <c:pt idx="43">
                  <c:v>3.4667392826577401E-8</c:v>
                </c:pt>
                <c:pt idx="44">
                  <c:v>3.7817299339457202E-8</c:v>
                </c:pt>
                <c:pt idx="45">
                  <c:v>4.1019625353642101E-8</c:v>
                </c:pt>
                <c:pt idx="46">
                  <c:v>4.45105495125337E-8</c:v>
                </c:pt>
                <c:pt idx="47">
                  <c:v>4.8637023362995901E-8</c:v>
                </c:pt>
                <c:pt idx="48">
                  <c:v>5.1789420567440801E-8</c:v>
                </c:pt>
                <c:pt idx="49">
                  <c:v>5.8483663324979699E-8</c:v>
                </c:pt>
                <c:pt idx="50">
                  <c:v>6.6319748973928303E-8</c:v>
                </c:pt>
                <c:pt idx="51">
                  <c:v>6.8287142843428802E-8</c:v>
                </c:pt>
                <c:pt idx="52">
                  <c:v>7.4377151428635501E-8</c:v>
                </c:pt>
                <c:pt idx="53">
                  <c:v>8.0253028388822897E-8</c:v>
                </c:pt>
                <c:pt idx="54">
                  <c:v>9.1055830112960999E-8</c:v>
                </c:pt>
                <c:pt idx="55">
                  <c:v>1.0021403680719399E-7</c:v>
                </c:pt>
                <c:pt idx="56">
                  <c:v>1.1246914521917401E-7</c:v>
                </c:pt>
                <c:pt idx="57">
                  <c:v>1.2726495483559701E-7</c:v>
                </c:pt>
                <c:pt idx="58">
                  <c:v>1.39281517633879E-7</c:v>
                </c:pt>
                <c:pt idx="59">
                  <c:v>1.4865731493159699E-7</c:v>
                </c:pt>
                <c:pt idx="60">
                  <c:v>1.6064167938797599E-7</c:v>
                </c:pt>
                <c:pt idx="61">
                  <c:v>1.6860278632701E-7</c:v>
                </c:pt>
                <c:pt idx="62">
                  <c:v>1.7654088539640501E-7</c:v>
                </c:pt>
                <c:pt idx="63">
                  <c:v>1.88509518517788E-7</c:v>
                </c:pt>
                <c:pt idx="64">
                  <c:v>1.9441241819792501E-7</c:v>
                </c:pt>
                <c:pt idx="65">
                  <c:v>2.01209809903779E-7</c:v>
                </c:pt>
                <c:pt idx="66">
                  <c:v>2.0769343067562199E-7</c:v>
                </c:pt>
                <c:pt idx="67">
                  <c:v>2.25149269356185E-7</c:v>
                </c:pt>
                <c:pt idx="68">
                  <c:v>2.2976623447318601E-7</c:v>
                </c:pt>
                <c:pt idx="69">
                  <c:v>2.4222907508580401E-7</c:v>
                </c:pt>
                <c:pt idx="70">
                  <c:v>2.7772636961761402E-7</c:v>
                </c:pt>
                <c:pt idx="71">
                  <c:v>2.9998772404587099E-7</c:v>
                </c:pt>
                <c:pt idx="72">
                  <c:v>3.2744190368357702E-7</c:v>
                </c:pt>
                <c:pt idx="73">
                  <c:v>3.4104327749098801E-7</c:v>
                </c:pt>
                <c:pt idx="74">
                  <c:v>3.6433187079089699E-7</c:v>
                </c:pt>
                <c:pt idx="75">
                  <c:v>3.8710227057589701E-7</c:v>
                </c:pt>
                <c:pt idx="76">
                  <c:v>4.1262169606129698E-7</c:v>
                </c:pt>
                <c:pt idx="77">
                  <c:v>4.5844461241286701E-7</c:v>
                </c:pt>
                <c:pt idx="78">
                  <c:v>4.8669517782841401E-7</c:v>
                </c:pt>
                <c:pt idx="79">
                  <c:v>5.6298855039131304E-7</c:v>
                </c:pt>
                <c:pt idx="80">
                  <c:v>7.1550036248792699E-7</c:v>
                </c:pt>
                <c:pt idx="81">
                  <c:v>1.11569803797905E-6</c:v>
                </c:pt>
                <c:pt idx="82">
                  <c:v>1.8915471823015099E-6</c:v>
                </c:pt>
                <c:pt idx="83">
                  <c:v>2.5416166112182098E-6</c:v>
                </c:pt>
                <c:pt idx="84">
                  <c:v>6.0499999999999997E-6</c:v>
                </c:pt>
                <c:pt idx="85">
                  <c:v>2.0000000000000101E-6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9437-0447-8C71-EEEC6C63B18E}"/>
            </c:ext>
          </c:extLst>
        </c:ser>
        <c:ser>
          <c:idx val="0"/>
          <c:order val="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'P2-V4'!$AC$3:$AC$14</c:f>
              <c:numCache>
                <c:formatCode>General</c:formatCode>
                <c:ptCount val="12"/>
                <c:pt idx="0">
                  <c:v>4.2032550738902899</c:v>
                </c:pt>
                <c:pt idx="1">
                  <c:v>4.3420551160895204</c:v>
                </c:pt>
                <c:pt idx="2">
                  <c:v>4.0128884145936397</c:v>
                </c:pt>
                <c:pt idx="3">
                  <c:v>3.71666240782963</c:v>
                </c:pt>
                <c:pt idx="4">
                  <c:v>3.4032533914034602</c:v>
                </c:pt>
                <c:pt idx="5">
                  <c:v>3.41996412333281</c:v>
                </c:pt>
                <c:pt idx="6">
                  <c:v>3.1351789751276802</c:v>
                </c:pt>
                <c:pt idx="7">
                  <c:v>3.1475610245828798</c:v>
                </c:pt>
                <c:pt idx="8">
                  <c:v>3.1852893279054899</c:v>
                </c:pt>
                <c:pt idx="9">
                  <c:v>2.9047088617302599</c:v>
                </c:pt>
                <c:pt idx="10">
                  <c:v>2.9394169839683602</c:v>
                </c:pt>
                <c:pt idx="11">
                  <c:v>2.6560196680924801</c:v>
                </c:pt>
              </c:numCache>
            </c:numRef>
          </c:xVal>
          <c:yVal>
            <c:numRef>
              <c:f>'P2-V4'!$AD$3:$AD$14</c:f>
              <c:numCache>
                <c:formatCode>0.00E+00</c:formatCode>
                <c:ptCount val="12"/>
                <c:pt idx="0">
                  <c:v>9.8333333333333304E-9</c:v>
                </c:pt>
                <c:pt idx="1">
                  <c:v>9.80000000000001E-9</c:v>
                </c:pt>
                <c:pt idx="2">
                  <c:v>9.3999999999999799E-9</c:v>
                </c:pt>
                <c:pt idx="3">
                  <c:v>6.7868631029054E-9</c:v>
                </c:pt>
                <c:pt idx="4">
                  <c:v>5.8061630634238301E-9</c:v>
                </c:pt>
                <c:pt idx="5">
                  <c:v>5.6299641523005199E-9</c:v>
                </c:pt>
                <c:pt idx="6">
                  <c:v>5.1781210120884603E-9</c:v>
                </c:pt>
                <c:pt idx="7">
                  <c:v>4.7798017446355097E-9</c:v>
                </c:pt>
                <c:pt idx="8">
                  <c:v>4.7767244203712501E-9</c:v>
                </c:pt>
                <c:pt idx="9">
                  <c:v>4.7173809705206296E-9</c:v>
                </c:pt>
                <c:pt idx="10">
                  <c:v>4.1161658293727602E-9</c:v>
                </c:pt>
                <c:pt idx="11">
                  <c:v>4.0999999999999796E-9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437-0447-8C71-EEEC6C63B1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6178928"/>
        <c:axId val="1986582288"/>
      </c:scatterChart>
      <c:valAx>
        <c:axId val="1986178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86582288"/>
        <c:crosses val="autoZero"/>
        <c:crossBetween val="midCat"/>
      </c:valAx>
      <c:valAx>
        <c:axId val="1986582288"/>
        <c:scaling>
          <c:logBase val="10"/>
          <c:orientation val="minMax"/>
          <c:max val="1.1000000000000006E-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86178928"/>
        <c:crosses val="autoZero"/>
        <c:crossBetween val="midCat"/>
      </c:valAx>
    </c:plotArea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spPr>
            <a:ln>
              <a:noFill/>
            </a:ln>
          </c:spPr>
          <c:xVal>
            <c:numRef>
              <c:f>'P2-H1'!$AC$3:$AC$81</c:f>
              <c:numCache>
                <c:formatCode>General</c:formatCode>
                <c:ptCount val="79"/>
                <c:pt idx="0">
                  <c:v>4.1310029916788498</c:v>
                </c:pt>
                <c:pt idx="1">
                  <c:v>4.1892363535213599</c:v>
                </c:pt>
                <c:pt idx="2">
                  <c:v>4.2336878193766001</c:v>
                </c:pt>
                <c:pt idx="3">
                  <c:v>3.84494109968742</c:v>
                </c:pt>
                <c:pt idx="4">
                  <c:v>3.8973101116911999</c:v>
                </c:pt>
                <c:pt idx="5">
                  <c:v>3.9175628366397999</c:v>
                </c:pt>
                <c:pt idx="6">
                  <c:v>3.57601367557705</c:v>
                </c:pt>
                <c:pt idx="7">
                  <c:v>3.6254200880245899</c:v>
                </c:pt>
                <c:pt idx="8">
                  <c:v>3.30621913395278</c:v>
                </c:pt>
                <c:pt idx="9">
                  <c:v>3.3448365421802602</c:v>
                </c:pt>
                <c:pt idx="10">
                  <c:v>3.3549902610000499</c:v>
                </c:pt>
                <c:pt idx="11">
                  <c:v>3.0661182793575898</c:v>
                </c:pt>
                <c:pt idx="12">
                  <c:v>3.0941789847256298</c:v>
                </c:pt>
                <c:pt idx="13">
                  <c:v>2.81416878564555</c:v>
                </c:pt>
                <c:pt idx="14">
                  <c:v>2.8456759405183201</c:v>
                </c:pt>
                <c:pt idx="15">
                  <c:v>2.8551647888900198</c:v>
                </c:pt>
                <c:pt idx="16">
                  <c:v>2.599242814089</c:v>
                </c:pt>
                <c:pt idx="17">
                  <c:v>2.6211718122053602</c:v>
                </c:pt>
                <c:pt idx="18">
                  <c:v>2.6449791356860399</c:v>
                </c:pt>
                <c:pt idx="19">
                  <c:v>2.4197295995611499</c:v>
                </c:pt>
                <c:pt idx="20">
                  <c:v>2.4412326605146499</c:v>
                </c:pt>
                <c:pt idx="21">
                  <c:v>2.45711756830221</c:v>
                </c:pt>
                <c:pt idx="22">
                  <c:v>2.2340604658966301</c:v>
                </c:pt>
                <c:pt idx="23">
                  <c:v>2.2447094917711299</c:v>
                </c:pt>
                <c:pt idx="24">
                  <c:v>2.2549657026293501</c:v>
                </c:pt>
                <c:pt idx="25">
                  <c:v>2.26697846102401</c:v>
                </c:pt>
                <c:pt idx="26">
                  <c:v>2.0560281715890598</c:v>
                </c:pt>
                <c:pt idx="27">
                  <c:v>2.0640272863644902</c:v>
                </c:pt>
                <c:pt idx="28">
                  <c:v>2.0735583256166401</c:v>
                </c:pt>
                <c:pt idx="29">
                  <c:v>2.0767097025079999</c:v>
                </c:pt>
                <c:pt idx="31">
                  <c:v>4.0541581601963896</c:v>
                </c:pt>
                <c:pt idx="32">
                  <c:v>4.0705905881447002</c:v>
                </c:pt>
                <c:pt idx="33">
                  <c:v>4.1202575949270299</c:v>
                </c:pt>
                <c:pt idx="34">
                  <c:v>4.1801366887309896</c:v>
                </c:pt>
                <c:pt idx="35">
                  <c:v>4.2323072420128698</c:v>
                </c:pt>
                <c:pt idx="36">
                  <c:v>4.2893132520174104</c:v>
                </c:pt>
                <c:pt idx="37">
                  <c:v>4.3481882528921698</c:v>
                </c:pt>
                <c:pt idx="38">
                  <c:v>4.4054138820139697</c:v>
                </c:pt>
                <c:pt idx="39">
                  <c:v>4.5028763438246298</c:v>
                </c:pt>
                <c:pt idx="40">
                  <c:v>4.6171513293006097</c:v>
                </c:pt>
                <c:pt idx="41">
                  <c:v>4.70309108485921</c:v>
                </c:pt>
                <c:pt idx="42">
                  <c:v>4.8031833041129497</c:v>
                </c:pt>
                <c:pt idx="43">
                  <c:v>4.9260258410656199</c:v>
                </c:pt>
                <c:pt idx="44">
                  <c:v>5.0758280999647596</c:v>
                </c:pt>
                <c:pt idx="45">
                  <c:v>5.2919810146263497</c:v>
                </c:pt>
                <c:pt idx="46">
                  <c:v>5.52361488006754</c:v>
                </c:pt>
                <c:pt idx="47">
                  <c:v>5.7669543871149402</c:v>
                </c:pt>
                <c:pt idx="48">
                  <c:v>6.0670612928827099</c:v>
                </c:pt>
                <c:pt idx="49">
                  <c:v>6.2467779619967398</c:v>
                </c:pt>
                <c:pt idx="50">
                  <c:v>6.4652922077039898</c:v>
                </c:pt>
                <c:pt idx="51">
                  <c:v>6.6802900469969799</c:v>
                </c:pt>
                <c:pt idx="52">
                  <c:v>6.9126629005381002</c:v>
                </c:pt>
                <c:pt idx="53">
                  <c:v>7.1953427477204697</c:v>
                </c:pt>
                <c:pt idx="54">
                  <c:v>7.5013245920063696</c:v>
                </c:pt>
                <c:pt idx="55">
                  <c:v>7.8544935220949199</c:v>
                </c:pt>
                <c:pt idx="56">
                  <c:v>8.2696755916926605</c:v>
                </c:pt>
                <c:pt idx="57">
                  <c:v>8.76795677993894</c:v>
                </c:pt>
                <c:pt idx="58">
                  <c:v>9.2908796549108406</c:v>
                </c:pt>
                <c:pt idx="59">
                  <c:v>9.6175523169746402</c:v>
                </c:pt>
                <c:pt idx="60">
                  <c:v>10.0401053521928</c:v>
                </c:pt>
                <c:pt idx="61">
                  <c:v>10.579803183519701</c:v>
                </c:pt>
                <c:pt idx="62">
                  <c:v>10.9270428720904</c:v>
                </c:pt>
                <c:pt idx="63">
                  <c:v>11.3011159370285</c:v>
                </c:pt>
                <c:pt idx="64">
                  <c:v>11.692306480505099</c:v>
                </c:pt>
                <c:pt idx="65">
                  <c:v>12.0544004949609</c:v>
                </c:pt>
                <c:pt idx="66">
                  <c:v>12.5475826449791</c:v>
                </c:pt>
                <c:pt idx="67">
                  <c:v>13.087131397406401</c:v>
                </c:pt>
                <c:pt idx="68">
                  <c:v>13.661185146566</c:v>
                </c:pt>
                <c:pt idx="69">
                  <c:v>14.3252855437766</c:v>
                </c:pt>
                <c:pt idx="70">
                  <c:v>14.6968523372663</c:v>
                </c:pt>
                <c:pt idx="71">
                  <c:v>15.1620291108604</c:v>
                </c:pt>
                <c:pt idx="72">
                  <c:v>15.8564513876728</c:v>
                </c:pt>
                <c:pt idx="73">
                  <c:v>16.583288236730201</c:v>
                </c:pt>
                <c:pt idx="74">
                  <c:v>17.555623514494101</c:v>
                </c:pt>
                <c:pt idx="75">
                  <c:v>19.067348870471498</c:v>
                </c:pt>
                <c:pt idx="76">
                  <c:v>19.433323922760302</c:v>
                </c:pt>
                <c:pt idx="77">
                  <c:v>20.522908731020902</c:v>
                </c:pt>
              </c:numCache>
            </c:numRef>
          </c:xVal>
          <c:yVal>
            <c:numRef>
              <c:f>'P2-H1'!$AD$3:$AD$81</c:f>
              <c:numCache>
                <c:formatCode>0.00E+00</c:formatCode>
                <c:ptCount val="79"/>
                <c:pt idx="0">
                  <c:v>6.2499999999999997E-9</c:v>
                </c:pt>
                <c:pt idx="1">
                  <c:v>9.4999999999999792E-9</c:v>
                </c:pt>
                <c:pt idx="2">
                  <c:v>5.9633027522936096E-9</c:v>
                </c:pt>
                <c:pt idx="3">
                  <c:v>6.12258863003646E-9</c:v>
                </c:pt>
                <c:pt idx="4">
                  <c:v>6.5314662749212003E-9</c:v>
                </c:pt>
                <c:pt idx="5">
                  <c:v>6.4086045653955403E-9</c:v>
                </c:pt>
                <c:pt idx="6">
                  <c:v>6.5393588711147398E-9</c:v>
                </c:pt>
                <c:pt idx="7">
                  <c:v>6.1497278456248603E-9</c:v>
                </c:pt>
                <c:pt idx="8">
                  <c:v>5.6972312794204401E-9</c:v>
                </c:pt>
                <c:pt idx="9">
                  <c:v>5.63383114217497E-9</c:v>
                </c:pt>
                <c:pt idx="10">
                  <c:v>5.26981733801991E-9</c:v>
                </c:pt>
                <c:pt idx="11">
                  <c:v>5.1527578236692699E-9</c:v>
                </c:pt>
                <c:pt idx="12">
                  <c:v>4.7871745063448603E-9</c:v>
                </c:pt>
                <c:pt idx="13">
                  <c:v>4.4236215386097302E-9</c:v>
                </c:pt>
                <c:pt idx="14">
                  <c:v>3.9519717946795302E-9</c:v>
                </c:pt>
                <c:pt idx="15">
                  <c:v>3.7893126477872898E-9</c:v>
                </c:pt>
                <c:pt idx="16">
                  <c:v>3.6651031362812801E-9</c:v>
                </c:pt>
                <c:pt idx="17">
                  <c:v>3.27781350696918E-9</c:v>
                </c:pt>
                <c:pt idx="18">
                  <c:v>3.0290141351834198E-9</c:v>
                </c:pt>
                <c:pt idx="19">
                  <c:v>2.8555009796576499E-9</c:v>
                </c:pt>
                <c:pt idx="20">
                  <c:v>2.6314035240129598E-9</c:v>
                </c:pt>
                <c:pt idx="21">
                  <c:v>2.3747542566474199E-9</c:v>
                </c:pt>
                <c:pt idx="22">
                  <c:v>2.1330854753004501E-9</c:v>
                </c:pt>
                <c:pt idx="23">
                  <c:v>1.9391651538046E-9</c:v>
                </c:pt>
                <c:pt idx="24">
                  <c:v>1.71869803191923E-9</c:v>
                </c:pt>
                <c:pt idx="25">
                  <c:v>1.5940135152810601E-9</c:v>
                </c:pt>
                <c:pt idx="26">
                  <c:v>1.33113259204526E-9</c:v>
                </c:pt>
                <c:pt idx="27">
                  <c:v>9.8616686772868408E-10</c:v>
                </c:pt>
                <c:pt idx="28">
                  <c:v>1.95058517555274E-10</c:v>
                </c:pt>
                <c:pt idx="29">
                  <c:v>6.5445026178006801E-11</c:v>
                </c:pt>
                <c:pt idx="31">
                  <c:v>8.0000000000001808E-9</c:v>
                </c:pt>
                <c:pt idx="32">
                  <c:v>1.1999999999999901E-8</c:v>
                </c:pt>
                <c:pt idx="33">
                  <c:v>1.1999999999999901E-8</c:v>
                </c:pt>
                <c:pt idx="34">
                  <c:v>1.18712209354359E-8</c:v>
                </c:pt>
                <c:pt idx="35">
                  <c:v>1.22857142857143E-8</c:v>
                </c:pt>
                <c:pt idx="36">
                  <c:v>1.2771146813238301E-8</c:v>
                </c:pt>
                <c:pt idx="37">
                  <c:v>1.38768118688495E-8</c:v>
                </c:pt>
                <c:pt idx="38">
                  <c:v>1.4263228675707199E-8</c:v>
                </c:pt>
                <c:pt idx="39">
                  <c:v>1.57710843373494E-8</c:v>
                </c:pt>
                <c:pt idx="40">
                  <c:v>1.7588398940671999E-8</c:v>
                </c:pt>
                <c:pt idx="41">
                  <c:v>2.0495527653503801E-8</c:v>
                </c:pt>
                <c:pt idx="42">
                  <c:v>2.4257699915568201E-8</c:v>
                </c:pt>
                <c:pt idx="43">
                  <c:v>2.7839285714285798E-8</c:v>
                </c:pt>
                <c:pt idx="44">
                  <c:v>3.3267857142857203E-8</c:v>
                </c:pt>
                <c:pt idx="45">
                  <c:v>3.5964285714285697E-8</c:v>
                </c:pt>
                <c:pt idx="46">
                  <c:v>3.9162069438726501E-8</c:v>
                </c:pt>
                <c:pt idx="47">
                  <c:v>4.3782696885372297E-8</c:v>
                </c:pt>
                <c:pt idx="48">
                  <c:v>5.2368269607934703E-8</c:v>
                </c:pt>
                <c:pt idx="49">
                  <c:v>6.2148702568508504E-8</c:v>
                </c:pt>
                <c:pt idx="50">
                  <c:v>7.9900037876344002E-8</c:v>
                </c:pt>
                <c:pt idx="51">
                  <c:v>9.1927619922493096E-8</c:v>
                </c:pt>
                <c:pt idx="52">
                  <c:v>1.04329773259838E-7</c:v>
                </c:pt>
                <c:pt idx="53">
                  <c:v>1.1768889396950799E-7</c:v>
                </c:pt>
                <c:pt idx="54">
                  <c:v>1.2953967557794399E-7</c:v>
                </c:pt>
                <c:pt idx="55">
                  <c:v>1.44826004784551E-7</c:v>
                </c:pt>
                <c:pt idx="56">
                  <c:v>1.5982746688493401E-7</c:v>
                </c:pt>
                <c:pt idx="57">
                  <c:v>1.8555097834815099E-7</c:v>
                </c:pt>
                <c:pt idx="58">
                  <c:v>2.2203978396619601E-7</c:v>
                </c:pt>
                <c:pt idx="59">
                  <c:v>2.6506687949514098E-7</c:v>
                </c:pt>
                <c:pt idx="60">
                  <c:v>3.1368470801887498E-7</c:v>
                </c:pt>
                <c:pt idx="61">
                  <c:v>3.5286877617496499E-7</c:v>
                </c:pt>
                <c:pt idx="62">
                  <c:v>3.5847053320860598E-7</c:v>
                </c:pt>
                <c:pt idx="63">
                  <c:v>3.6769283746556499E-7</c:v>
                </c:pt>
                <c:pt idx="64">
                  <c:v>3.86428571428573E-7</c:v>
                </c:pt>
                <c:pt idx="65">
                  <c:v>3.9535714285714501E-7</c:v>
                </c:pt>
                <c:pt idx="66">
                  <c:v>4.0250000000000001E-7</c:v>
                </c:pt>
                <c:pt idx="67">
                  <c:v>4.3180476250141799E-7</c:v>
                </c:pt>
                <c:pt idx="68">
                  <c:v>4.61927113018407E-7</c:v>
                </c:pt>
                <c:pt idx="69">
                  <c:v>5.4684039087947905E-7</c:v>
                </c:pt>
                <c:pt idx="70">
                  <c:v>6.2353601496725903E-7</c:v>
                </c:pt>
                <c:pt idx="71">
                  <c:v>7.0568870523416298E-7</c:v>
                </c:pt>
                <c:pt idx="72">
                  <c:v>8.2642857142857202E-7</c:v>
                </c:pt>
                <c:pt idx="73">
                  <c:v>9.8291397055890093E-7</c:v>
                </c:pt>
                <c:pt idx="74">
                  <c:v>1.29660883723057E-6</c:v>
                </c:pt>
                <c:pt idx="75">
                  <c:v>1.73136720136849E-6</c:v>
                </c:pt>
                <c:pt idx="76">
                  <c:v>2.1500000000000002E-6</c:v>
                </c:pt>
                <c:pt idx="77">
                  <c:v>3.0000000000000098E-6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869-224A-9BDD-B7B9F1C9AF64}"/>
            </c:ext>
          </c:extLst>
        </c:ser>
        <c:ser>
          <c:idx val="0"/>
          <c:order val="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'P2-H1'!#REF!</c:f>
            </c:numRef>
          </c:xVal>
          <c:yVal>
            <c:numRef>
              <c:f>'P2-H1'!$AF$5:$AF$30</c:f>
              <c:numCache>
                <c:formatCode>0.00E+00</c:formatCode>
                <c:ptCount val="26"/>
                <c:pt idx="0">
                  <c:v>5.9633027522936096E-9</c:v>
                </c:pt>
                <c:pt idx="1">
                  <c:v>6.12258863003646E-9</c:v>
                </c:pt>
                <c:pt idx="2">
                  <c:v>6.5314662749212003E-9</c:v>
                </c:pt>
                <c:pt idx="3">
                  <c:v>6.4086045653955403E-9</c:v>
                </c:pt>
                <c:pt idx="4">
                  <c:v>6.5393588711147398E-9</c:v>
                </c:pt>
                <c:pt idx="5">
                  <c:v>6.1497278456248603E-9</c:v>
                </c:pt>
                <c:pt idx="6">
                  <c:v>5.6972312794204401E-9</c:v>
                </c:pt>
                <c:pt idx="7">
                  <c:v>5.63383114217497E-9</c:v>
                </c:pt>
                <c:pt idx="8">
                  <c:v>5.26981733801991E-9</c:v>
                </c:pt>
                <c:pt idx="9">
                  <c:v>5.1527578236692699E-9</c:v>
                </c:pt>
                <c:pt idx="10">
                  <c:v>4.7871745063448603E-9</c:v>
                </c:pt>
                <c:pt idx="11">
                  <c:v>4.4236215386097302E-9</c:v>
                </c:pt>
                <c:pt idx="12">
                  <c:v>3.9519717946795302E-9</c:v>
                </c:pt>
                <c:pt idx="13">
                  <c:v>3.7893126477872898E-9</c:v>
                </c:pt>
                <c:pt idx="14">
                  <c:v>3.6651031362812801E-9</c:v>
                </c:pt>
                <c:pt idx="15">
                  <c:v>3.27781350696918E-9</c:v>
                </c:pt>
                <c:pt idx="16">
                  <c:v>3.0290141351834198E-9</c:v>
                </c:pt>
                <c:pt idx="17">
                  <c:v>2.8555009796576499E-9</c:v>
                </c:pt>
                <c:pt idx="18">
                  <c:v>2.6314035240129598E-9</c:v>
                </c:pt>
                <c:pt idx="19">
                  <c:v>2.3747542566474199E-9</c:v>
                </c:pt>
                <c:pt idx="20">
                  <c:v>2.1330854753004501E-9</c:v>
                </c:pt>
                <c:pt idx="21">
                  <c:v>1.9391651538046E-9</c:v>
                </c:pt>
                <c:pt idx="22">
                  <c:v>1.71869803191923E-9</c:v>
                </c:pt>
                <c:pt idx="23">
                  <c:v>1.5940135152810601E-9</c:v>
                </c:pt>
                <c:pt idx="24">
                  <c:v>1.33113259204526E-9</c:v>
                </c:pt>
                <c:pt idx="25">
                  <c:v>9.8616686772868408E-10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869-224A-9BDD-B7B9F1C9A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4293663"/>
        <c:axId val="598775248"/>
      </c:scatterChart>
      <c:valAx>
        <c:axId val="1104293663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775248"/>
        <c:crosses val="autoZero"/>
        <c:crossBetween val="midCat"/>
      </c:valAx>
      <c:valAx>
        <c:axId val="598775248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4293663"/>
        <c:crosses val="autoZero"/>
        <c:crossBetween val="midCat"/>
      </c:valAx>
    </c:plotArea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'P2-H1'!#REF!</c:f>
            </c:numRef>
          </c:xVal>
          <c:yVal>
            <c:numRef>
              <c:f>'P2-H1'!$AF$5:$AF$30</c:f>
              <c:numCache>
                <c:formatCode>0.00E+00</c:formatCode>
                <c:ptCount val="26"/>
                <c:pt idx="0">
                  <c:v>5.9633027522936096E-9</c:v>
                </c:pt>
                <c:pt idx="1">
                  <c:v>6.12258863003646E-9</c:v>
                </c:pt>
                <c:pt idx="2">
                  <c:v>6.5314662749212003E-9</c:v>
                </c:pt>
                <c:pt idx="3">
                  <c:v>6.4086045653955403E-9</c:v>
                </c:pt>
                <c:pt idx="4">
                  <c:v>6.5393588711147398E-9</c:v>
                </c:pt>
                <c:pt idx="5">
                  <c:v>6.1497278456248603E-9</c:v>
                </c:pt>
                <c:pt idx="6">
                  <c:v>5.6972312794204401E-9</c:v>
                </c:pt>
                <c:pt idx="7">
                  <c:v>5.63383114217497E-9</c:v>
                </c:pt>
                <c:pt idx="8">
                  <c:v>5.26981733801991E-9</c:v>
                </c:pt>
                <c:pt idx="9">
                  <c:v>5.1527578236692699E-9</c:v>
                </c:pt>
                <c:pt idx="10">
                  <c:v>4.7871745063448603E-9</c:v>
                </c:pt>
                <c:pt idx="11">
                  <c:v>4.4236215386097302E-9</c:v>
                </c:pt>
                <c:pt idx="12">
                  <c:v>3.9519717946795302E-9</c:v>
                </c:pt>
                <c:pt idx="13">
                  <c:v>3.7893126477872898E-9</c:v>
                </c:pt>
                <c:pt idx="14">
                  <c:v>3.6651031362812801E-9</c:v>
                </c:pt>
                <c:pt idx="15">
                  <c:v>3.27781350696918E-9</c:v>
                </c:pt>
                <c:pt idx="16">
                  <c:v>3.0290141351834198E-9</c:v>
                </c:pt>
                <c:pt idx="17">
                  <c:v>2.8555009796576499E-9</c:v>
                </c:pt>
                <c:pt idx="18">
                  <c:v>2.6314035240129598E-9</c:v>
                </c:pt>
                <c:pt idx="19">
                  <c:v>2.3747542566474199E-9</c:v>
                </c:pt>
                <c:pt idx="20">
                  <c:v>2.1330854753004501E-9</c:v>
                </c:pt>
                <c:pt idx="21">
                  <c:v>1.9391651538046E-9</c:v>
                </c:pt>
                <c:pt idx="22">
                  <c:v>1.71869803191923E-9</c:v>
                </c:pt>
                <c:pt idx="23">
                  <c:v>1.5940135152810601E-9</c:v>
                </c:pt>
                <c:pt idx="24">
                  <c:v>1.33113259204526E-9</c:v>
                </c:pt>
                <c:pt idx="25">
                  <c:v>9.8616686772868408E-10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832-A04C-B2C5-ED3D9C8CE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4293663"/>
        <c:axId val="598775248"/>
      </c:scatterChart>
      <c:valAx>
        <c:axId val="1104293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775248"/>
        <c:crosses val="autoZero"/>
        <c:crossBetween val="midCat"/>
      </c:valAx>
      <c:valAx>
        <c:axId val="598775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429366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'P1-H2'!$AA$3:$AA$7</c:f>
              <c:numCache>
                <c:formatCode>0.00E+00</c:formatCode>
                <c:ptCount val="5"/>
              </c:numCache>
            </c:numRef>
          </c:xVal>
          <c:yVal>
            <c:numRef>
              <c:f>'P1-H2'!$AB$3:$AB$7</c:f>
              <c:numCache>
                <c:formatCode>0.00E+00</c:formatCode>
                <c:ptCount val="5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07F-A049-B125-35DAA011E3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9495072"/>
        <c:axId val="1769649424"/>
      </c:scatterChart>
      <c:valAx>
        <c:axId val="17694950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9649424"/>
        <c:crosses val="autoZero"/>
        <c:crossBetween val="midCat"/>
      </c:valAx>
      <c:valAx>
        <c:axId val="1769649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94950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5562271265387606E-2"/>
          <c:y val="1.9838998211091238E-2"/>
          <c:w val="0.89745891094599095"/>
          <c:h val="0.91397137745974955"/>
        </c:manualLayout>
      </c:layout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'P1-V2'!$Y$3:$Y$89</c:f>
              <c:numCache>
                <c:formatCode>General</c:formatCode>
                <c:ptCount val="87"/>
                <c:pt idx="0">
                  <c:v>1.1575E-2</c:v>
                </c:pt>
                <c:pt idx="1">
                  <c:v>1.18E-2</c:v>
                </c:pt>
                <c:pt idx="2">
                  <c:v>1.188E-2</c:v>
                </c:pt>
                <c:pt idx="3">
                  <c:v>1.1900000000000001E-2</c:v>
                </c:pt>
                <c:pt idx="4">
                  <c:v>1.2279999999999999E-2</c:v>
                </c:pt>
                <c:pt idx="5">
                  <c:v>1.2370000000000001E-2</c:v>
                </c:pt>
                <c:pt idx="6">
                  <c:v>1.247E-2</c:v>
                </c:pt>
                <c:pt idx="7">
                  <c:v>1.2800000000000001E-2</c:v>
                </c:pt>
                <c:pt idx="8">
                  <c:v>1.291E-2</c:v>
                </c:pt>
                <c:pt idx="9">
                  <c:v>1.2959999999999999E-2</c:v>
                </c:pt>
                <c:pt idx="10">
                  <c:v>1.319E-2</c:v>
                </c:pt>
                <c:pt idx="11">
                  <c:v>1.3429999999999999E-2</c:v>
                </c:pt>
                <c:pt idx="12">
                  <c:v>1.349E-2</c:v>
                </c:pt>
                <c:pt idx="13">
                  <c:v>1.3780000000000001E-2</c:v>
                </c:pt>
                <c:pt idx="14">
                  <c:v>1.401E-2</c:v>
                </c:pt>
                <c:pt idx="15">
                  <c:v>1.421E-2</c:v>
                </c:pt>
                <c:pt idx="16">
                  <c:v>1.435E-2</c:v>
                </c:pt>
                <c:pt idx="17">
                  <c:v>1.451E-2</c:v>
                </c:pt>
                <c:pt idx="18">
                  <c:v>1.468E-2</c:v>
                </c:pt>
                <c:pt idx="19">
                  <c:v>1.485E-2</c:v>
                </c:pt>
                <c:pt idx="20">
                  <c:v>1.499E-2</c:v>
                </c:pt>
                <c:pt idx="21">
                  <c:v>1.5010000000000001E-2</c:v>
                </c:pt>
                <c:pt idx="22">
                  <c:v>1.546E-2</c:v>
                </c:pt>
                <c:pt idx="23">
                  <c:v>1.549E-2</c:v>
                </c:pt>
                <c:pt idx="24">
                  <c:v>1.55E-2</c:v>
                </c:pt>
                <c:pt idx="25">
                  <c:v>1.5810000000000001E-2</c:v>
                </c:pt>
                <c:pt idx="26">
                  <c:v>1.601E-2</c:v>
                </c:pt>
                <c:pt idx="27">
                  <c:v>1.6469999999999999E-2</c:v>
                </c:pt>
                <c:pt idx="28">
                  <c:v>1.652E-2</c:v>
                </c:pt>
                <c:pt idx="29">
                  <c:v>1.668E-2</c:v>
                </c:pt>
                <c:pt idx="30">
                  <c:v>1.6719999999999999E-2</c:v>
                </c:pt>
                <c:pt idx="32">
                  <c:v>1.7049999999999999E-2</c:v>
                </c:pt>
                <c:pt idx="33">
                  <c:v>1.7264999999999999E-2</c:v>
                </c:pt>
                <c:pt idx="34">
                  <c:v>1.7479999999999999E-2</c:v>
                </c:pt>
                <c:pt idx="35">
                  <c:v>1.755E-2</c:v>
                </c:pt>
                <c:pt idx="36">
                  <c:v>1.7899999999999999E-2</c:v>
                </c:pt>
                <c:pt idx="37">
                  <c:v>1.8270000000000002E-2</c:v>
                </c:pt>
                <c:pt idx="38">
                  <c:v>1.8610000000000002E-2</c:v>
                </c:pt>
                <c:pt idx="39">
                  <c:v>1.899E-2</c:v>
                </c:pt>
                <c:pt idx="40">
                  <c:v>1.9470000000000001E-2</c:v>
                </c:pt>
                <c:pt idx="41">
                  <c:v>1.984E-2</c:v>
                </c:pt>
                <c:pt idx="42">
                  <c:v>2.027E-2</c:v>
                </c:pt>
                <c:pt idx="43">
                  <c:v>2.078E-2</c:v>
                </c:pt>
                <c:pt idx="44">
                  <c:v>2.112E-2</c:v>
                </c:pt>
                <c:pt idx="45">
                  <c:v>2.1559999999999999E-2</c:v>
                </c:pt>
                <c:pt idx="46">
                  <c:v>2.1899999999999999E-2</c:v>
                </c:pt>
                <c:pt idx="47">
                  <c:v>2.2409999999999999E-2</c:v>
                </c:pt>
                <c:pt idx="48">
                  <c:v>2.266E-2</c:v>
                </c:pt>
                <c:pt idx="49">
                  <c:v>2.307E-2</c:v>
                </c:pt>
                <c:pt idx="50">
                  <c:v>2.3519999999999999E-2</c:v>
                </c:pt>
                <c:pt idx="51">
                  <c:v>2.3890000000000002E-2</c:v>
                </c:pt>
                <c:pt idx="52">
                  <c:v>2.4279999999999999E-2</c:v>
                </c:pt>
                <c:pt idx="53">
                  <c:v>2.4680000000000001E-2</c:v>
                </c:pt>
                <c:pt idx="54">
                  <c:v>2.5219999999999999E-2</c:v>
                </c:pt>
                <c:pt idx="55">
                  <c:v>2.5770000000000001E-2</c:v>
                </c:pt>
                <c:pt idx="56">
                  <c:v>2.6270000000000002E-2</c:v>
                </c:pt>
                <c:pt idx="57">
                  <c:v>2.6870000000000002E-2</c:v>
                </c:pt>
                <c:pt idx="58">
                  <c:v>2.7359999999999999E-2</c:v>
                </c:pt>
                <c:pt idx="59">
                  <c:v>2.7810000000000001E-2</c:v>
                </c:pt>
                <c:pt idx="60">
                  <c:v>2.8299999999999999E-2</c:v>
                </c:pt>
                <c:pt idx="61">
                  <c:v>2.877E-2</c:v>
                </c:pt>
                <c:pt idx="62">
                  <c:v>2.928E-2</c:v>
                </c:pt>
                <c:pt idx="63">
                  <c:v>2.9700000000000001E-2</c:v>
                </c:pt>
                <c:pt idx="64">
                  <c:v>0.03</c:v>
                </c:pt>
                <c:pt idx="65">
                  <c:v>3.041E-2</c:v>
                </c:pt>
                <c:pt idx="66">
                  <c:v>3.09E-2</c:v>
                </c:pt>
                <c:pt idx="67">
                  <c:v>3.1029999999999999E-2</c:v>
                </c:pt>
                <c:pt idx="68">
                  <c:v>3.1260000000000003E-2</c:v>
                </c:pt>
                <c:pt idx="69">
                  <c:v>3.1579999999999997E-2</c:v>
                </c:pt>
                <c:pt idx="70">
                  <c:v>3.2050000000000002E-2</c:v>
                </c:pt>
                <c:pt idx="71">
                  <c:v>3.2399999999999998E-2</c:v>
                </c:pt>
                <c:pt idx="72">
                  <c:v>3.288E-2</c:v>
                </c:pt>
                <c:pt idx="73">
                  <c:v>3.347E-2</c:v>
                </c:pt>
                <c:pt idx="74">
                  <c:v>3.3980000000000003E-2</c:v>
                </c:pt>
                <c:pt idx="75">
                  <c:v>3.4619999999999998E-2</c:v>
                </c:pt>
                <c:pt idx="76">
                  <c:v>3.4889999999999997E-2</c:v>
                </c:pt>
                <c:pt idx="77">
                  <c:v>3.5360000000000003E-2</c:v>
                </c:pt>
                <c:pt idx="78">
                  <c:v>3.5619999999999999E-2</c:v>
                </c:pt>
                <c:pt idx="79">
                  <c:v>3.5830000000000001E-2</c:v>
                </c:pt>
                <c:pt idx="80">
                  <c:v>3.6389999999999999E-2</c:v>
                </c:pt>
                <c:pt idx="81">
                  <c:v>3.6900000000000002E-2</c:v>
                </c:pt>
                <c:pt idx="82">
                  <c:v>3.7830000000000003E-2</c:v>
                </c:pt>
                <c:pt idx="83">
                  <c:v>3.8100000000000002E-2</c:v>
                </c:pt>
                <c:pt idx="84">
                  <c:v>3.9015000000000001E-2</c:v>
                </c:pt>
                <c:pt idx="85">
                  <c:v>3.9690000000000003E-2</c:v>
                </c:pt>
                <c:pt idx="86">
                  <c:v>3.9759999999999997E-2</c:v>
                </c:pt>
              </c:numCache>
            </c:numRef>
          </c:xVal>
          <c:yVal>
            <c:numRef>
              <c:f>'P1-V2'!$Z$3:$Z$89</c:f>
              <c:numCache>
                <c:formatCode>0.00E+00</c:formatCode>
                <c:ptCount val="87"/>
                <c:pt idx="0">
                  <c:v>2.1999999999999998E-8</c:v>
                </c:pt>
                <c:pt idx="1">
                  <c:v>1.1999999999999901E-8</c:v>
                </c:pt>
                <c:pt idx="2">
                  <c:v>5.7142857142858501E-9</c:v>
                </c:pt>
                <c:pt idx="3">
                  <c:v>1.0895318531355901E-8</c:v>
                </c:pt>
                <c:pt idx="4">
                  <c:v>1.08321524767633E-8</c:v>
                </c:pt>
                <c:pt idx="5">
                  <c:v>1.07988857604385E-8</c:v>
                </c:pt>
                <c:pt idx="6">
                  <c:v>1.0895084025283999E-8</c:v>
                </c:pt>
                <c:pt idx="7">
                  <c:v>9.4600043445997999E-9</c:v>
                </c:pt>
                <c:pt idx="8">
                  <c:v>9.0622385906585008E-9</c:v>
                </c:pt>
                <c:pt idx="9">
                  <c:v>8.6523371736202907E-9</c:v>
                </c:pt>
                <c:pt idx="10">
                  <c:v>6.9485219924215397E-9</c:v>
                </c:pt>
                <c:pt idx="11">
                  <c:v>5.9890095375854199E-9</c:v>
                </c:pt>
                <c:pt idx="12">
                  <c:v>5.3885043617379E-9</c:v>
                </c:pt>
                <c:pt idx="13">
                  <c:v>4.78544048203607E-9</c:v>
                </c:pt>
                <c:pt idx="14">
                  <c:v>4.5292393864914803E-9</c:v>
                </c:pt>
                <c:pt idx="15">
                  <c:v>4.49874189466837E-9</c:v>
                </c:pt>
                <c:pt idx="16">
                  <c:v>4.3303571428571501E-9</c:v>
                </c:pt>
                <c:pt idx="17">
                  <c:v>4.3072669614143199E-9</c:v>
                </c:pt>
                <c:pt idx="18">
                  <c:v>4.60528397161909E-9</c:v>
                </c:pt>
                <c:pt idx="19">
                  <c:v>3.9336252176956402E-9</c:v>
                </c:pt>
                <c:pt idx="20">
                  <c:v>3.9875318783879001E-9</c:v>
                </c:pt>
                <c:pt idx="21">
                  <c:v>4.3017648928176897E-9</c:v>
                </c:pt>
                <c:pt idx="22">
                  <c:v>2.0263832707705201E-9</c:v>
                </c:pt>
                <c:pt idx="23">
                  <c:v>2.00267362070426E-9</c:v>
                </c:pt>
                <c:pt idx="24">
                  <c:v>1.9477339085504099E-9</c:v>
                </c:pt>
                <c:pt idx="25">
                  <c:v>1.81348306385023E-9</c:v>
                </c:pt>
                <c:pt idx="26">
                  <c:v>1.77790568381319E-9</c:v>
                </c:pt>
                <c:pt idx="27">
                  <c:v>1.32480378244928E-9</c:v>
                </c:pt>
                <c:pt idx="28">
                  <c:v>1.3290331886615399E-9</c:v>
                </c:pt>
                <c:pt idx="29">
                  <c:v>2.49999999999995E-10</c:v>
                </c:pt>
                <c:pt idx="30">
                  <c:v>0</c:v>
                </c:pt>
                <c:pt idx="32">
                  <c:v>1.4000000000000101E-8</c:v>
                </c:pt>
                <c:pt idx="33">
                  <c:v>1.4500000000000001E-8</c:v>
                </c:pt>
                <c:pt idx="34">
                  <c:v>1.4000000000000101E-8</c:v>
                </c:pt>
                <c:pt idx="35">
                  <c:v>1.4438095007583801E-8</c:v>
                </c:pt>
                <c:pt idx="36">
                  <c:v>1.5566537777511399E-8</c:v>
                </c:pt>
                <c:pt idx="37">
                  <c:v>1.7802820388899802E-8</c:v>
                </c:pt>
                <c:pt idx="38">
                  <c:v>1.9804429033517399E-8</c:v>
                </c:pt>
                <c:pt idx="39">
                  <c:v>2.1832274906190199E-8</c:v>
                </c:pt>
                <c:pt idx="40">
                  <c:v>2.5035645575381E-8</c:v>
                </c:pt>
                <c:pt idx="41">
                  <c:v>2.78574841021412E-8</c:v>
                </c:pt>
                <c:pt idx="42">
                  <c:v>3.1590435688248598E-8</c:v>
                </c:pt>
                <c:pt idx="43">
                  <c:v>3.4667392826577401E-8</c:v>
                </c:pt>
                <c:pt idx="44">
                  <c:v>3.7817299339457202E-8</c:v>
                </c:pt>
                <c:pt idx="45">
                  <c:v>4.1019625353642101E-8</c:v>
                </c:pt>
                <c:pt idx="46">
                  <c:v>4.45105495125337E-8</c:v>
                </c:pt>
                <c:pt idx="47">
                  <c:v>4.8637023362995901E-8</c:v>
                </c:pt>
                <c:pt idx="48">
                  <c:v>5.1789420567440801E-8</c:v>
                </c:pt>
                <c:pt idx="49">
                  <c:v>5.8483663324979699E-8</c:v>
                </c:pt>
                <c:pt idx="50">
                  <c:v>6.6319748973928303E-8</c:v>
                </c:pt>
                <c:pt idx="51">
                  <c:v>6.8287142843428802E-8</c:v>
                </c:pt>
                <c:pt idx="52">
                  <c:v>7.4377151428635501E-8</c:v>
                </c:pt>
                <c:pt idx="53">
                  <c:v>8.0253028388822897E-8</c:v>
                </c:pt>
                <c:pt idx="54">
                  <c:v>9.1055830112960999E-8</c:v>
                </c:pt>
                <c:pt idx="55">
                  <c:v>1.0021403680719399E-7</c:v>
                </c:pt>
                <c:pt idx="56">
                  <c:v>1.1246914521917401E-7</c:v>
                </c:pt>
                <c:pt idx="57">
                  <c:v>1.2726495483559701E-7</c:v>
                </c:pt>
                <c:pt idx="58">
                  <c:v>1.39281517633879E-7</c:v>
                </c:pt>
                <c:pt idx="59">
                  <c:v>1.4865731493159699E-7</c:v>
                </c:pt>
                <c:pt idx="60">
                  <c:v>1.6064167938797599E-7</c:v>
                </c:pt>
                <c:pt idx="61">
                  <c:v>1.6860278632701E-7</c:v>
                </c:pt>
                <c:pt idx="62">
                  <c:v>1.7654088539640501E-7</c:v>
                </c:pt>
                <c:pt idx="63">
                  <c:v>1.88509518517788E-7</c:v>
                </c:pt>
                <c:pt idx="64">
                  <c:v>1.9441241819792501E-7</c:v>
                </c:pt>
                <c:pt idx="65">
                  <c:v>2.01209809903779E-7</c:v>
                </c:pt>
                <c:pt idx="66">
                  <c:v>2.0769343067562199E-7</c:v>
                </c:pt>
                <c:pt idx="67">
                  <c:v>2.25149269356185E-7</c:v>
                </c:pt>
                <c:pt idx="68">
                  <c:v>2.2976623447318601E-7</c:v>
                </c:pt>
                <c:pt idx="69">
                  <c:v>2.4222907508580401E-7</c:v>
                </c:pt>
                <c:pt idx="70">
                  <c:v>2.7772636961761402E-7</c:v>
                </c:pt>
                <c:pt idx="71">
                  <c:v>2.9998772404587099E-7</c:v>
                </c:pt>
                <c:pt idx="72">
                  <c:v>3.2744190368357702E-7</c:v>
                </c:pt>
                <c:pt idx="73">
                  <c:v>3.4104327749098801E-7</c:v>
                </c:pt>
                <c:pt idx="74">
                  <c:v>3.6433187079089699E-7</c:v>
                </c:pt>
                <c:pt idx="75">
                  <c:v>3.8710227057589701E-7</c:v>
                </c:pt>
                <c:pt idx="76">
                  <c:v>4.1262169606129698E-7</c:v>
                </c:pt>
                <c:pt idx="77">
                  <c:v>4.5844461241286701E-7</c:v>
                </c:pt>
                <c:pt idx="78">
                  <c:v>4.8669517782841401E-7</c:v>
                </c:pt>
                <c:pt idx="79">
                  <c:v>5.6298855039131304E-7</c:v>
                </c:pt>
                <c:pt idx="80">
                  <c:v>7.1550036248792699E-7</c:v>
                </c:pt>
                <c:pt idx="81">
                  <c:v>1.11569803797905E-6</c:v>
                </c:pt>
                <c:pt idx="82">
                  <c:v>1.8915471823015099E-6</c:v>
                </c:pt>
                <c:pt idx="83">
                  <c:v>2.5416166112182098E-6</c:v>
                </c:pt>
                <c:pt idx="84">
                  <c:v>6.0499999999999997E-6</c:v>
                </c:pt>
                <c:pt idx="85">
                  <c:v>2.0000000000000101E-6</c:v>
                </c:pt>
                <c:pt idx="86" formatCode="General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8CE-A54E-8EB9-0FBC57C3B4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0441839"/>
        <c:axId val="1390443487"/>
      </c:scatterChart>
      <c:valAx>
        <c:axId val="139044183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0443487"/>
        <c:crosses val="autoZero"/>
        <c:crossBetween val="midCat"/>
      </c:valAx>
      <c:valAx>
        <c:axId val="1390443487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044183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'P2-V4'!$AE$3:$AE$76</c:f>
              <c:numCache>
                <c:formatCode>General</c:formatCode>
                <c:ptCount val="74"/>
                <c:pt idx="0">
                  <c:v>1.1764999999999999E-2</c:v>
                </c:pt>
                <c:pt idx="1">
                  <c:v>1.2305E-2</c:v>
                </c:pt>
                <c:pt idx="2">
                  <c:v>1.2784999999999999E-2</c:v>
                </c:pt>
                <c:pt idx="3">
                  <c:v>1.302E-2</c:v>
                </c:pt>
                <c:pt idx="4">
                  <c:v>1.341E-2</c:v>
                </c:pt>
                <c:pt idx="5">
                  <c:v>1.357E-2</c:v>
                </c:pt>
                <c:pt idx="6">
                  <c:v>1.38E-2</c:v>
                </c:pt>
                <c:pt idx="7">
                  <c:v>1.389E-2</c:v>
                </c:pt>
                <c:pt idx="8">
                  <c:v>1.418E-2</c:v>
                </c:pt>
                <c:pt idx="9">
                  <c:v>1.438E-2</c:v>
                </c:pt>
                <c:pt idx="10">
                  <c:v>1.4630000000000001E-2</c:v>
                </c:pt>
                <c:pt idx="11">
                  <c:v>1.4914999999999999E-2</c:v>
                </c:pt>
                <c:pt idx="15">
                  <c:v>1.541E-2</c:v>
                </c:pt>
                <c:pt idx="16">
                  <c:v>1.5699999999999999E-2</c:v>
                </c:pt>
                <c:pt idx="17">
                  <c:v>1.593E-2</c:v>
                </c:pt>
                <c:pt idx="18">
                  <c:v>1.602E-2</c:v>
                </c:pt>
                <c:pt idx="19">
                  <c:v>1.6219999999999998E-2</c:v>
                </c:pt>
                <c:pt idx="20">
                  <c:v>1.66E-2</c:v>
                </c:pt>
                <c:pt idx="21">
                  <c:v>1.712E-2</c:v>
                </c:pt>
                <c:pt idx="22">
                  <c:v>1.7399999999999999E-2</c:v>
                </c:pt>
                <c:pt idx="23">
                  <c:v>1.7670000000000002E-2</c:v>
                </c:pt>
                <c:pt idx="24">
                  <c:v>1.806E-2</c:v>
                </c:pt>
                <c:pt idx="25">
                  <c:v>1.84E-2</c:v>
                </c:pt>
                <c:pt idx="26">
                  <c:v>1.8759999999999999E-2</c:v>
                </c:pt>
                <c:pt idx="27">
                  <c:v>1.9130000000000001E-2</c:v>
                </c:pt>
                <c:pt idx="28">
                  <c:v>1.958E-2</c:v>
                </c:pt>
                <c:pt idx="29">
                  <c:v>0.02</c:v>
                </c:pt>
                <c:pt idx="30">
                  <c:v>2.0410000000000001E-2</c:v>
                </c:pt>
                <c:pt idx="31">
                  <c:v>2.0820000000000002E-2</c:v>
                </c:pt>
                <c:pt idx="32">
                  <c:v>2.1569999999999999E-2</c:v>
                </c:pt>
                <c:pt idx="33">
                  <c:v>2.2079999999999999E-2</c:v>
                </c:pt>
                <c:pt idx="34">
                  <c:v>2.2669999999999999E-2</c:v>
                </c:pt>
                <c:pt idx="35">
                  <c:v>2.3040000000000001E-2</c:v>
                </c:pt>
                <c:pt idx="36">
                  <c:v>2.342E-2</c:v>
                </c:pt>
                <c:pt idx="37">
                  <c:v>2.383E-2</c:v>
                </c:pt>
                <c:pt idx="38">
                  <c:v>2.4420000000000001E-2</c:v>
                </c:pt>
                <c:pt idx="39">
                  <c:v>2.5020000000000001E-2</c:v>
                </c:pt>
                <c:pt idx="40">
                  <c:v>2.537E-2</c:v>
                </c:pt>
                <c:pt idx="41">
                  <c:v>2.5770000000000001E-2</c:v>
                </c:pt>
                <c:pt idx="42">
                  <c:v>2.6370000000000001E-2</c:v>
                </c:pt>
                <c:pt idx="43">
                  <c:v>2.6689999999999998E-2</c:v>
                </c:pt>
                <c:pt idx="44">
                  <c:v>2.7539999999999999E-2</c:v>
                </c:pt>
                <c:pt idx="45">
                  <c:v>2.7869999999999999E-2</c:v>
                </c:pt>
                <c:pt idx="46">
                  <c:v>2.818E-2</c:v>
                </c:pt>
                <c:pt idx="47">
                  <c:v>2.8400000000000002E-2</c:v>
                </c:pt>
                <c:pt idx="48">
                  <c:v>2.8719999999999999E-2</c:v>
                </c:pt>
                <c:pt idx="49">
                  <c:v>2.9080000000000002E-2</c:v>
                </c:pt>
                <c:pt idx="50">
                  <c:v>2.9399999999999999E-2</c:v>
                </c:pt>
                <c:pt idx="51">
                  <c:v>2.9680000000000002E-2</c:v>
                </c:pt>
                <c:pt idx="52">
                  <c:v>3.0169999999999999E-2</c:v>
                </c:pt>
                <c:pt idx="53">
                  <c:v>3.0589999999999999E-2</c:v>
                </c:pt>
                <c:pt idx="54">
                  <c:v>3.109E-2</c:v>
                </c:pt>
                <c:pt idx="55">
                  <c:v>3.1579999999999997E-2</c:v>
                </c:pt>
                <c:pt idx="56">
                  <c:v>3.1899999999999998E-2</c:v>
                </c:pt>
                <c:pt idx="57">
                  <c:v>3.2410000000000001E-2</c:v>
                </c:pt>
                <c:pt idx="58">
                  <c:v>3.2689999999999997E-2</c:v>
                </c:pt>
                <c:pt idx="59">
                  <c:v>3.2939999999999997E-2</c:v>
                </c:pt>
                <c:pt idx="60">
                  <c:v>3.3270000000000001E-2</c:v>
                </c:pt>
                <c:pt idx="61">
                  <c:v>3.3579999999999999E-2</c:v>
                </c:pt>
                <c:pt idx="62">
                  <c:v>3.3849999999999998E-2</c:v>
                </c:pt>
                <c:pt idx="63">
                  <c:v>3.424E-2</c:v>
                </c:pt>
                <c:pt idx="64">
                  <c:v>3.4790000000000001E-2</c:v>
                </c:pt>
                <c:pt idx="65">
                  <c:v>3.5310000000000001E-2</c:v>
                </c:pt>
                <c:pt idx="66">
                  <c:v>3.5770000000000003E-2</c:v>
                </c:pt>
                <c:pt idx="67">
                  <c:v>3.6319999999999998E-2</c:v>
                </c:pt>
                <c:pt idx="68">
                  <c:v>3.721E-2</c:v>
                </c:pt>
                <c:pt idx="69">
                  <c:v>3.7569999999999999E-2</c:v>
                </c:pt>
                <c:pt idx="70">
                  <c:v>3.8469999999999997E-2</c:v>
                </c:pt>
                <c:pt idx="71">
                  <c:v>3.8774999999999997E-2</c:v>
                </c:pt>
                <c:pt idx="72">
                  <c:v>3.9274999999999997E-2</c:v>
                </c:pt>
                <c:pt idx="73">
                  <c:v>3.959E-2</c:v>
                </c:pt>
              </c:numCache>
            </c:numRef>
          </c:xVal>
          <c:yVal>
            <c:numRef>
              <c:f>'P2-V4'!$AF$3:$AF$76</c:f>
              <c:numCache>
                <c:formatCode>0.00E+00</c:formatCode>
                <c:ptCount val="74"/>
                <c:pt idx="0">
                  <c:v>9.8333333333333304E-9</c:v>
                </c:pt>
                <c:pt idx="1">
                  <c:v>9.80000000000001E-9</c:v>
                </c:pt>
                <c:pt idx="2">
                  <c:v>9.3999999999999799E-9</c:v>
                </c:pt>
                <c:pt idx="3">
                  <c:v>6.7868631029054E-9</c:v>
                </c:pt>
                <c:pt idx="4">
                  <c:v>5.8061630634238301E-9</c:v>
                </c:pt>
                <c:pt idx="5">
                  <c:v>5.6299641523005199E-9</c:v>
                </c:pt>
                <c:pt idx="6">
                  <c:v>5.1781210120884603E-9</c:v>
                </c:pt>
                <c:pt idx="7">
                  <c:v>4.7798017446355097E-9</c:v>
                </c:pt>
                <c:pt idx="8">
                  <c:v>4.7767244203712501E-9</c:v>
                </c:pt>
                <c:pt idx="9">
                  <c:v>4.7173809705206296E-9</c:v>
                </c:pt>
                <c:pt idx="10">
                  <c:v>4.1161658293727602E-9</c:v>
                </c:pt>
                <c:pt idx="11">
                  <c:v>4.0999999999999796E-9</c:v>
                </c:pt>
                <c:pt idx="15">
                  <c:v>1.4999999999999999E-8</c:v>
                </c:pt>
                <c:pt idx="16">
                  <c:v>1.4E-8</c:v>
                </c:pt>
                <c:pt idx="17">
                  <c:v>8.9999999999999896E-9</c:v>
                </c:pt>
                <c:pt idx="18">
                  <c:v>9.8451824134705503E-9</c:v>
                </c:pt>
                <c:pt idx="19">
                  <c:v>9.3893487858719893E-9</c:v>
                </c:pt>
                <c:pt idx="20">
                  <c:v>1.11206896551724E-8</c:v>
                </c:pt>
                <c:pt idx="21">
                  <c:v>1.3724889624724099E-8</c:v>
                </c:pt>
                <c:pt idx="22">
                  <c:v>1.4944808231992501E-8</c:v>
                </c:pt>
                <c:pt idx="23">
                  <c:v>1.6026515151515202E-8</c:v>
                </c:pt>
                <c:pt idx="24">
                  <c:v>1.6928571428571501E-8</c:v>
                </c:pt>
                <c:pt idx="25">
                  <c:v>1.8142857142857198E-8</c:v>
                </c:pt>
                <c:pt idx="26">
                  <c:v>1.92142857142857E-8</c:v>
                </c:pt>
                <c:pt idx="27">
                  <c:v>1.9767857142857201E-8</c:v>
                </c:pt>
                <c:pt idx="28">
                  <c:v>2.04107142857143E-8</c:v>
                </c:pt>
                <c:pt idx="29">
                  <c:v>2.2523559237810901E-8</c:v>
                </c:pt>
                <c:pt idx="30">
                  <c:v>2.5187160214080199E-8</c:v>
                </c:pt>
                <c:pt idx="31">
                  <c:v>2.9738049984380399E-8</c:v>
                </c:pt>
                <c:pt idx="32">
                  <c:v>3.5468954017580702E-8</c:v>
                </c:pt>
                <c:pt idx="33">
                  <c:v>3.86332769385887E-8</c:v>
                </c:pt>
                <c:pt idx="34">
                  <c:v>3.9797751268866197E-8</c:v>
                </c:pt>
                <c:pt idx="35">
                  <c:v>4.2462093772221601E-8</c:v>
                </c:pt>
                <c:pt idx="36">
                  <c:v>4.7419898227252697E-8</c:v>
                </c:pt>
                <c:pt idx="37">
                  <c:v>5.3593258804218097E-8</c:v>
                </c:pt>
                <c:pt idx="38">
                  <c:v>6.4054805008638605E-8</c:v>
                </c:pt>
                <c:pt idx="39">
                  <c:v>7.7756807841286504E-8</c:v>
                </c:pt>
                <c:pt idx="40">
                  <c:v>8.1300254596288896E-8</c:v>
                </c:pt>
                <c:pt idx="41">
                  <c:v>9.4216084810207305E-8</c:v>
                </c:pt>
                <c:pt idx="42">
                  <c:v>1.0158168411849E-7</c:v>
                </c:pt>
                <c:pt idx="43">
                  <c:v>1.12316408907399E-7</c:v>
                </c:pt>
                <c:pt idx="44">
                  <c:v>1.1939075110418901E-7</c:v>
                </c:pt>
                <c:pt idx="45">
                  <c:v>1.2863825429627901E-7</c:v>
                </c:pt>
                <c:pt idx="46">
                  <c:v>1.3536219336219301E-7</c:v>
                </c:pt>
                <c:pt idx="47">
                  <c:v>1.42992424242424E-7</c:v>
                </c:pt>
                <c:pt idx="48">
                  <c:v>1.52678571428571E-7</c:v>
                </c:pt>
                <c:pt idx="49">
                  <c:v>1.6446428571428601E-7</c:v>
                </c:pt>
                <c:pt idx="50">
                  <c:v>1.7982142857142899E-7</c:v>
                </c:pt>
                <c:pt idx="51">
                  <c:v>1.94642857142858E-7</c:v>
                </c:pt>
                <c:pt idx="52">
                  <c:v>2.1053571428571501E-7</c:v>
                </c:pt>
                <c:pt idx="53">
                  <c:v>2.18214285714286E-7</c:v>
                </c:pt>
                <c:pt idx="54">
                  <c:v>2.25714285714285E-7</c:v>
                </c:pt>
                <c:pt idx="55">
                  <c:v>2.2639262295570999E-7</c:v>
                </c:pt>
                <c:pt idx="56">
                  <c:v>2.31951755121199E-7</c:v>
                </c:pt>
                <c:pt idx="57">
                  <c:v>2.55644485807353E-7</c:v>
                </c:pt>
                <c:pt idx="58">
                  <c:v>2.7546304957904602E-7</c:v>
                </c:pt>
                <c:pt idx="59">
                  <c:v>2.85998622589533E-7</c:v>
                </c:pt>
                <c:pt idx="60">
                  <c:v>3.0178571428571398E-7</c:v>
                </c:pt>
                <c:pt idx="61">
                  <c:v>3.23152984023251E-7</c:v>
                </c:pt>
                <c:pt idx="62">
                  <c:v>3.5629603050951899E-7</c:v>
                </c:pt>
                <c:pt idx="63">
                  <c:v>3.8638524645223499E-7</c:v>
                </c:pt>
                <c:pt idx="64">
                  <c:v>4.4305540086826202E-7</c:v>
                </c:pt>
                <c:pt idx="65">
                  <c:v>5.2223143647203702E-7</c:v>
                </c:pt>
                <c:pt idx="66">
                  <c:v>5.9822318594139896E-7</c:v>
                </c:pt>
                <c:pt idx="67">
                  <c:v>7.7544875448419098E-7</c:v>
                </c:pt>
                <c:pt idx="68">
                  <c:v>1.0642134004684899E-6</c:v>
                </c:pt>
                <c:pt idx="69">
                  <c:v>1.3631887552276201E-6</c:v>
                </c:pt>
                <c:pt idx="70">
                  <c:v>1.70346670126234E-6</c:v>
                </c:pt>
                <c:pt idx="71">
                  <c:v>1.8499999999999899E-6</c:v>
                </c:pt>
                <c:pt idx="72">
                  <c:v>3.1500000000000101E-6</c:v>
                </c:pt>
                <c:pt idx="7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814-C64C-8D80-2EE85FDEF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235919"/>
        <c:axId val="30237567"/>
      </c:scatterChart>
      <c:valAx>
        <c:axId val="302359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237567"/>
        <c:crosses val="autoZero"/>
        <c:crossBetween val="midCat"/>
      </c:valAx>
      <c:valAx>
        <c:axId val="30237567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23591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'Paris law-Horizontal'!$K$32:$K$49</c:f>
              <c:numCache>
                <c:formatCode>General</c:formatCode>
                <c:ptCount val="18"/>
                <c:pt idx="0">
                  <c:v>4.2715420000000002</c:v>
                </c:pt>
                <c:pt idx="1">
                  <c:v>4.2715420000000002</c:v>
                </c:pt>
                <c:pt idx="2">
                  <c:v>4.5197320000000003</c:v>
                </c:pt>
                <c:pt idx="3">
                  <c:v>4.666023</c:v>
                </c:pt>
                <c:pt idx="4">
                  <c:v>4.8927379999999996</c:v>
                </c:pt>
                <c:pt idx="5" formatCode="0.00E+00">
                  <c:v>5.09</c:v>
                </c:pt>
                <c:pt idx="6">
                  <c:v>5.3523680000000002</c:v>
                </c:pt>
                <c:pt idx="7" formatCode="0.00E+00">
                  <c:v>5.54</c:v>
                </c:pt>
                <c:pt idx="8">
                  <c:v>5.7368889999999997</c:v>
                </c:pt>
                <c:pt idx="9" formatCode="0.00E+00">
                  <c:v>5.98</c:v>
                </c:pt>
                <c:pt idx="10">
                  <c:v>6.3912300000000002</c:v>
                </c:pt>
                <c:pt idx="11">
                  <c:v>7.0828360000000004</c:v>
                </c:pt>
                <c:pt idx="12">
                  <c:v>8.547682</c:v>
                </c:pt>
                <c:pt idx="13">
                  <c:v>9.1094050000000006</c:v>
                </c:pt>
                <c:pt idx="14">
                  <c:v>9.9223079999999992</c:v>
                </c:pt>
                <c:pt idx="15">
                  <c:v>11.38766</c:v>
                </c:pt>
                <c:pt idx="16">
                  <c:v>12.181660000000001</c:v>
                </c:pt>
                <c:pt idx="17">
                  <c:v>13.78379</c:v>
                </c:pt>
              </c:numCache>
            </c:numRef>
          </c:xVal>
          <c:yVal>
            <c:numRef>
              <c:f>'Paris law-Horizontal'!$L$32:$L$49</c:f>
              <c:numCache>
                <c:formatCode>General</c:formatCode>
                <c:ptCount val="18"/>
                <c:pt idx="0">
                  <c:v>5.5500000000000001E-9</c:v>
                </c:pt>
                <c:pt idx="1">
                  <c:v>5.5500000000000001E-9</c:v>
                </c:pt>
                <c:pt idx="2">
                  <c:v>6.3000000000000002E-9</c:v>
                </c:pt>
                <c:pt idx="3">
                  <c:v>7.8000000000000004E-9</c:v>
                </c:pt>
                <c:pt idx="4">
                  <c:v>7.7099999999999992E-9</c:v>
                </c:pt>
                <c:pt idx="5">
                  <c:v>9.39E-9</c:v>
                </c:pt>
                <c:pt idx="6">
                  <c:v>1.2299999999999999E-8</c:v>
                </c:pt>
                <c:pt idx="7">
                  <c:v>1.4300000000000001E-8</c:v>
                </c:pt>
                <c:pt idx="8">
                  <c:v>1.7800000000000001E-8</c:v>
                </c:pt>
                <c:pt idx="9">
                  <c:v>2.3899999999999999E-8</c:v>
                </c:pt>
                <c:pt idx="10">
                  <c:v>3.32E-8</c:v>
                </c:pt>
                <c:pt idx="11">
                  <c:v>4.9199999999999997E-8</c:v>
                </c:pt>
                <c:pt idx="12">
                  <c:v>8.3799999999999996E-8</c:v>
                </c:pt>
                <c:pt idx="13">
                  <c:v>1.24E-7</c:v>
                </c:pt>
                <c:pt idx="14">
                  <c:v>1.91E-7</c:v>
                </c:pt>
                <c:pt idx="15">
                  <c:v>2.5400000000000002E-7</c:v>
                </c:pt>
                <c:pt idx="16">
                  <c:v>2.7799999999999997E-7</c:v>
                </c:pt>
                <c:pt idx="17">
                  <c:v>4.3799999999999998E-7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6D4-B44F-8967-C34E1EDEFF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5069231"/>
        <c:axId val="1701689247"/>
      </c:scatterChart>
      <c:valAx>
        <c:axId val="245069231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1689247"/>
        <c:crosses val="autoZero"/>
        <c:crossBetween val="midCat"/>
      </c:valAx>
      <c:valAx>
        <c:axId val="1701689247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506923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520709028898753"/>
          <c:y val="0.53039127704219158"/>
          <c:w val="0.12253800071553191"/>
          <c:h val="5.350647359822758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'Paris law-Horizontal'!$H$39:$H$47</c:f>
              <c:numCache>
                <c:formatCode>General</c:formatCode>
                <c:ptCount val="9"/>
                <c:pt idx="0" formatCode="0.00E+00">
                  <c:v>5.54</c:v>
                </c:pt>
                <c:pt idx="1">
                  <c:v>5.7368889999999997</c:v>
                </c:pt>
                <c:pt idx="2" formatCode="0.00E+00">
                  <c:v>5.98</c:v>
                </c:pt>
                <c:pt idx="3">
                  <c:v>6.3912300000000002</c:v>
                </c:pt>
                <c:pt idx="4">
                  <c:v>7.0828360000000004</c:v>
                </c:pt>
                <c:pt idx="5">
                  <c:v>8.547682</c:v>
                </c:pt>
                <c:pt idx="6">
                  <c:v>9.1094050000000006</c:v>
                </c:pt>
                <c:pt idx="7">
                  <c:v>9.9223079999999992</c:v>
                </c:pt>
                <c:pt idx="8">
                  <c:v>11.38766</c:v>
                </c:pt>
              </c:numCache>
            </c:numRef>
          </c:xVal>
          <c:yVal>
            <c:numRef>
              <c:f>'Paris law-Horizontal'!$I$39:$I$47</c:f>
              <c:numCache>
                <c:formatCode>General</c:formatCode>
                <c:ptCount val="9"/>
                <c:pt idx="0">
                  <c:v>1.43301E-8</c:v>
                </c:pt>
                <c:pt idx="1">
                  <c:v>1.77705E-8</c:v>
                </c:pt>
                <c:pt idx="2">
                  <c:v>2.38857E-8</c:v>
                </c:pt>
                <c:pt idx="3">
                  <c:v>3.31677E-8</c:v>
                </c:pt>
                <c:pt idx="4">
                  <c:v>4.9247700000000002E-8</c:v>
                </c:pt>
                <c:pt idx="5">
                  <c:v>8.3799900000000004E-8</c:v>
                </c:pt>
                <c:pt idx="6">
                  <c:v>1.2370400000000001E-7</c:v>
                </c:pt>
                <c:pt idx="7">
                  <c:v>1.91114E-7</c:v>
                </c:pt>
                <c:pt idx="8">
                  <c:v>2.5352200000000001E-7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368-654E-ABFB-0D9E6EFC3C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6227103"/>
        <c:axId val="1756654111"/>
      </c:scatterChart>
      <c:valAx>
        <c:axId val="1686227103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6654111"/>
        <c:crosses val="autoZero"/>
        <c:crossBetween val="midCat"/>
      </c:valAx>
      <c:valAx>
        <c:axId val="1756654111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8622710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'vertical data comparison'!$F$4:$F$43</c:f>
              <c:numCache>
                <c:formatCode>General</c:formatCode>
                <c:ptCount val="40"/>
                <c:pt idx="0">
                  <c:v>1.1475000000000001E-2</c:v>
                </c:pt>
                <c:pt idx="1">
                  <c:v>1.1865000000000001E-2</c:v>
                </c:pt>
                <c:pt idx="2">
                  <c:v>1.226E-2</c:v>
                </c:pt>
                <c:pt idx="3">
                  <c:v>1.244E-2</c:v>
                </c:pt>
                <c:pt idx="4">
                  <c:v>1.2869999999999999E-2</c:v>
                </c:pt>
                <c:pt idx="5">
                  <c:v>1.3310000000000001E-2</c:v>
                </c:pt>
                <c:pt idx="6">
                  <c:v>1.3899999999999999E-2</c:v>
                </c:pt>
                <c:pt idx="7">
                  <c:v>1.4489999999999999E-2</c:v>
                </c:pt>
                <c:pt idx="8">
                  <c:v>1.495E-2</c:v>
                </c:pt>
                <c:pt idx="9">
                  <c:v>1.585E-2</c:v>
                </c:pt>
                <c:pt idx="10">
                  <c:v>1.6830000000000001E-2</c:v>
                </c:pt>
                <c:pt idx="11">
                  <c:v>1.7399999999999999E-2</c:v>
                </c:pt>
                <c:pt idx="12">
                  <c:v>1.804E-2</c:v>
                </c:pt>
                <c:pt idx="13">
                  <c:v>1.8880000000000001E-2</c:v>
                </c:pt>
                <c:pt idx="14">
                  <c:v>1.983E-2</c:v>
                </c:pt>
                <c:pt idx="15">
                  <c:v>2.027E-2</c:v>
                </c:pt>
                <c:pt idx="16">
                  <c:v>2.0750000000000001E-2</c:v>
                </c:pt>
                <c:pt idx="17">
                  <c:v>2.1299999999999999E-2</c:v>
                </c:pt>
                <c:pt idx="18">
                  <c:v>2.2009999999999998E-2</c:v>
                </c:pt>
                <c:pt idx="19">
                  <c:v>2.2630000000000001E-2</c:v>
                </c:pt>
                <c:pt idx="20">
                  <c:v>2.3390000000000001E-2</c:v>
                </c:pt>
                <c:pt idx="21">
                  <c:v>2.4160000000000001E-2</c:v>
                </c:pt>
                <c:pt idx="22">
                  <c:v>2.5059999999999999E-2</c:v>
                </c:pt>
                <c:pt idx="23">
                  <c:v>2.605E-2</c:v>
                </c:pt>
                <c:pt idx="24">
                  <c:v>2.6700000000000002E-2</c:v>
                </c:pt>
                <c:pt idx="25">
                  <c:v>2.751E-2</c:v>
                </c:pt>
                <c:pt idx="26">
                  <c:v>2.8070000000000001E-2</c:v>
                </c:pt>
                <c:pt idx="27">
                  <c:v>2.879E-2</c:v>
                </c:pt>
                <c:pt idx="28">
                  <c:v>2.9669999999999998E-2</c:v>
                </c:pt>
                <c:pt idx="29">
                  <c:v>3.0700000000000002E-2</c:v>
                </c:pt>
                <c:pt idx="30">
                  <c:v>3.1579999999999997E-2</c:v>
                </c:pt>
                <c:pt idx="31">
                  <c:v>3.261E-2</c:v>
                </c:pt>
                <c:pt idx="32">
                  <c:v>3.304E-2</c:v>
                </c:pt>
                <c:pt idx="33">
                  <c:v>3.3770000000000001E-2</c:v>
                </c:pt>
                <c:pt idx="34">
                  <c:v>3.4529999999999998E-2</c:v>
                </c:pt>
                <c:pt idx="35">
                  <c:v>3.5400000000000001E-2</c:v>
                </c:pt>
                <c:pt idx="36">
                  <c:v>3.6450000000000003E-2</c:v>
                </c:pt>
                <c:pt idx="37">
                  <c:v>3.6859999999999997E-2</c:v>
                </c:pt>
                <c:pt idx="38">
                  <c:v>3.7879999999999997E-2</c:v>
                </c:pt>
                <c:pt idx="39">
                  <c:v>4.4525000000000002E-2</c:v>
                </c:pt>
              </c:numCache>
            </c:numRef>
          </c:xVal>
          <c:yVal>
            <c:numRef>
              <c:f>'vertical data comparison'!$H$4:$H$43</c:f>
              <c:numCache>
                <c:formatCode>0.00E+00</c:formatCode>
                <c:ptCount val="40"/>
                <c:pt idx="0">
                  <c:v>1.4E-8</c:v>
                </c:pt>
                <c:pt idx="1">
                  <c:v>1.7199999999999999E-8</c:v>
                </c:pt>
                <c:pt idx="2">
                  <c:v>1.44E-8</c:v>
                </c:pt>
                <c:pt idx="3">
                  <c:v>1.53928571428572E-8</c:v>
                </c:pt>
                <c:pt idx="4">
                  <c:v>1.7767531145601801E-8</c:v>
                </c:pt>
                <c:pt idx="5">
                  <c:v>2.0625153708602601E-8</c:v>
                </c:pt>
                <c:pt idx="6">
                  <c:v>2.5894772035610901E-8</c:v>
                </c:pt>
                <c:pt idx="7">
                  <c:v>3.1114087880239399E-8</c:v>
                </c:pt>
                <c:pt idx="8">
                  <c:v>3.7376555074412498E-8</c:v>
                </c:pt>
                <c:pt idx="9">
                  <c:v>4.5448922117544503E-8</c:v>
                </c:pt>
                <c:pt idx="10">
                  <c:v>5.7874360167519799E-8</c:v>
                </c:pt>
                <c:pt idx="11">
                  <c:v>6.6784845650140303E-8</c:v>
                </c:pt>
                <c:pt idx="12">
                  <c:v>7.5230940456316105E-8</c:v>
                </c:pt>
                <c:pt idx="13">
                  <c:v>8.4627317531096003E-8</c:v>
                </c:pt>
                <c:pt idx="14">
                  <c:v>9.4312238250349105E-8</c:v>
                </c:pt>
                <c:pt idx="15">
                  <c:v>1.02898971000936E-7</c:v>
                </c:pt>
                <c:pt idx="16">
                  <c:v>1.10271349862259E-7</c:v>
                </c:pt>
                <c:pt idx="17">
                  <c:v>1.1899999999999999E-7</c:v>
                </c:pt>
                <c:pt idx="18">
                  <c:v>1.30571428571429E-7</c:v>
                </c:pt>
                <c:pt idx="19">
                  <c:v>1.4307142857142901E-7</c:v>
                </c:pt>
                <c:pt idx="20">
                  <c:v>1.5628571428571501E-7</c:v>
                </c:pt>
                <c:pt idx="21">
                  <c:v>1.7071837262625699E-7</c:v>
                </c:pt>
                <c:pt idx="22">
                  <c:v>1.9347810961031501E-7</c:v>
                </c:pt>
                <c:pt idx="23">
                  <c:v>2.1047046846292601E-7</c:v>
                </c:pt>
                <c:pt idx="24">
                  <c:v>2.18288994189769E-7</c:v>
                </c:pt>
                <c:pt idx="25">
                  <c:v>2.3203364309698599E-7</c:v>
                </c:pt>
                <c:pt idx="26">
                  <c:v>2.5202380952380899E-7</c:v>
                </c:pt>
                <c:pt idx="27">
                  <c:v>2.8295729919874901E-7</c:v>
                </c:pt>
                <c:pt idx="28">
                  <c:v>3.3585090933351498E-7</c:v>
                </c:pt>
                <c:pt idx="29">
                  <c:v>4.0309931036062898E-7</c:v>
                </c:pt>
                <c:pt idx="30">
                  <c:v>4.6866208181804499E-7</c:v>
                </c:pt>
                <c:pt idx="31">
                  <c:v>5.6249537498221196E-7</c:v>
                </c:pt>
                <c:pt idx="32">
                  <c:v>6.3994855004677299E-7</c:v>
                </c:pt>
                <c:pt idx="33">
                  <c:v>8.0040663009778202E-7</c:v>
                </c:pt>
                <c:pt idx="34">
                  <c:v>1.03906667549956E-6</c:v>
                </c:pt>
                <c:pt idx="35">
                  <c:v>1.63843986299198E-6</c:v>
                </c:pt>
                <c:pt idx="36">
                  <c:v>5.4938580298134703E-6</c:v>
                </c:pt>
                <c:pt idx="37">
                  <c:v>1.4841952989740199E-5</c:v>
                </c:pt>
                <c:pt idx="38">
                  <c:v>7.4000000000000198E-6</c:v>
                </c:pt>
                <c:pt idx="39" formatCode="General">
                  <c:v>1.255E-3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EE-9D4E-B78C-92B690E09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4653871"/>
        <c:axId val="431774271"/>
      </c:scatterChart>
      <c:valAx>
        <c:axId val="6146538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774271"/>
        <c:crosses val="autoZero"/>
        <c:crossBetween val="midCat"/>
      </c:valAx>
      <c:valAx>
        <c:axId val="431774271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465387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>
              <a:defRPr/>
            </a:pPr>
            <a:r>
              <a:rPr lang="en-GB"/>
              <a:t>Fatigue Crack Growth Curve </a:t>
            </a:r>
          </a:p>
          <a:p>
            <a:pPr>
              <a:defRPr/>
            </a:pPr>
            <a:r>
              <a:rPr lang="en-GB"/>
              <a:t>Al-Mg-Sc CMT Sample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3277051695431828E-2"/>
          <c:y val="5.480463886623111E-2"/>
          <c:w val="0.90146450746202622"/>
          <c:h val="0.87618956435861539"/>
        </c:manualLayout>
      </c:layout>
      <c:scatterChart>
        <c:scatterStyle val="lineMarker"/>
        <c:varyColors val="0"/>
        <c:ser>
          <c:idx val="0"/>
          <c:order val="0"/>
          <c:tx>
            <c:v>Khadar-Horizontal</c:v>
          </c:tx>
          <c:spPr>
            <a:ln>
              <a:noFill/>
            </a:ln>
          </c:spPr>
          <c:marker>
            <c:symbol val="square"/>
            <c:size val="6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xVal>
            <c:numRef>
              <c:f>'horizontal data comparison'!$N$5:$N$41</c:f>
              <c:numCache>
                <c:formatCode>General</c:formatCode>
                <c:ptCount val="37"/>
                <c:pt idx="1">
                  <c:v>4.1589197561913398</c:v>
                </c:pt>
                <c:pt idx="2">
                  <c:v>4.2924470490268796</c:v>
                </c:pt>
                <c:pt idx="3">
                  <c:v>4.4348326202345802</c:v>
                </c:pt>
                <c:pt idx="4">
                  <c:v>4.6175119948180203</c:v>
                </c:pt>
                <c:pt idx="5">
                  <c:v>4.7454877163395999</c:v>
                </c:pt>
                <c:pt idx="6">
                  <c:v>4.92196569072805</c:v>
                </c:pt>
                <c:pt idx="7">
                  <c:v>5.1923267416956103</c:v>
                </c:pt>
                <c:pt idx="8">
                  <c:v>5.4706959790231497</c:v>
                </c:pt>
                <c:pt idx="9">
                  <c:v>5.6403930826759403</c:v>
                </c:pt>
                <c:pt idx="10">
                  <c:v>5.9521891139785001</c:v>
                </c:pt>
                <c:pt idx="11">
                  <c:v>6.1897477268201602</c:v>
                </c:pt>
                <c:pt idx="12">
                  <c:v>6.49099296692017</c:v>
                </c:pt>
                <c:pt idx="13">
                  <c:v>6.6783417489713699</c:v>
                </c:pt>
                <c:pt idx="14">
                  <c:v>6.9007799033965798</c:v>
                </c:pt>
                <c:pt idx="15">
                  <c:v>7.1481755525757604</c:v>
                </c:pt>
                <c:pt idx="16">
                  <c:v>7.5011637265862099</c:v>
                </c:pt>
                <c:pt idx="17">
                  <c:v>7.7011382386050498</c:v>
                </c:pt>
                <c:pt idx="18">
                  <c:v>7.92073666991379</c:v>
                </c:pt>
                <c:pt idx="19">
                  <c:v>8.1646861119089404</c:v>
                </c:pt>
                <c:pt idx="20">
                  <c:v>8.4560911271049797</c:v>
                </c:pt>
                <c:pt idx="21">
                  <c:v>8.8402815889261106</c:v>
                </c:pt>
                <c:pt idx="22">
                  <c:v>9.3377124017636906</c:v>
                </c:pt>
                <c:pt idx="23">
                  <c:v>9.6887759591785692</c:v>
                </c:pt>
                <c:pt idx="24">
                  <c:v>10.1164113226657</c:v>
                </c:pt>
                <c:pt idx="25">
                  <c:v>10.616426441406199</c:v>
                </c:pt>
                <c:pt idx="26">
                  <c:v>11.2111485684384</c:v>
                </c:pt>
                <c:pt idx="27">
                  <c:v>11.9849261394645</c:v>
                </c:pt>
                <c:pt idx="28">
                  <c:v>13.0270604466119</c:v>
                </c:pt>
                <c:pt idx="29">
                  <c:v>14.0412731569506</c:v>
                </c:pt>
                <c:pt idx="30">
                  <c:v>14.821357831871699</c:v>
                </c:pt>
                <c:pt idx="31">
                  <c:v>15.258865650373099</c:v>
                </c:pt>
                <c:pt idx="32">
                  <c:v>15.962787321676</c:v>
                </c:pt>
                <c:pt idx="33">
                  <c:v>16.9838516754997</c:v>
                </c:pt>
                <c:pt idx="34">
                  <c:v>18.0747057430045</c:v>
                </c:pt>
                <c:pt idx="35">
                  <c:v>18.6977743467369</c:v>
                </c:pt>
                <c:pt idx="36">
                  <c:v>19.362535266919402</c:v>
                </c:pt>
              </c:numCache>
            </c:numRef>
          </c:xVal>
          <c:yVal>
            <c:numRef>
              <c:f>'horizontal data comparison'!$O$5:$O$41</c:f>
              <c:numCache>
                <c:formatCode>0.00E+00</c:formatCode>
                <c:ptCount val="37"/>
                <c:pt idx="1">
                  <c:v>9.5000000000000007E-9</c:v>
                </c:pt>
                <c:pt idx="2">
                  <c:v>9.9999999999999903E-9</c:v>
                </c:pt>
                <c:pt idx="3">
                  <c:v>1.08333333333333E-8</c:v>
                </c:pt>
                <c:pt idx="4">
                  <c:v>1.1431077304381E-8</c:v>
                </c:pt>
                <c:pt idx="5">
                  <c:v>1.42589926955079E-8</c:v>
                </c:pt>
                <c:pt idx="6">
                  <c:v>1.8660411023033001E-8</c:v>
                </c:pt>
                <c:pt idx="7">
                  <c:v>2.4136541578528101E-8</c:v>
                </c:pt>
                <c:pt idx="8">
                  <c:v>2.9126985291927799E-8</c:v>
                </c:pt>
                <c:pt idx="9">
                  <c:v>3.3465758717279999E-8</c:v>
                </c:pt>
                <c:pt idx="10">
                  <c:v>3.8906770045385797E-8</c:v>
                </c:pt>
                <c:pt idx="11">
                  <c:v>4.43709870538052E-8</c:v>
                </c:pt>
                <c:pt idx="12">
                  <c:v>5.3487334566671403E-8</c:v>
                </c:pt>
                <c:pt idx="13">
                  <c:v>6.0917212347988707E-8</c:v>
                </c:pt>
                <c:pt idx="14">
                  <c:v>6.9760990539788503E-8</c:v>
                </c:pt>
                <c:pt idx="15">
                  <c:v>8.0392999631206603E-8</c:v>
                </c:pt>
                <c:pt idx="16">
                  <c:v>9.09232201023732E-8</c:v>
                </c:pt>
                <c:pt idx="17">
                  <c:v>9.8828811973807303E-8</c:v>
                </c:pt>
                <c:pt idx="18">
                  <c:v>1.08995867768595E-7</c:v>
                </c:pt>
                <c:pt idx="19">
                  <c:v>1.2078571428571401E-7</c:v>
                </c:pt>
                <c:pt idx="20">
                  <c:v>1.3938965645638601E-7</c:v>
                </c:pt>
                <c:pt idx="21">
                  <c:v>1.6367059178127001E-7</c:v>
                </c:pt>
                <c:pt idx="22">
                  <c:v>1.9060740162244601E-7</c:v>
                </c:pt>
                <c:pt idx="23">
                  <c:v>2.1064544014327099E-7</c:v>
                </c:pt>
                <c:pt idx="24">
                  <c:v>2.31058253453336E-7</c:v>
                </c:pt>
                <c:pt idx="25">
                  <c:v>2.5738095238095302E-7</c:v>
                </c:pt>
                <c:pt idx="26">
                  <c:v>2.9018785421145201E-7</c:v>
                </c:pt>
                <c:pt idx="27">
                  <c:v>3.3714020427112398E-7</c:v>
                </c:pt>
                <c:pt idx="28">
                  <c:v>4.2334283441523899E-7</c:v>
                </c:pt>
                <c:pt idx="29">
                  <c:v>5.6604242232269404E-7</c:v>
                </c:pt>
                <c:pt idx="30">
                  <c:v>8.1142874531462399E-7</c:v>
                </c:pt>
                <c:pt idx="31">
                  <c:v>1.00019129019129E-6</c:v>
                </c:pt>
                <c:pt idx="32">
                  <c:v>1.1200675729390201E-6</c:v>
                </c:pt>
                <c:pt idx="33">
                  <c:v>1.2439219499111601E-6</c:v>
                </c:pt>
                <c:pt idx="34">
                  <c:v>1.39959981386692E-6</c:v>
                </c:pt>
                <c:pt idx="35">
                  <c:v>1.6259494855004701E-6</c:v>
                </c:pt>
                <c:pt idx="36">
                  <c:v>2.2450944800496198E-6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1FD8-7148-8B4D-572F73376D1B}"/>
            </c:ext>
          </c:extLst>
        </c:ser>
        <c:ser>
          <c:idx val="1"/>
          <c:order val="1"/>
          <c:tx>
            <c:v>Jin-Horizontal_1</c:v>
          </c:tx>
          <c:spPr>
            <a:ln w="25400">
              <a:noFill/>
            </a:ln>
          </c:spPr>
          <c:marker>
            <c:symbol val="triangle"/>
            <c:size val="7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xVal>
            <c:numRef>
              <c:f>'horizontal data comparison'!$W$5:$W$38</c:f>
              <c:numCache>
                <c:formatCode>General</c:formatCode>
                <c:ptCount val="34"/>
                <c:pt idx="0">
                  <c:v>4.7720330000000004</c:v>
                </c:pt>
                <c:pt idx="1">
                  <c:v>4.8038119999999997</c:v>
                </c:pt>
                <c:pt idx="2" formatCode="0.00E+00">
                  <c:v>4.84</c:v>
                </c:pt>
                <c:pt idx="3">
                  <c:v>4.4433670000000003</c:v>
                </c:pt>
                <c:pt idx="4">
                  <c:v>4.4650020000000001</c:v>
                </c:pt>
                <c:pt idx="5">
                  <c:v>4.0977259999999998</c:v>
                </c:pt>
                <c:pt idx="6">
                  <c:v>4.1217649999999999</c:v>
                </c:pt>
                <c:pt idx="7">
                  <c:v>4.1306260000000004</c:v>
                </c:pt>
                <c:pt idx="8">
                  <c:v>3.8220369999999999</c:v>
                </c:pt>
                <c:pt idx="9">
                  <c:v>3.520251</c:v>
                </c:pt>
                <c:pt idx="10">
                  <c:v>3.5271319999999999</c:v>
                </c:pt>
                <c:pt idx="11">
                  <c:v>3.228888</c:v>
                </c:pt>
                <c:pt idx="12">
                  <c:v>3.2365379999999999</c:v>
                </c:pt>
                <c:pt idx="13">
                  <c:v>3.2715480000000001</c:v>
                </c:pt>
                <c:pt idx="14">
                  <c:v>2.9741770000000001</c:v>
                </c:pt>
                <c:pt idx="16">
                  <c:v>4.2715420000000002</c:v>
                </c:pt>
                <c:pt idx="17">
                  <c:v>4.2715420000000002</c:v>
                </c:pt>
                <c:pt idx="18">
                  <c:v>4.5197320000000003</c:v>
                </c:pt>
                <c:pt idx="19">
                  <c:v>4.666023</c:v>
                </c:pt>
                <c:pt idx="20">
                  <c:v>4.8927379999999996</c:v>
                </c:pt>
                <c:pt idx="21" formatCode="0.00E+00">
                  <c:v>5.09</c:v>
                </c:pt>
                <c:pt idx="22">
                  <c:v>5.3523680000000002</c:v>
                </c:pt>
                <c:pt idx="23" formatCode="0.00E+00">
                  <c:v>5.54</c:v>
                </c:pt>
                <c:pt idx="24">
                  <c:v>5.7368889999999997</c:v>
                </c:pt>
                <c:pt idx="25" formatCode="0.00E+00">
                  <c:v>5.98</c:v>
                </c:pt>
                <c:pt idx="26">
                  <c:v>6.3912300000000002</c:v>
                </c:pt>
                <c:pt idx="27">
                  <c:v>7.0828360000000004</c:v>
                </c:pt>
                <c:pt idx="28">
                  <c:v>8.547682</c:v>
                </c:pt>
                <c:pt idx="29">
                  <c:v>9.1094050000000006</c:v>
                </c:pt>
                <c:pt idx="30">
                  <c:v>9.9223079999999992</c:v>
                </c:pt>
                <c:pt idx="31">
                  <c:v>11.38766</c:v>
                </c:pt>
                <c:pt idx="32">
                  <c:v>12.181660000000001</c:v>
                </c:pt>
                <c:pt idx="33">
                  <c:v>13.78379</c:v>
                </c:pt>
              </c:numCache>
            </c:numRef>
          </c:xVal>
          <c:yVal>
            <c:numRef>
              <c:f>'horizontal data comparison'!$X$5:$X$38</c:f>
              <c:numCache>
                <c:formatCode>General</c:formatCode>
                <c:ptCount val="34"/>
                <c:pt idx="0">
                  <c:v>8.0000000000000005E-9</c:v>
                </c:pt>
                <c:pt idx="1">
                  <c:v>9.2300000000000006E-9</c:v>
                </c:pt>
                <c:pt idx="2">
                  <c:v>5.4999999999999996E-9</c:v>
                </c:pt>
                <c:pt idx="3">
                  <c:v>5.2899999999999997E-9</c:v>
                </c:pt>
                <c:pt idx="4">
                  <c:v>4.8499999999999996E-9</c:v>
                </c:pt>
                <c:pt idx="5">
                  <c:v>4.42E-9</c:v>
                </c:pt>
                <c:pt idx="6">
                  <c:v>4.5699999999999997E-9</c:v>
                </c:pt>
                <c:pt idx="7">
                  <c:v>4.3500000000000001E-9</c:v>
                </c:pt>
                <c:pt idx="8">
                  <c:v>3.7499999999999997E-9</c:v>
                </c:pt>
                <c:pt idx="9">
                  <c:v>2.7400000000000001E-9</c:v>
                </c:pt>
                <c:pt idx="10">
                  <c:v>2.7900000000000001E-9</c:v>
                </c:pt>
                <c:pt idx="11">
                  <c:v>2.0000000000000001E-9</c:v>
                </c:pt>
                <c:pt idx="12">
                  <c:v>1.5799999999999999E-9</c:v>
                </c:pt>
                <c:pt idx="13">
                  <c:v>4.8599999999999998E-10</c:v>
                </c:pt>
                <c:pt idx="14">
                  <c:v>6.1499999999999994E-11</c:v>
                </c:pt>
                <c:pt idx="16">
                  <c:v>5.5500000000000001E-9</c:v>
                </c:pt>
                <c:pt idx="17">
                  <c:v>5.5500000000000001E-9</c:v>
                </c:pt>
                <c:pt idx="18">
                  <c:v>6.3000000000000002E-9</c:v>
                </c:pt>
                <c:pt idx="19">
                  <c:v>7.8000000000000004E-9</c:v>
                </c:pt>
                <c:pt idx="20">
                  <c:v>7.7099999999999992E-9</c:v>
                </c:pt>
                <c:pt idx="21">
                  <c:v>9.39E-9</c:v>
                </c:pt>
                <c:pt idx="22">
                  <c:v>1.2299999999999999E-8</c:v>
                </c:pt>
                <c:pt idx="23">
                  <c:v>1.4300000000000001E-8</c:v>
                </c:pt>
                <c:pt idx="24">
                  <c:v>1.7800000000000001E-8</c:v>
                </c:pt>
                <c:pt idx="25">
                  <c:v>2.3899999999999999E-8</c:v>
                </c:pt>
                <c:pt idx="26">
                  <c:v>3.32E-8</c:v>
                </c:pt>
                <c:pt idx="27">
                  <c:v>4.9199999999999997E-8</c:v>
                </c:pt>
                <c:pt idx="28">
                  <c:v>8.3799999999999996E-8</c:v>
                </c:pt>
                <c:pt idx="29">
                  <c:v>1.24E-7</c:v>
                </c:pt>
                <c:pt idx="30">
                  <c:v>1.91E-7</c:v>
                </c:pt>
                <c:pt idx="31">
                  <c:v>2.5400000000000002E-7</c:v>
                </c:pt>
                <c:pt idx="32">
                  <c:v>2.7799999999999997E-7</c:v>
                </c:pt>
                <c:pt idx="33">
                  <c:v>4.3799999999999998E-7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1FD8-7148-8B4D-572F73376D1B}"/>
            </c:ext>
          </c:extLst>
        </c:ser>
        <c:ser>
          <c:idx val="3"/>
          <c:order val="2"/>
          <c:tx>
            <c:v>Jin-Horizontal_2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xVal>
            <c:numRef>
              <c:f>'P2-H1'!$AC$3:$AC$80</c:f>
              <c:numCache>
                <c:formatCode>General</c:formatCode>
                <c:ptCount val="78"/>
                <c:pt idx="0">
                  <c:v>4.1310029916788498</c:v>
                </c:pt>
                <c:pt idx="1">
                  <c:v>4.1892363535213599</c:v>
                </c:pt>
                <c:pt idx="2">
                  <c:v>4.2336878193766001</c:v>
                </c:pt>
                <c:pt idx="3">
                  <c:v>3.84494109968742</c:v>
                </c:pt>
                <c:pt idx="4">
                  <c:v>3.8973101116911999</c:v>
                </c:pt>
                <c:pt idx="5">
                  <c:v>3.9175628366397999</c:v>
                </c:pt>
                <c:pt idx="6">
                  <c:v>3.57601367557705</c:v>
                </c:pt>
                <c:pt idx="7">
                  <c:v>3.6254200880245899</c:v>
                </c:pt>
                <c:pt idx="8">
                  <c:v>3.30621913395278</c:v>
                </c:pt>
                <c:pt idx="9">
                  <c:v>3.3448365421802602</c:v>
                </c:pt>
                <c:pt idx="10">
                  <c:v>3.3549902610000499</c:v>
                </c:pt>
                <c:pt idx="11">
                  <c:v>3.0661182793575898</c:v>
                </c:pt>
                <c:pt idx="12">
                  <c:v>3.0941789847256298</c:v>
                </c:pt>
                <c:pt idx="13">
                  <c:v>2.81416878564555</c:v>
                </c:pt>
                <c:pt idx="14">
                  <c:v>2.8456759405183201</c:v>
                </c:pt>
                <c:pt idx="15">
                  <c:v>2.8551647888900198</c:v>
                </c:pt>
                <c:pt idx="16">
                  <c:v>2.599242814089</c:v>
                </c:pt>
                <c:pt idx="17">
                  <c:v>2.6211718122053602</c:v>
                </c:pt>
                <c:pt idx="18">
                  <c:v>2.6449791356860399</c:v>
                </c:pt>
                <c:pt idx="19">
                  <c:v>2.4197295995611499</c:v>
                </c:pt>
                <c:pt idx="20">
                  <c:v>2.4412326605146499</c:v>
                </c:pt>
                <c:pt idx="21">
                  <c:v>2.45711756830221</c:v>
                </c:pt>
                <c:pt idx="22">
                  <c:v>2.2340604658966301</c:v>
                </c:pt>
                <c:pt idx="23">
                  <c:v>2.2447094917711299</c:v>
                </c:pt>
                <c:pt idx="24">
                  <c:v>2.2549657026293501</c:v>
                </c:pt>
                <c:pt idx="25">
                  <c:v>2.26697846102401</c:v>
                </c:pt>
                <c:pt idx="26">
                  <c:v>2.0560281715890598</c:v>
                </c:pt>
                <c:pt idx="27">
                  <c:v>2.0640272863644902</c:v>
                </c:pt>
                <c:pt idx="28">
                  <c:v>2.0735583256166401</c:v>
                </c:pt>
                <c:pt idx="29">
                  <c:v>2.0767097025079999</c:v>
                </c:pt>
                <c:pt idx="31">
                  <c:v>4.0541581601963896</c:v>
                </c:pt>
                <c:pt idx="32">
                  <c:v>4.0705905881447002</c:v>
                </c:pt>
                <c:pt idx="33">
                  <c:v>4.1202575949270299</c:v>
                </c:pt>
                <c:pt idx="34">
                  <c:v>4.1801366887309896</c:v>
                </c:pt>
                <c:pt idx="35">
                  <c:v>4.2323072420128698</c:v>
                </c:pt>
                <c:pt idx="36">
                  <c:v>4.2893132520174104</c:v>
                </c:pt>
                <c:pt idx="37">
                  <c:v>4.3481882528921698</c:v>
                </c:pt>
                <c:pt idx="38">
                  <c:v>4.4054138820139697</c:v>
                </c:pt>
                <c:pt idx="39">
                  <c:v>4.5028763438246298</c:v>
                </c:pt>
                <c:pt idx="40">
                  <c:v>4.6171513293006097</c:v>
                </c:pt>
                <c:pt idx="41">
                  <c:v>4.70309108485921</c:v>
                </c:pt>
                <c:pt idx="42">
                  <c:v>4.8031833041129497</c:v>
                </c:pt>
                <c:pt idx="43">
                  <c:v>4.9260258410656199</c:v>
                </c:pt>
                <c:pt idx="44">
                  <c:v>5.0758280999647596</c:v>
                </c:pt>
                <c:pt idx="45">
                  <c:v>5.2919810146263497</c:v>
                </c:pt>
                <c:pt idx="46">
                  <c:v>5.52361488006754</c:v>
                </c:pt>
                <c:pt idx="47">
                  <c:v>5.7669543871149402</c:v>
                </c:pt>
                <c:pt idx="48">
                  <c:v>6.0670612928827099</c:v>
                </c:pt>
                <c:pt idx="49">
                  <c:v>6.2467779619967398</c:v>
                </c:pt>
                <c:pt idx="50">
                  <c:v>6.4652922077039898</c:v>
                </c:pt>
                <c:pt idx="51">
                  <c:v>6.6802900469969799</c:v>
                </c:pt>
                <c:pt idx="52">
                  <c:v>6.9126629005381002</c:v>
                </c:pt>
                <c:pt idx="53">
                  <c:v>7.1953427477204697</c:v>
                </c:pt>
                <c:pt idx="54">
                  <c:v>7.5013245920063696</c:v>
                </c:pt>
                <c:pt idx="55">
                  <c:v>7.8544935220949199</c:v>
                </c:pt>
                <c:pt idx="56">
                  <c:v>8.2696755916926605</c:v>
                </c:pt>
                <c:pt idx="57">
                  <c:v>8.76795677993894</c:v>
                </c:pt>
                <c:pt idx="58">
                  <c:v>9.2908796549108406</c:v>
                </c:pt>
                <c:pt idx="59">
                  <c:v>9.6175523169746402</c:v>
                </c:pt>
                <c:pt idx="60">
                  <c:v>10.0401053521928</c:v>
                </c:pt>
                <c:pt idx="61">
                  <c:v>10.579803183519701</c:v>
                </c:pt>
                <c:pt idx="62">
                  <c:v>10.9270428720904</c:v>
                </c:pt>
                <c:pt idx="63">
                  <c:v>11.3011159370285</c:v>
                </c:pt>
                <c:pt idx="64">
                  <c:v>11.692306480505099</c:v>
                </c:pt>
                <c:pt idx="65">
                  <c:v>12.0544004949609</c:v>
                </c:pt>
                <c:pt idx="66">
                  <c:v>12.5475826449791</c:v>
                </c:pt>
                <c:pt idx="67">
                  <c:v>13.087131397406401</c:v>
                </c:pt>
                <c:pt idx="68">
                  <c:v>13.661185146566</c:v>
                </c:pt>
                <c:pt idx="69">
                  <c:v>14.3252855437766</c:v>
                </c:pt>
                <c:pt idx="70">
                  <c:v>14.6968523372663</c:v>
                </c:pt>
                <c:pt idx="71">
                  <c:v>15.1620291108604</c:v>
                </c:pt>
                <c:pt idx="72">
                  <c:v>15.8564513876728</c:v>
                </c:pt>
                <c:pt idx="73">
                  <c:v>16.583288236730201</c:v>
                </c:pt>
                <c:pt idx="74">
                  <c:v>17.555623514494101</c:v>
                </c:pt>
                <c:pt idx="75">
                  <c:v>19.067348870471498</c:v>
                </c:pt>
                <c:pt idx="76">
                  <c:v>19.433323922760302</c:v>
                </c:pt>
                <c:pt idx="77">
                  <c:v>20.522908731020902</c:v>
                </c:pt>
              </c:numCache>
            </c:numRef>
          </c:xVal>
          <c:yVal>
            <c:numRef>
              <c:f>'P2-H1'!$AD$3:$AD$80</c:f>
              <c:numCache>
                <c:formatCode>0.00E+00</c:formatCode>
                <c:ptCount val="78"/>
                <c:pt idx="0">
                  <c:v>6.2499999999999997E-9</c:v>
                </c:pt>
                <c:pt idx="1">
                  <c:v>9.4999999999999792E-9</c:v>
                </c:pt>
                <c:pt idx="2">
                  <c:v>5.9633027522936096E-9</c:v>
                </c:pt>
                <c:pt idx="3">
                  <c:v>6.12258863003646E-9</c:v>
                </c:pt>
                <c:pt idx="4">
                  <c:v>6.5314662749212003E-9</c:v>
                </c:pt>
                <c:pt idx="5">
                  <c:v>6.4086045653955403E-9</c:v>
                </c:pt>
                <c:pt idx="6">
                  <c:v>6.5393588711147398E-9</c:v>
                </c:pt>
                <c:pt idx="7">
                  <c:v>6.1497278456248603E-9</c:v>
                </c:pt>
                <c:pt idx="8">
                  <c:v>5.6972312794204401E-9</c:v>
                </c:pt>
                <c:pt idx="9">
                  <c:v>5.63383114217497E-9</c:v>
                </c:pt>
                <c:pt idx="10">
                  <c:v>5.26981733801991E-9</c:v>
                </c:pt>
                <c:pt idx="11">
                  <c:v>5.1527578236692699E-9</c:v>
                </c:pt>
                <c:pt idx="12">
                  <c:v>4.7871745063448603E-9</c:v>
                </c:pt>
                <c:pt idx="13">
                  <c:v>4.4236215386097302E-9</c:v>
                </c:pt>
                <c:pt idx="14">
                  <c:v>3.9519717946795302E-9</c:v>
                </c:pt>
                <c:pt idx="15">
                  <c:v>3.7893126477872898E-9</c:v>
                </c:pt>
                <c:pt idx="16">
                  <c:v>3.6651031362812801E-9</c:v>
                </c:pt>
                <c:pt idx="17">
                  <c:v>3.27781350696918E-9</c:v>
                </c:pt>
                <c:pt idx="18">
                  <c:v>3.0290141351834198E-9</c:v>
                </c:pt>
                <c:pt idx="19">
                  <c:v>2.8555009796576499E-9</c:v>
                </c:pt>
                <c:pt idx="20">
                  <c:v>2.6314035240129598E-9</c:v>
                </c:pt>
                <c:pt idx="21">
                  <c:v>2.3747542566474199E-9</c:v>
                </c:pt>
                <c:pt idx="22">
                  <c:v>2.1330854753004501E-9</c:v>
                </c:pt>
                <c:pt idx="23">
                  <c:v>1.9391651538046E-9</c:v>
                </c:pt>
                <c:pt idx="24">
                  <c:v>1.71869803191923E-9</c:v>
                </c:pt>
                <c:pt idx="25">
                  <c:v>1.5940135152810601E-9</c:v>
                </c:pt>
                <c:pt idx="26">
                  <c:v>1.33113259204526E-9</c:v>
                </c:pt>
                <c:pt idx="27">
                  <c:v>9.8616686772868408E-10</c:v>
                </c:pt>
                <c:pt idx="28">
                  <c:v>1.95058517555274E-10</c:v>
                </c:pt>
                <c:pt idx="29">
                  <c:v>6.5445026178006801E-11</c:v>
                </c:pt>
                <c:pt idx="31">
                  <c:v>8.0000000000001808E-9</c:v>
                </c:pt>
                <c:pt idx="32">
                  <c:v>1.1999999999999901E-8</c:v>
                </c:pt>
                <c:pt idx="33">
                  <c:v>1.1999999999999901E-8</c:v>
                </c:pt>
                <c:pt idx="34">
                  <c:v>1.18712209354359E-8</c:v>
                </c:pt>
                <c:pt idx="35">
                  <c:v>1.22857142857143E-8</c:v>
                </c:pt>
                <c:pt idx="36">
                  <c:v>1.2771146813238301E-8</c:v>
                </c:pt>
                <c:pt idx="37">
                  <c:v>1.38768118688495E-8</c:v>
                </c:pt>
                <c:pt idx="38">
                  <c:v>1.4263228675707199E-8</c:v>
                </c:pt>
                <c:pt idx="39">
                  <c:v>1.57710843373494E-8</c:v>
                </c:pt>
                <c:pt idx="40">
                  <c:v>1.7588398940671999E-8</c:v>
                </c:pt>
                <c:pt idx="41">
                  <c:v>2.0495527653503801E-8</c:v>
                </c:pt>
                <c:pt idx="42">
                  <c:v>2.4257699915568201E-8</c:v>
                </c:pt>
                <c:pt idx="43">
                  <c:v>2.7839285714285798E-8</c:v>
                </c:pt>
                <c:pt idx="44">
                  <c:v>3.3267857142857203E-8</c:v>
                </c:pt>
                <c:pt idx="45">
                  <c:v>3.5964285714285697E-8</c:v>
                </c:pt>
                <c:pt idx="46">
                  <c:v>3.9162069438726501E-8</c:v>
                </c:pt>
                <c:pt idx="47">
                  <c:v>4.3782696885372297E-8</c:v>
                </c:pt>
                <c:pt idx="48">
                  <c:v>5.2368269607934703E-8</c:v>
                </c:pt>
                <c:pt idx="49">
                  <c:v>6.2148702568508504E-8</c:v>
                </c:pt>
                <c:pt idx="50">
                  <c:v>7.9900037876344002E-8</c:v>
                </c:pt>
                <c:pt idx="51">
                  <c:v>9.1927619922493096E-8</c:v>
                </c:pt>
                <c:pt idx="52">
                  <c:v>1.04329773259838E-7</c:v>
                </c:pt>
                <c:pt idx="53">
                  <c:v>1.1768889396950799E-7</c:v>
                </c:pt>
                <c:pt idx="54">
                  <c:v>1.2953967557794399E-7</c:v>
                </c:pt>
                <c:pt idx="55">
                  <c:v>1.44826004784551E-7</c:v>
                </c:pt>
                <c:pt idx="56">
                  <c:v>1.5982746688493401E-7</c:v>
                </c:pt>
                <c:pt idx="57">
                  <c:v>1.8555097834815099E-7</c:v>
                </c:pt>
                <c:pt idx="58">
                  <c:v>2.2203978396619601E-7</c:v>
                </c:pt>
                <c:pt idx="59">
                  <c:v>2.6506687949514098E-7</c:v>
                </c:pt>
                <c:pt idx="60">
                  <c:v>3.1368470801887498E-7</c:v>
                </c:pt>
                <c:pt idx="61">
                  <c:v>3.5286877617496499E-7</c:v>
                </c:pt>
                <c:pt idx="62">
                  <c:v>3.5847053320860598E-7</c:v>
                </c:pt>
                <c:pt idx="63">
                  <c:v>3.6769283746556499E-7</c:v>
                </c:pt>
                <c:pt idx="64">
                  <c:v>3.86428571428573E-7</c:v>
                </c:pt>
                <c:pt idx="65">
                  <c:v>3.9535714285714501E-7</c:v>
                </c:pt>
                <c:pt idx="66">
                  <c:v>4.0250000000000001E-7</c:v>
                </c:pt>
                <c:pt idx="67">
                  <c:v>4.3180476250141799E-7</c:v>
                </c:pt>
                <c:pt idx="68">
                  <c:v>4.61927113018407E-7</c:v>
                </c:pt>
                <c:pt idx="69">
                  <c:v>5.4684039087947905E-7</c:v>
                </c:pt>
                <c:pt idx="70">
                  <c:v>6.2353601496725903E-7</c:v>
                </c:pt>
                <c:pt idx="71">
                  <c:v>7.0568870523416298E-7</c:v>
                </c:pt>
                <c:pt idx="72">
                  <c:v>8.2642857142857202E-7</c:v>
                </c:pt>
                <c:pt idx="73">
                  <c:v>9.8291397055890093E-7</c:v>
                </c:pt>
                <c:pt idx="74">
                  <c:v>1.29660883723057E-6</c:v>
                </c:pt>
                <c:pt idx="75">
                  <c:v>1.73136720136849E-6</c:v>
                </c:pt>
                <c:pt idx="76">
                  <c:v>2.1500000000000002E-6</c:v>
                </c:pt>
                <c:pt idx="77">
                  <c:v>3.0000000000000098E-6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07A-CC42-A00C-9BFBF5DC28C7}"/>
            </c:ext>
          </c:extLst>
        </c:ser>
        <c:ser>
          <c:idx val="2"/>
          <c:order val="3"/>
          <c:tx>
            <c:v>Khadar-Vertical</c:v>
          </c:tx>
          <c:spPr>
            <a:ln>
              <a:noFill/>
            </a:ln>
          </c:spPr>
          <c:marker>
            <c:symbol val="square"/>
            <c:size val="6"/>
            <c:spPr>
              <a:noFill/>
              <a:ln>
                <a:solidFill>
                  <a:schemeClr val="accent2"/>
                </a:solidFill>
              </a:ln>
            </c:spPr>
          </c:marker>
          <c:xVal>
            <c:numRef>
              <c:f>'vertical data comparison'!$G$4:$G$43</c:f>
              <c:numCache>
                <c:formatCode>General</c:formatCode>
                <c:ptCount val="40"/>
                <c:pt idx="0">
                  <c:v>4.1635788176068802</c:v>
                </c:pt>
                <c:pt idx="1">
                  <c:v>4.2454145950169204</c:v>
                </c:pt>
                <c:pt idx="2">
                  <c:v>4.3467920732477001</c:v>
                </c:pt>
                <c:pt idx="3">
                  <c:v>4.4483298393287498</c:v>
                </c:pt>
                <c:pt idx="4">
                  <c:v>4.5340851219465304</c:v>
                </c:pt>
                <c:pt idx="5">
                  <c:v>4.6471482007746001</c:v>
                </c:pt>
                <c:pt idx="6">
                  <c:v>4.7873871182022203</c:v>
                </c:pt>
                <c:pt idx="7">
                  <c:v>4.9179634096379701</c:v>
                </c:pt>
                <c:pt idx="8">
                  <c:v>5.0845373402033802</c:v>
                </c:pt>
                <c:pt idx="9">
                  <c:v>5.2884813384411302</c:v>
                </c:pt>
                <c:pt idx="10">
                  <c:v>5.5565237633013203</c:v>
                </c:pt>
                <c:pt idx="11">
                  <c:v>5.7308423094930303</c:v>
                </c:pt>
                <c:pt idx="12">
                  <c:v>5.9270383622525999</c:v>
                </c:pt>
                <c:pt idx="13">
                  <c:v>6.1675783358988099</c:v>
                </c:pt>
                <c:pt idx="14">
                  <c:v>6.46081865245056</c:v>
                </c:pt>
                <c:pt idx="15">
                  <c:v>6.6276430276146101</c:v>
                </c:pt>
                <c:pt idx="16">
                  <c:v>6.8077163228125697</c:v>
                </c:pt>
                <c:pt idx="17">
                  <c:v>7.0055299934579702</c:v>
                </c:pt>
                <c:pt idx="18">
                  <c:v>7.2470943320785803</c:v>
                </c:pt>
                <c:pt idx="19">
                  <c:v>7.5222978177332003</c:v>
                </c:pt>
                <c:pt idx="20">
                  <c:v>7.8358574711387501</c:v>
                </c:pt>
                <c:pt idx="21">
                  <c:v>8.1972451031297204</c:v>
                </c:pt>
                <c:pt idx="22">
                  <c:v>8.6360232694629904</c:v>
                </c:pt>
                <c:pt idx="23">
                  <c:v>9.1852741301045597</c:v>
                </c:pt>
                <c:pt idx="24">
                  <c:v>9.5771535082361208</c:v>
                </c:pt>
                <c:pt idx="25">
                  <c:v>10.005593331635501</c:v>
                </c:pt>
                <c:pt idx="26">
                  <c:v>10.478995268134801</c:v>
                </c:pt>
                <c:pt idx="27">
                  <c:v>11.030852966303</c:v>
                </c:pt>
                <c:pt idx="28">
                  <c:v>11.711909277777499</c:v>
                </c:pt>
                <c:pt idx="29">
                  <c:v>12.724520216379901</c:v>
                </c:pt>
                <c:pt idx="30">
                  <c:v>13.611302029266801</c:v>
                </c:pt>
                <c:pt idx="31">
                  <c:v>14.801026214449401</c:v>
                </c:pt>
                <c:pt idx="32">
                  <c:v>15.5507902921418</c:v>
                </c:pt>
                <c:pt idx="33">
                  <c:v>16.476630431849799</c:v>
                </c:pt>
                <c:pt idx="34">
                  <c:v>17.725142491532701</c:v>
                </c:pt>
                <c:pt idx="35">
                  <c:v>20.066510263440499</c:v>
                </c:pt>
                <c:pt idx="36">
                  <c:v>24.435729724018898</c:v>
                </c:pt>
                <c:pt idx="37">
                  <c:v>31.911106858512898</c:v>
                </c:pt>
                <c:pt idx="38">
                  <c:v>24.490291455469599</c:v>
                </c:pt>
                <c:pt idx="39">
                  <c:v>26.842470335163</c:v>
                </c:pt>
              </c:numCache>
            </c:numRef>
          </c:xVal>
          <c:yVal>
            <c:numRef>
              <c:f>'vertical data comparison'!$H$4:$H$43</c:f>
              <c:numCache>
                <c:formatCode>0.00E+00</c:formatCode>
                <c:ptCount val="40"/>
                <c:pt idx="0">
                  <c:v>1.4E-8</c:v>
                </c:pt>
                <c:pt idx="1">
                  <c:v>1.7199999999999999E-8</c:v>
                </c:pt>
                <c:pt idx="2">
                  <c:v>1.44E-8</c:v>
                </c:pt>
                <c:pt idx="3">
                  <c:v>1.53928571428572E-8</c:v>
                </c:pt>
                <c:pt idx="4">
                  <c:v>1.7767531145601801E-8</c:v>
                </c:pt>
                <c:pt idx="5">
                  <c:v>2.0625153708602601E-8</c:v>
                </c:pt>
                <c:pt idx="6">
                  <c:v>2.5894772035610901E-8</c:v>
                </c:pt>
                <c:pt idx="7">
                  <c:v>3.1114087880239399E-8</c:v>
                </c:pt>
                <c:pt idx="8">
                  <c:v>3.7376555074412498E-8</c:v>
                </c:pt>
                <c:pt idx="9">
                  <c:v>4.5448922117544503E-8</c:v>
                </c:pt>
                <c:pt idx="10">
                  <c:v>5.7874360167519799E-8</c:v>
                </c:pt>
                <c:pt idx="11">
                  <c:v>6.6784845650140303E-8</c:v>
                </c:pt>
                <c:pt idx="12">
                  <c:v>7.5230940456316105E-8</c:v>
                </c:pt>
                <c:pt idx="13">
                  <c:v>8.4627317531096003E-8</c:v>
                </c:pt>
                <c:pt idx="14">
                  <c:v>9.4312238250349105E-8</c:v>
                </c:pt>
                <c:pt idx="15">
                  <c:v>1.02898971000936E-7</c:v>
                </c:pt>
                <c:pt idx="16">
                  <c:v>1.10271349862259E-7</c:v>
                </c:pt>
                <c:pt idx="17">
                  <c:v>1.1899999999999999E-7</c:v>
                </c:pt>
                <c:pt idx="18">
                  <c:v>1.30571428571429E-7</c:v>
                </c:pt>
                <c:pt idx="19">
                  <c:v>1.4307142857142901E-7</c:v>
                </c:pt>
                <c:pt idx="20">
                  <c:v>1.5628571428571501E-7</c:v>
                </c:pt>
                <c:pt idx="21">
                  <c:v>1.7071837262625699E-7</c:v>
                </c:pt>
                <c:pt idx="22">
                  <c:v>1.9347810961031501E-7</c:v>
                </c:pt>
                <c:pt idx="23">
                  <c:v>2.1047046846292601E-7</c:v>
                </c:pt>
                <c:pt idx="24">
                  <c:v>2.18288994189769E-7</c:v>
                </c:pt>
                <c:pt idx="25">
                  <c:v>2.3203364309698599E-7</c:v>
                </c:pt>
                <c:pt idx="26">
                  <c:v>2.5202380952380899E-7</c:v>
                </c:pt>
                <c:pt idx="27">
                  <c:v>2.8295729919874901E-7</c:v>
                </c:pt>
                <c:pt idx="28">
                  <c:v>3.3585090933351498E-7</c:v>
                </c:pt>
                <c:pt idx="29">
                  <c:v>4.0309931036062898E-7</c:v>
                </c:pt>
                <c:pt idx="30">
                  <c:v>4.6866208181804499E-7</c:v>
                </c:pt>
                <c:pt idx="31">
                  <c:v>5.6249537498221196E-7</c:v>
                </c:pt>
                <c:pt idx="32">
                  <c:v>6.3994855004677299E-7</c:v>
                </c:pt>
                <c:pt idx="33">
                  <c:v>8.0040663009778202E-7</c:v>
                </c:pt>
                <c:pt idx="34">
                  <c:v>1.03906667549956E-6</c:v>
                </c:pt>
                <c:pt idx="35">
                  <c:v>1.63843986299198E-6</c:v>
                </c:pt>
                <c:pt idx="36">
                  <c:v>5.4938580298134703E-6</c:v>
                </c:pt>
                <c:pt idx="37">
                  <c:v>1.4841952989740199E-5</c:v>
                </c:pt>
                <c:pt idx="38">
                  <c:v>7.4000000000000198E-6</c:v>
                </c:pt>
                <c:pt idx="39" formatCode="General">
                  <c:v>1.255E-3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FD8-7148-8B4D-572F73376D1B}"/>
            </c:ext>
          </c:extLst>
        </c:ser>
        <c:ser>
          <c:idx val="4"/>
          <c:order val="4"/>
          <c:tx>
            <c:v>Jin-Vertical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>
                <a:solidFill>
                  <a:schemeClr val="accent2"/>
                </a:solidFill>
              </a:ln>
            </c:spPr>
          </c:marker>
          <c:xVal>
            <c:numRef>
              <c:f>'vertical data comparison'!$J$4:$J$89</c:f>
              <c:numCache>
                <c:formatCode>General</c:formatCode>
                <c:ptCount val="86"/>
                <c:pt idx="0">
                  <c:v>4.1892363535213599</c:v>
                </c:pt>
                <c:pt idx="1">
                  <c:v>4.2665540978682301</c:v>
                </c:pt>
                <c:pt idx="2" formatCode="0.00E+00">
                  <c:v>4.2948040479410396</c:v>
                </c:pt>
                <c:pt idx="3">
                  <c:v>4.3143997473938898</c:v>
                </c:pt>
                <c:pt idx="4">
                  <c:v>3.95090736143761</c:v>
                </c:pt>
                <c:pt idx="5">
                  <c:v>3.9767097379551402</c:v>
                </c:pt>
                <c:pt idx="6">
                  <c:v>3.9965299302957402</c:v>
                </c:pt>
                <c:pt idx="7">
                  <c:v>3.6556202294111002</c:v>
                </c:pt>
                <c:pt idx="8">
                  <c:v>3.68177436148869</c:v>
                </c:pt>
                <c:pt idx="9">
                  <c:v>3.69258628469604</c:v>
                </c:pt>
                <c:pt idx="10">
                  <c:v>3.3634682431790801</c:v>
                </c:pt>
                <c:pt idx="11">
                  <c:v>3.39443552497253</c:v>
                </c:pt>
                <c:pt idx="12">
                  <c:v>3.08319469895646</c:v>
                </c:pt>
                <c:pt idx="13">
                  <c:v>3.1310089801146401</c:v>
                </c:pt>
                <c:pt idx="14">
                  <c:v>3.1611098246268998</c:v>
                </c:pt>
                <c:pt idx="15">
                  <c:v>2.8688557707828202</c:v>
                </c:pt>
                <c:pt idx="16">
                  <c:v>2.89481044343521</c:v>
                </c:pt>
                <c:pt idx="17">
                  <c:v>2.9109480859927301</c:v>
                </c:pt>
                <c:pt idx="18">
                  <c:v>2.6516822417113799</c:v>
                </c:pt>
                <c:pt idx="19">
                  <c:v>2.6794706764856699</c:v>
                </c:pt>
                <c:pt idx="20">
                  <c:v>2.69124835513384</c:v>
                </c:pt>
                <c:pt idx="21">
                  <c:v>2.6956565287599701</c:v>
                </c:pt>
                <c:pt idx="22">
                  <c:v>2.4799980606758401</c:v>
                </c:pt>
                <c:pt idx="23">
                  <c:v>2.4810655837729998</c:v>
                </c:pt>
                <c:pt idx="24">
                  <c:v>2.4795231198258501</c:v>
                </c:pt>
                <c:pt idx="25">
                  <c:v>2.2748388735968099</c:v>
                </c:pt>
                <c:pt idx="26">
                  <c:v>2.3035201390784299</c:v>
                </c:pt>
                <c:pt idx="27">
                  <c:v>2.1101052911134399</c:v>
                </c:pt>
                <c:pt idx="28">
                  <c:v>2.1118588419141</c:v>
                </c:pt>
                <c:pt idx="29">
                  <c:v>1.9123500886943201</c:v>
                </c:pt>
                <c:pt idx="32">
                  <c:v>4.2021986073462001</c:v>
                </c:pt>
                <c:pt idx="33">
                  <c:v>4.2320020349650997</c:v>
                </c:pt>
                <c:pt idx="34">
                  <c:v>4.2944217595377898</c:v>
                </c:pt>
                <c:pt idx="35">
                  <c:v>4.33591777936297</c:v>
                </c:pt>
                <c:pt idx="36">
                  <c:v>4.40195811181938</c:v>
                </c:pt>
                <c:pt idx="37">
                  <c:v>4.4782028654677903</c:v>
                </c:pt>
                <c:pt idx="38">
                  <c:v>4.5648987421459397</c:v>
                </c:pt>
                <c:pt idx="39">
                  <c:v>4.6578925650233902</c:v>
                </c:pt>
                <c:pt idx="40">
                  <c:v>4.7650342737414597</c:v>
                </c:pt>
                <c:pt idx="41">
                  <c:v>4.8618338052004502</c:v>
                </c:pt>
                <c:pt idx="42">
                  <c:v>4.9725653349913896</c:v>
                </c:pt>
                <c:pt idx="43">
                  <c:v>5.10231174918483</c:v>
                </c:pt>
                <c:pt idx="44">
                  <c:v>5.19990851105615</c:v>
                </c:pt>
                <c:pt idx="45">
                  <c:v>5.3089317103508096</c:v>
                </c:pt>
                <c:pt idx="46">
                  <c:v>5.4292633544181701</c:v>
                </c:pt>
                <c:pt idx="47">
                  <c:v>5.5674656818422896</c:v>
                </c:pt>
                <c:pt idx="48">
                  <c:v>5.6397361857985899</c:v>
                </c:pt>
                <c:pt idx="49">
                  <c:v>5.7782739671038703</c:v>
                </c:pt>
                <c:pt idx="50">
                  <c:v>5.9321215143097898</c:v>
                </c:pt>
                <c:pt idx="51">
                  <c:v>6.0530239038349496</c:v>
                </c:pt>
                <c:pt idx="52">
                  <c:v>6.1781521805564301</c:v>
                </c:pt>
                <c:pt idx="53">
                  <c:v>6.3174249699540903</c:v>
                </c:pt>
                <c:pt idx="54">
                  <c:v>6.5672465333998797</c:v>
                </c:pt>
                <c:pt idx="55">
                  <c:v>6.7530131351086604</c:v>
                </c:pt>
                <c:pt idx="56">
                  <c:v>6.9739088672406604</c:v>
                </c:pt>
                <c:pt idx="57">
                  <c:v>7.2478126136689598</c:v>
                </c:pt>
                <c:pt idx="58">
                  <c:v>7.4944640011811501</c:v>
                </c:pt>
                <c:pt idx="59">
                  <c:v>7.7142396770243904</c:v>
                </c:pt>
                <c:pt idx="60">
                  <c:v>7.9584209864416504</c:v>
                </c:pt>
                <c:pt idx="61">
                  <c:v>8.2468074874793995</c:v>
                </c:pt>
                <c:pt idx="62">
                  <c:v>8.55689077311688</c:v>
                </c:pt>
                <c:pt idx="63">
                  <c:v>8.7787369962324799</c:v>
                </c:pt>
                <c:pt idx="64">
                  <c:v>9.0357137660301703</c:v>
                </c:pt>
                <c:pt idx="65">
                  <c:v>9.3120810476929794</c:v>
                </c:pt>
                <c:pt idx="66">
                  <c:v>9.6093302086673802</c:v>
                </c:pt>
                <c:pt idx="67">
                  <c:v>9.7749275921366401</c:v>
                </c:pt>
                <c:pt idx="68">
                  <c:v>9.9497018945599294</c:v>
                </c:pt>
                <c:pt idx="69">
                  <c:v>10.2246165592636</c:v>
                </c:pt>
                <c:pt idx="70">
                  <c:v>10.555964700927101</c:v>
                </c:pt>
                <c:pt idx="71">
                  <c:v>10.963859445297899</c:v>
                </c:pt>
                <c:pt idx="72">
                  <c:v>11.422814661593501</c:v>
                </c:pt>
                <c:pt idx="73">
                  <c:v>11.960879450993</c:v>
                </c:pt>
                <c:pt idx="74">
                  <c:v>12.648708731560999</c:v>
                </c:pt>
                <c:pt idx="75">
                  <c:v>13.3452709441717</c:v>
                </c:pt>
                <c:pt idx="76">
                  <c:v>13.8544546534013</c:v>
                </c:pt>
                <c:pt idx="77">
                  <c:v>14.4719907936392</c:v>
                </c:pt>
                <c:pt idx="78">
                  <c:v>14.7917750837971</c:v>
                </c:pt>
                <c:pt idx="79">
                  <c:v>15.143402736775601</c:v>
                </c:pt>
                <c:pt idx="80">
                  <c:v>16.094021524760102</c:v>
                </c:pt>
                <c:pt idx="81">
                  <c:v>17.228199567730901</c:v>
                </c:pt>
                <c:pt idx="82">
                  <c:v>19.718049716284401</c:v>
                </c:pt>
                <c:pt idx="83">
                  <c:v>20.501600411177002</c:v>
                </c:pt>
                <c:pt idx="84">
                  <c:v>20.5494143545145</c:v>
                </c:pt>
                <c:pt idx="85">
                  <c:v>24.216450811736198</c:v>
                </c:pt>
              </c:numCache>
            </c:numRef>
          </c:xVal>
          <c:yVal>
            <c:numRef>
              <c:f>'vertical data comparison'!$K$4:$K$89</c:f>
              <c:numCache>
                <c:formatCode>General</c:formatCode>
                <c:ptCount val="86"/>
                <c:pt idx="0">
                  <c:v>2.1999999999999998E-8</c:v>
                </c:pt>
                <c:pt idx="1">
                  <c:v>1.1999999999999901E-8</c:v>
                </c:pt>
                <c:pt idx="2" formatCode="0.00E+00">
                  <c:v>5.7142857142858501E-9</c:v>
                </c:pt>
                <c:pt idx="3">
                  <c:v>1.0895318531355901E-8</c:v>
                </c:pt>
                <c:pt idx="4" formatCode="0.00E+00">
                  <c:v>1.08321524767633E-8</c:v>
                </c:pt>
                <c:pt idx="5">
                  <c:v>1.07988857604385E-8</c:v>
                </c:pt>
                <c:pt idx="6" formatCode="0.00E+00">
                  <c:v>1.0895084025283999E-8</c:v>
                </c:pt>
                <c:pt idx="7">
                  <c:v>9.4600043445997999E-9</c:v>
                </c:pt>
                <c:pt idx="8" formatCode="0.00E+00">
                  <c:v>9.0622385906585008E-9</c:v>
                </c:pt>
                <c:pt idx="9">
                  <c:v>8.6523371736202907E-9</c:v>
                </c:pt>
                <c:pt idx="10">
                  <c:v>6.9485219924215397E-9</c:v>
                </c:pt>
                <c:pt idx="11">
                  <c:v>5.9890095375854199E-9</c:v>
                </c:pt>
                <c:pt idx="12">
                  <c:v>5.3885043617379E-9</c:v>
                </c:pt>
                <c:pt idx="13">
                  <c:v>4.78544048203607E-9</c:v>
                </c:pt>
                <c:pt idx="14">
                  <c:v>4.5292393864914803E-9</c:v>
                </c:pt>
                <c:pt idx="15">
                  <c:v>4.49874189466837E-9</c:v>
                </c:pt>
                <c:pt idx="16">
                  <c:v>4.3303571428571501E-9</c:v>
                </c:pt>
                <c:pt idx="17">
                  <c:v>4.3072669614143199E-9</c:v>
                </c:pt>
                <c:pt idx="18">
                  <c:v>4.60528397161909E-9</c:v>
                </c:pt>
                <c:pt idx="19">
                  <c:v>3.9336252176956402E-9</c:v>
                </c:pt>
                <c:pt idx="20">
                  <c:v>3.9875318783879001E-9</c:v>
                </c:pt>
                <c:pt idx="21">
                  <c:v>4.3017648928176897E-9</c:v>
                </c:pt>
                <c:pt idx="22">
                  <c:v>2.0263832707705201E-9</c:v>
                </c:pt>
                <c:pt idx="23">
                  <c:v>2.00267362070426E-9</c:v>
                </c:pt>
                <c:pt idx="24">
                  <c:v>1.9477339085504099E-9</c:v>
                </c:pt>
                <c:pt idx="25">
                  <c:v>1.81348306385023E-9</c:v>
                </c:pt>
                <c:pt idx="26">
                  <c:v>1.77790568381319E-9</c:v>
                </c:pt>
                <c:pt idx="27">
                  <c:v>1.32480378244928E-9</c:v>
                </c:pt>
                <c:pt idx="28">
                  <c:v>1.3290331886615399E-9</c:v>
                </c:pt>
                <c:pt idx="29">
                  <c:v>2.49999999999995E-10</c:v>
                </c:pt>
                <c:pt idx="32">
                  <c:v>1.4000000000000101E-8</c:v>
                </c:pt>
                <c:pt idx="33">
                  <c:v>1.4500000000000001E-8</c:v>
                </c:pt>
                <c:pt idx="34">
                  <c:v>1.4000000000000101E-8</c:v>
                </c:pt>
                <c:pt idx="35">
                  <c:v>1.4438095007583801E-8</c:v>
                </c:pt>
                <c:pt idx="36">
                  <c:v>1.5566537777511399E-8</c:v>
                </c:pt>
                <c:pt idx="37">
                  <c:v>1.7802820388899802E-8</c:v>
                </c:pt>
                <c:pt idx="38">
                  <c:v>1.9804429033517399E-8</c:v>
                </c:pt>
                <c:pt idx="39">
                  <c:v>2.1832274906190199E-8</c:v>
                </c:pt>
                <c:pt idx="40">
                  <c:v>2.5035645575381E-8</c:v>
                </c:pt>
                <c:pt idx="41">
                  <c:v>2.78574841021412E-8</c:v>
                </c:pt>
                <c:pt idx="42">
                  <c:v>3.1590435688248598E-8</c:v>
                </c:pt>
                <c:pt idx="43">
                  <c:v>3.4667392826577401E-8</c:v>
                </c:pt>
                <c:pt idx="44">
                  <c:v>3.7817299339457202E-8</c:v>
                </c:pt>
                <c:pt idx="45">
                  <c:v>4.1019625353642101E-8</c:v>
                </c:pt>
                <c:pt idx="46">
                  <c:v>4.45105495125337E-8</c:v>
                </c:pt>
                <c:pt idx="47">
                  <c:v>4.8637023362995901E-8</c:v>
                </c:pt>
                <c:pt idx="48">
                  <c:v>5.1789420567440801E-8</c:v>
                </c:pt>
                <c:pt idx="49">
                  <c:v>5.8483663324979699E-8</c:v>
                </c:pt>
                <c:pt idx="50">
                  <c:v>6.6319748973928303E-8</c:v>
                </c:pt>
                <c:pt idx="51">
                  <c:v>6.8287142843428802E-8</c:v>
                </c:pt>
                <c:pt idx="52">
                  <c:v>7.4377151428635501E-8</c:v>
                </c:pt>
                <c:pt idx="53">
                  <c:v>8.0253028388822897E-8</c:v>
                </c:pt>
                <c:pt idx="54">
                  <c:v>9.1055830112960999E-8</c:v>
                </c:pt>
                <c:pt idx="55">
                  <c:v>1.0021403680719399E-7</c:v>
                </c:pt>
                <c:pt idx="56">
                  <c:v>1.1246914521917401E-7</c:v>
                </c:pt>
                <c:pt idx="57">
                  <c:v>1.2726495483559701E-7</c:v>
                </c:pt>
                <c:pt idx="58">
                  <c:v>1.39281517633879E-7</c:v>
                </c:pt>
                <c:pt idx="59">
                  <c:v>1.4865731493159699E-7</c:v>
                </c:pt>
                <c:pt idx="60">
                  <c:v>1.6064167938797599E-7</c:v>
                </c:pt>
                <c:pt idx="61">
                  <c:v>1.6860278632701E-7</c:v>
                </c:pt>
                <c:pt idx="62">
                  <c:v>1.7654088539640501E-7</c:v>
                </c:pt>
                <c:pt idx="63">
                  <c:v>1.88509518517788E-7</c:v>
                </c:pt>
                <c:pt idx="64">
                  <c:v>1.9441241819792501E-7</c:v>
                </c:pt>
                <c:pt idx="65">
                  <c:v>2.01209809903779E-7</c:v>
                </c:pt>
                <c:pt idx="66">
                  <c:v>2.0769343067562199E-7</c:v>
                </c:pt>
                <c:pt idx="67">
                  <c:v>2.25149269356185E-7</c:v>
                </c:pt>
                <c:pt idx="68">
                  <c:v>2.2976623447318601E-7</c:v>
                </c:pt>
                <c:pt idx="69">
                  <c:v>2.4222907508580401E-7</c:v>
                </c:pt>
                <c:pt idx="70">
                  <c:v>2.7772636961761402E-7</c:v>
                </c:pt>
                <c:pt idx="71">
                  <c:v>2.9998772404587099E-7</c:v>
                </c:pt>
                <c:pt idx="72">
                  <c:v>3.2744190368357702E-7</c:v>
                </c:pt>
                <c:pt idx="73">
                  <c:v>3.4104327749098801E-7</c:v>
                </c:pt>
                <c:pt idx="74">
                  <c:v>3.6433187079089699E-7</c:v>
                </c:pt>
                <c:pt idx="75">
                  <c:v>3.8710227057589701E-7</c:v>
                </c:pt>
                <c:pt idx="76">
                  <c:v>4.1262169606129698E-7</c:v>
                </c:pt>
                <c:pt idx="77">
                  <c:v>4.5844461241286701E-7</c:v>
                </c:pt>
                <c:pt idx="78">
                  <c:v>4.8669517782841401E-7</c:v>
                </c:pt>
                <c:pt idx="79">
                  <c:v>5.6298855039131304E-7</c:v>
                </c:pt>
                <c:pt idx="80">
                  <c:v>7.1550036248792699E-7</c:v>
                </c:pt>
                <c:pt idx="81">
                  <c:v>1.11569803797905E-6</c:v>
                </c:pt>
                <c:pt idx="82">
                  <c:v>1.8915471823015099E-6</c:v>
                </c:pt>
                <c:pt idx="83">
                  <c:v>2.5416166112182098E-6</c:v>
                </c:pt>
                <c:pt idx="84">
                  <c:v>6.0499999999999997E-6</c:v>
                </c:pt>
                <c:pt idx="85">
                  <c:v>2.0000000000000101E-6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1FD8-7148-8B4D-572F73376D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2867535"/>
        <c:axId val="1790651359"/>
      </c:scatterChart>
      <c:valAx>
        <c:axId val="2012867535"/>
        <c:scaling>
          <c:logBase val="10"/>
          <c:orientation val="minMax"/>
          <c:max val="3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∆K</a:t>
                </a:r>
              </a:p>
            </c:rich>
          </c:tx>
          <c:overlay val="0"/>
        </c:title>
        <c:numFmt formatCode="General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790651359"/>
        <c:crosses val="autoZero"/>
        <c:crossBetween val="midCat"/>
      </c:valAx>
      <c:valAx>
        <c:axId val="1790651359"/>
        <c:scaling>
          <c:logBase val="10"/>
          <c:orientation val="minMax"/>
          <c:max val="1.5000000000000005E-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da/dN (m/cycle)</a:t>
                </a:r>
              </a:p>
            </c:rich>
          </c:tx>
          <c:overlay val="0"/>
        </c:title>
        <c:numFmt formatCode="General" sourceLinked="1"/>
        <c:majorTickMark val="in"/>
        <c:minorTickMark val="in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2012867535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975292351790372"/>
          <c:y val="0.70552116684986121"/>
          <c:w val="0.17269403848970716"/>
          <c:h val="0.17548088400602926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sz="2400"/>
          </a:pPr>
          <a:endParaRPr lang="en-US"/>
        </a:p>
      </c:txPr>
    </c:legend>
    <c:plotVisOnly val="0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25000"/>
          <a:lumOff val="75000"/>
        </a:schemeClr>
      </a:solidFill>
      <a:round/>
    </a:ln>
    <a:effectLst/>
  </c:spPr>
  <c:txPr>
    <a:bodyPr/>
    <a:lstStyle/>
    <a:p>
      <a:pPr>
        <a:defRPr sz="1600"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'horizontal data comparison'!$M$6:$M$45</c:f>
              <c:numCache>
                <c:formatCode>General</c:formatCode>
                <c:ptCount val="40"/>
                <c:pt idx="0">
                  <c:v>1.1565000000000001E-2</c:v>
                </c:pt>
                <c:pt idx="1">
                  <c:v>1.2149999999999999E-2</c:v>
                </c:pt>
                <c:pt idx="2">
                  <c:v>1.2775E-2</c:v>
                </c:pt>
                <c:pt idx="3">
                  <c:v>1.3100000000000001E-2</c:v>
                </c:pt>
                <c:pt idx="4">
                  <c:v>1.3729999999999999E-2</c:v>
                </c:pt>
                <c:pt idx="5">
                  <c:v>1.4409999999999999E-2</c:v>
                </c:pt>
                <c:pt idx="6">
                  <c:v>1.54E-2</c:v>
                </c:pt>
                <c:pt idx="7">
                  <c:v>1.6500000000000001E-2</c:v>
                </c:pt>
                <c:pt idx="8">
                  <c:v>1.721E-2</c:v>
                </c:pt>
                <c:pt idx="9">
                  <c:v>1.8100000000000002E-2</c:v>
                </c:pt>
                <c:pt idx="10">
                  <c:v>1.8849999999999999E-2</c:v>
                </c:pt>
                <c:pt idx="11">
                  <c:v>1.9980000000000001E-2</c:v>
                </c:pt>
                <c:pt idx="12">
                  <c:v>2.0369999999999999E-2</c:v>
                </c:pt>
                <c:pt idx="13">
                  <c:v>2.0969999999999999E-2</c:v>
                </c:pt>
                <c:pt idx="14">
                  <c:v>2.172E-2</c:v>
                </c:pt>
                <c:pt idx="15">
                  <c:v>2.2579999999999999E-2</c:v>
                </c:pt>
                <c:pt idx="16">
                  <c:v>2.3120000000000002E-2</c:v>
                </c:pt>
                <c:pt idx="17">
                  <c:v>2.358E-2</c:v>
                </c:pt>
                <c:pt idx="18">
                  <c:v>2.4039999999999999E-2</c:v>
                </c:pt>
                <c:pt idx="19">
                  <c:v>2.4729999999999999E-2</c:v>
                </c:pt>
                <c:pt idx="20">
                  <c:v>2.545E-2</c:v>
                </c:pt>
                <c:pt idx="21">
                  <c:v>2.6280000000000001E-2</c:v>
                </c:pt>
                <c:pt idx="22">
                  <c:v>2.6950000000000002E-2</c:v>
                </c:pt>
                <c:pt idx="23">
                  <c:v>2.7560000000000001E-2</c:v>
                </c:pt>
                <c:pt idx="24">
                  <c:v>2.827E-2</c:v>
                </c:pt>
                <c:pt idx="25">
                  <c:v>2.9090000000000001E-2</c:v>
                </c:pt>
                <c:pt idx="26">
                  <c:v>2.9929999999999998E-2</c:v>
                </c:pt>
                <c:pt idx="27">
                  <c:v>3.099E-2</c:v>
                </c:pt>
                <c:pt idx="28">
                  <c:v>3.184E-2</c:v>
                </c:pt>
                <c:pt idx="29">
                  <c:v>3.2340000000000001E-2</c:v>
                </c:pt>
                <c:pt idx="30">
                  <c:v>3.288E-2</c:v>
                </c:pt>
                <c:pt idx="31">
                  <c:v>3.3419999999999998E-2</c:v>
                </c:pt>
                <c:pt idx="32">
                  <c:v>3.4229999999999997E-2</c:v>
                </c:pt>
                <c:pt idx="33">
                  <c:v>3.465E-2</c:v>
                </c:pt>
                <c:pt idx="34">
                  <c:v>3.5000000000000003E-2</c:v>
                </c:pt>
                <c:pt idx="35">
                  <c:v>3.5430000000000003E-2</c:v>
                </c:pt>
                <c:pt idx="36">
                  <c:v>3.5929999999999997E-2</c:v>
                </c:pt>
                <c:pt idx="37">
                  <c:v>3.6540000000000003E-2</c:v>
                </c:pt>
                <c:pt idx="38">
                  <c:v>3.7600000000000001E-2</c:v>
                </c:pt>
                <c:pt idx="39">
                  <c:v>4.4400000000000002E-2</c:v>
                </c:pt>
              </c:numCache>
            </c:numRef>
          </c:xVal>
          <c:yVal>
            <c:numRef>
              <c:f>'horizontal data comparison'!$O$6:$O$45</c:f>
              <c:numCache>
                <c:formatCode>0.00E+00</c:formatCode>
                <c:ptCount val="40"/>
                <c:pt idx="0">
                  <c:v>9.5000000000000007E-9</c:v>
                </c:pt>
                <c:pt idx="1">
                  <c:v>9.9999999999999903E-9</c:v>
                </c:pt>
                <c:pt idx="2">
                  <c:v>1.08333333333333E-8</c:v>
                </c:pt>
                <c:pt idx="3">
                  <c:v>1.1431077304381E-8</c:v>
                </c:pt>
                <c:pt idx="4">
                  <c:v>1.42589926955079E-8</c:v>
                </c:pt>
                <c:pt idx="5">
                  <c:v>1.8660411023033001E-8</c:v>
                </c:pt>
                <c:pt idx="6">
                  <c:v>2.4136541578528101E-8</c:v>
                </c:pt>
                <c:pt idx="7">
                  <c:v>2.9126985291927799E-8</c:v>
                </c:pt>
                <c:pt idx="8">
                  <c:v>3.3465758717279999E-8</c:v>
                </c:pt>
                <c:pt idx="9">
                  <c:v>3.8906770045385797E-8</c:v>
                </c:pt>
                <c:pt idx="10">
                  <c:v>4.43709870538052E-8</c:v>
                </c:pt>
                <c:pt idx="11">
                  <c:v>5.3487334566671403E-8</c:v>
                </c:pt>
                <c:pt idx="12">
                  <c:v>6.0917212347988707E-8</c:v>
                </c:pt>
                <c:pt idx="13">
                  <c:v>6.9760990539788503E-8</c:v>
                </c:pt>
                <c:pt idx="14">
                  <c:v>8.0392999631206603E-8</c:v>
                </c:pt>
                <c:pt idx="15">
                  <c:v>9.09232201023732E-8</c:v>
                </c:pt>
                <c:pt idx="16">
                  <c:v>9.8828811973807303E-8</c:v>
                </c:pt>
                <c:pt idx="17">
                  <c:v>1.08995867768595E-7</c:v>
                </c:pt>
                <c:pt idx="18">
                  <c:v>1.2078571428571401E-7</c:v>
                </c:pt>
                <c:pt idx="19">
                  <c:v>1.3938965645638601E-7</c:v>
                </c:pt>
                <c:pt idx="20">
                  <c:v>1.6367059178127001E-7</c:v>
                </c:pt>
                <c:pt idx="21">
                  <c:v>1.9060740162244601E-7</c:v>
                </c:pt>
                <c:pt idx="22">
                  <c:v>2.1064544014327099E-7</c:v>
                </c:pt>
                <c:pt idx="23">
                  <c:v>2.31058253453336E-7</c:v>
                </c:pt>
                <c:pt idx="24">
                  <c:v>2.5738095238095302E-7</c:v>
                </c:pt>
                <c:pt idx="25">
                  <c:v>2.9018785421145201E-7</c:v>
                </c:pt>
                <c:pt idx="26">
                  <c:v>3.3714020427112398E-7</c:v>
                </c:pt>
                <c:pt idx="27">
                  <c:v>4.2334283441523899E-7</c:v>
                </c:pt>
                <c:pt idx="28">
                  <c:v>5.6604242232269404E-7</c:v>
                </c:pt>
                <c:pt idx="29">
                  <c:v>8.1142874531462399E-7</c:v>
                </c:pt>
                <c:pt idx="30">
                  <c:v>1.00019129019129E-6</c:v>
                </c:pt>
                <c:pt idx="31">
                  <c:v>1.1200675729390201E-6</c:v>
                </c:pt>
                <c:pt idx="32">
                  <c:v>1.2439219499111601E-6</c:v>
                </c:pt>
                <c:pt idx="33">
                  <c:v>1.39959981386692E-6</c:v>
                </c:pt>
                <c:pt idx="34">
                  <c:v>1.6259494855004701E-6</c:v>
                </c:pt>
                <c:pt idx="35">
                  <c:v>2.2450944800496198E-6</c:v>
                </c:pt>
                <c:pt idx="36">
                  <c:v>7.0340212926824202E-6</c:v>
                </c:pt>
                <c:pt idx="37">
                  <c:v>2.0221757123917101E-5</c:v>
                </c:pt>
                <c:pt idx="38">
                  <c:v>5.3333333333333099E-6</c:v>
                </c:pt>
                <c:pt idx="39" formatCode="General">
                  <c:v>6.4000000000000005E-4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50C-CA4B-B6FA-CC3393820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6434495"/>
        <c:axId val="435114031"/>
      </c:scatterChart>
      <c:valAx>
        <c:axId val="53643449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5114031"/>
        <c:crosses val="autoZero"/>
        <c:crossBetween val="midCat"/>
      </c:valAx>
      <c:valAx>
        <c:axId val="435114031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643449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H1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Sheet1!$J$5:$J$82</c:f>
              <c:numCache>
                <c:formatCode>General</c:formatCode>
                <c:ptCount val="78"/>
                <c:pt idx="0">
                  <c:v>4.1310029916788498</c:v>
                </c:pt>
                <c:pt idx="1">
                  <c:v>4.1892363535213599</c:v>
                </c:pt>
                <c:pt idx="2" formatCode="0.00E+00">
                  <c:v>4.2336878193766001</c:v>
                </c:pt>
                <c:pt idx="3">
                  <c:v>3.84494109968742</c:v>
                </c:pt>
                <c:pt idx="4" formatCode="0.00E+00">
                  <c:v>3.8973101116911999</c:v>
                </c:pt>
                <c:pt idx="5">
                  <c:v>3.9175628366397999</c:v>
                </c:pt>
                <c:pt idx="6" formatCode="0.00E+00">
                  <c:v>3.57601367557705</c:v>
                </c:pt>
                <c:pt idx="7">
                  <c:v>3.6254200880245899</c:v>
                </c:pt>
                <c:pt idx="8" formatCode="0.00E+00">
                  <c:v>3.30621913395278</c:v>
                </c:pt>
                <c:pt idx="9">
                  <c:v>3.3448365421802602</c:v>
                </c:pt>
                <c:pt idx="10">
                  <c:v>3.3549902610000499</c:v>
                </c:pt>
                <c:pt idx="11">
                  <c:v>3.0661182793575898</c:v>
                </c:pt>
                <c:pt idx="12">
                  <c:v>3.0941789847256298</c:v>
                </c:pt>
                <c:pt idx="13">
                  <c:v>2.81416878564555</c:v>
                </c:pt>
                <c:pt idx="14">
                  <c:v>2.8456759405183201</c:v>
                </c:pt>
                <c:pt idx="15">
                  <c:v>2.8551647888900198</c:v>
                </c:pt>
                <c:pt idx="16">
                  <c:v>2.599242814089</c:v>
                </c:pt>
                <c:pt idx="17">
                  <c:v>2.6211718122053602</c:v>
                </c:pt>
                <c:pt idx="18">
                  <c:v>2.6449791356860399</c:v>
                </c:pt>
                <c:pt idx="19">
                  <c:v>2.4197295995611499</c:v>
                </c:pt>
                <c:pt idx="20">
                  <c:v>2.4412326605146499</c:v>
                </c:pt>
                <c:pt idx="21">
                  <c:v>2.45711756830221</c:v>
                </c:pt>
                <c:pt idx="22">
                  <c:v>2.2340604658966301</c:v>
                </c:pt>
                <c:pt idx="23">
                  <c:v>2.2447094917711299</c:v>
                </c:pt>
                <c:pt idx="24">
                  <c:v>2.2549657026293501</c:v>
                </c:pt>
                <c:pt idx="25">
                  <c:v>2.26697846102401</c:v>
                </c:pt>
                <c:pt idx="26">
                  <c:v>2.0560281715890598</c:v>
                </c:pt>
                <c:pt idx="27">
                  <c:v>2.0640272863644902</c:v>
                </c:pt>
                <c:pt idx="28">
                  <c:v>2.0735583256166401</c:v>
                </c:pt>
                <c:pt idx="29">
                  <c:v>2.0767097025079999</c:v>
                </c:pt>
                <c:pt idx="31">
                  <c:v>4.0541581601963896</c:v>
                </c:pt>
                <c:pt idx="32">
                  <c:v>4.0705905881447002</c:v>
                </c:pt>
                <c:pt idx="33">
                  <c:v>4.1202575949270299</c:v>
                </c:pt>
                <c:pt idx="34">
                  <c:v>4.1801366887309896</c:v>
                </c:pt>
                <c:pt idx="35">
                  <c:v>4.2323072420128698</c:v>
                </c:pt>
                <c:pt idx="36">
                  <c:v>4.2893132520174104</c:v>
                </c:pt>
                <c:pt idx="37">
                  <c:v>4.3481882528921698</c:v>
                </c:pt>
                <c:pt idx="38">
                  <c:v>4.4054138820139697</c:v>
                </c:pt>
                <c:pt idx="39">
                  <c:v>4.5028763438246298</c:v>
                </c:pt>
                <c:pt idx="40">
                  <c:v>4.6171513293006097</c:v>
                </c:pt>
                <c:pt idx="41">
                  <c:v>4.70309108485921</c:v>
                </c:pt>
                <c:pt idx="42">
                  <c:v>4.8031833041129497</c:v>
                </c:pt>
                <c:pt idx="43">
                  <c:v>4.9260258410656199</c:v>
                </c:pt>
                <c:pt idx="44">
                  <c:v>5.0758280999647596</c:v>
                </c:pt>
                <c:pt idx="45">
                  <c:v>5.2919810146263497</c:v>
                </c:pt>
                <c:pt idx="46">
                  <c:v>5.52361488006754</c:v>
                </c:pt>
                <c:pt idx="47">
                  <c:v>5.7669543871149402</c:v>
                </c:pt>
                <c:pt idx="48">
                  <c:v>6.0670612928827099</c:v>
                </c:pt>
                <c:pt idx="49">
                  <c:v>6.2467779619967398</c:v>
                </c:pt>
                <c:pt idx="50">
                  <c:v>6.4652922077039898</c:v>
                </c:pt>
                <c:pt idx="51">
                  <c:v>6.6802900469969799</c:v>
                </c:pt>
                <c:pt idx="52">
                  <c:v>6.9126629005381002</c:v>
                </c:pt>
                <c:pt idx="53">
                  <c:v>7.1953427477204697</c:v>
                </c:pt>
                <c:pt idx="54">
                  <c:v>7.5013245920063696</c:v>
                </c:pt>
                <c:pt idx="55">
                  <c:v>7.8544935220949199</c:v>
                </c:pt>
                <c:pt idx="56">
                  <c:v>8.2696755916926605</c:v>
                </c:pt>
                <c:pt idx="57">
                  <c:v>8.76795677993894</c:v>
                </c:pt>
                <c:pt idx="58">
                  <c:v>9.2908796549108406</c:v>
                </c:pt>
                <c:pt idx="59">
                  <c:v>9.6175523169746402</c:v>
                </c:pt>
                <c:pt idx="60">
                  <c:v>10.0401053521928</c:v>
                </c:pt>
                <c:pt idx="61">
                  <c:v>10.579803183519701</c:v>
                </c:pt>
                <c:pt idx="62">
                  <c:v>10.9270428720904</c:v>
                </c:pt>
                <c:pt idx="63">
                  <c:v>11.3011159370285</c:v>
                </c:pt>
                <c:pt idx="64">
                  <c:v>11.692306480505099</c:v>
                </c:pt>
                <c:pt idx="65">
                  <c:v>12.0544004949609</c:v>
                </c:pt>
                <c:pt idx="66">
                  <c:v>12.5475826449791</c:v>
                </c:pt>
                <c:pt idx="67">
                  <c:v>13.087131397406401</c:v>
                </c:pt>
                <c:pt idx="68">
                  <c:v>13.661185146566</c:v>
                </c:pt>
                <c:pt idx="69">
                  <c:v>14.3252855437766</c:v>
                </c:pt>
                <c:pt idx="70">
                  <c:v>14.6968523372663</c:v>
                </c:pt>
                <c:pt idx="71">
                  <c:v>15.1620291108604</c:v>
                </c:pt>
                <c:pt idx="72">
                  <c:v>15.8564513876728</c:v>
                </c:pt>
                <c:pt idx="73">
                  <c:v>16.583288236730201</c:v>
                </c:pt>
                <c:pt idx="74">
                  <c:v>17.555623514494101</c:v>
                </c:pt>
                <c:pt idx="75">
                  <c:v>19.067348870471498</c:v>
                </c:pt>
                <c:pt idx="76">
                  <c:v>19.433323922760302</c:v>
                </c:pt>
                <c:pt idx="77">
                  <c:v>20.522908731020902</c:v>
                </c:pt>
              </c:numCache>
            </c:numRef>
          </c:xVal>
          <c:yVal>
            <c:numRef>
              <c:f>Sheet1!$K$5:$K$82</c:f>
              <c:numCache>
                <c:formatCode>0.00E+00</c:formatCode>
                <c:ptCount val="78"/>
                <c:pt idx="0">
                  <c:v>6.2499999999999997E-9</c:v>
                </c:pt>
                <c:pt idx="1">
                  <c:v>9.4999999999999792E-9</c:v>
                </c:pt>
                <c:pt idx="2">
                  <c:v>5.9633027522936096E-9</c:v>
                </c:pt>
                <c:pt idx="3">
                  <c:v>6.12258863003646E-9</c:v>
                </c:pt>
                <c:pt idx="4">
                  <c:v>6.5314662749212003E-9</c:v>
                </c:pt>
                <c:pt idx="5">
                  <c:v>6.4086045653955403E-9</c:v>
                </c:pt>
                <c:pt idx="6">
                  <c:v>6.5393588711147398E-9</c:v>
                </c:pt>
                <c:pt idx="7">
                  <c:v>6.1497278456248603E-9</c:v>
                </c:pt>
                <c:pt idx="8">
                  <c:v>5.6972312794204401E-9</c:v>
                </c:pt>
                <c:pt idx="9">
                  <c:v>5.63383114217497E-9</c:v>
                </c:pt>
                <c:pt idx="10">
                  <c:v>5.26981733801991E-9</c:v>
                </c:pt>
                <c:pt idx="11">
                  <c:v>5.1527578236692699E-9</c:v>
                </c:pt>
                <c:pt idx="12">
                  <c:v>4.7871745063448603E-9</c:v>
                </c:pt>
                <c:pt idx="13">
                  <c:v>4.4236215386097302E-9</c:v>
                </c:pt>
                <c:pt idx="14">
                  <c:v>3.9519717946795302E-9</c:v>
                </c:pt>
                <c:pt idx="15">
                  <c:v>3.7893126477872898E-9</c:v>
                </c:pt>
                <c:pt idx="16">
                  <c:v>3.6651031362812801E-9</c:v>
                </c:pt>
                <c:pt idx="17">
                  <c:v>3.27781350696918E-9</c:v>
                </c:pt>
                <c:pt idx="18">
                  <c:v>3.0290141351834198E-9</c:v>
                </c:pt>
                <c:pt idx="19">
                  <c:v>2.8555009796576499E-9</c:v>
                </c:pt>
                <c:pt idx="20">
                  <c:v>2.6314035240129598E-9</c:v>
                </c:pt>
                <c:pt idx="21">
                  <c:v>2.3747542566474199E-9</c:v>
                </c:pt>
                <c:pt idx="22">
                  <c:v>2.1330854753004501E-9</c:v>
                </c:pt>
                <c:pt idx="23">
                  <c:v>1.9391651538046E-9</c:v>
                </c:pt>
                <c:pt idx="24">
                  <c:v>1.71869803191923E-9</c:v>
                </c:pt>
                <c:pt idx="25">
                  <c:v>1.5940135152810601E-9</c:v>
                </c:pt>
                <c:pt idx="26">
                  <c:v>1.33113259204526E-9</c:v>
                </c:pt>
                <c:pt idx="27">
                  <c:v>9.8616686772868408E-10</c:v>
                </c:pt>
                <c:pt idx="28">
                  <c:v>1.95058517555274E-10</c:v>
                </c:pt>
                <c:pt idx="29">
                  <c:v>6.5445026178006801E-11</c:v>
                </c:pt>
                <c:pt idx="31">
                  <c:v>8.0000000000001808E-9</c:v>
                </c:pt>
                <c:pt idx="32">
                  <c:v>1.1999999999999901E-8</c:v>
                </c:pt>
                <c:pt idx="33">
                  <c:v>1.1999999999999901E-8</c:v>
                </c:pt>
                <c:pt idx="34">
                  <c:v>1.18712209354359E-8</c:v>
                </c:pt>
                <c:pt idx="35">
                  <c:v>1.22857142857143E-8</c:v>
                </c:pt>
                <c:pt idx="36">
                  <c:v>1.2771146813238301E-8</c:v>
                </c:pt>
                <c:pt idx="37">
                  <c:v>1.38768118688495E-8</c:v>
                </c:pt>
                <c:pt idx="38">
                  <c:v>1.4263228675707199E-8</c:v>
                </c:pt>
                <c:pt idx="39">
                  <c:v>1.57710843373494E-8</c:v>
                </c:pt>
                <c:pt idx="40">
                  <c:v>1.7588398940671999E-8</c:v>
                </c:pt>
                <c:pt idx="41">
                  <c:v>2.0495527653503801E-8</c:v>
                </c:pt>
                <c:pt idx="42">
                  <c:v>2.4257699915568201E-8</c:v>
                </c:pt>
                <c:pt idx="43">
                  <c:v>2.7839285714285798E-8</c:v>
                </c:pt>
                <c:pt idx="44">
                  <c:v>3.3267857142857203E-8</c:v>
                </c:pt>
                <c:pt idx="45">
                  <c:v>3.5964285714285697E-8</c:v>
                </c:pt>
                <c:pt idx="46">
                  <c:v>3.9162069438726501E-8</c:v>
                </c:pt>
                <c:pt idx="47">
                  <c:v>4.3782696885372297E-8</c:v>
                </c:pt>
                <c:pt idx="48">
                  <c:v>5.2368269607934703E-8</c:v>
                </c:pt>
                <c:pt idx="49">
                  <c:v>6.2148702568508504E-8</c:v>
                </c:pt>
                <c:pt idx="50">
                  <c:v>7.9900037876344002E-8</c:v>
                </c:pt>
                <c:pt idx="51">
                  <c:v>9.1927619922493096E-8</c:v>
                </c:pt>
                <c:pt idx="52">
                  <c:v>1.04329773259838E-7</c:v>
                </c:pt>
                <c:pt idx="53">
                  <c:v>1.1768889396950799E-7</c:v>
                </c:pt>
                <c:pt idx="54">
                  <c:v>1.2953967557794399E-7</c:v>
                </c:pt>
                <c:pt idx="55">
                  <c:v>1.44826004784551E-7</c:v>
                </c:pt>
                <c:pt idx="56">
                  <c:v>1.5982746688493401E-7</c:v>
                </c:pt>
                <c:pt idx="57">
                  <c:v>1.8555097834815099E-7</c:v>
                </c:pt>
                <c:pt idx="58">
                  <c:v>2.2203978396619601E-7</c:v>
                </c:pt>
                <c:pt idx="59">
                  <c:v>2.6506687949514098E-7</c:v>
                </c:pt>
                <c:pt idx="60">
                  <c:v>3.1368470801887498E-7</c:v>
                </c:pt>
                <c:pt idx="61">
                  <c:v>3.5286877617496499E-7</c:v>
                </c:pt>
                <c:pt idx="62">
                  <c:v>3.5847053320860598E-7</c:v>
                </c:pt>
                <c:pt idx="63">
                  <c:v>3.6769283746556499E-7</c:v>
                </c:pt>
                <c:pt idx="64">
                  <c:v>3.86428571428573E-7</c:v>
                </c:pt>
                <c:pt idx="65">
                  <c:v>3.9535714285714501E-7</c:v>
                </c:pt>
                <c:pt idx="66">
                  <c:v>4.0250000000000001E-7</c:v>
                </c:pt>
                <c:pt idx="67">
                  <c:v>4.3180476250141799E-7</c:v>
                </c:pt>
                <c:pt idx="68">
                  <c:v>4.61927113018407E-7</c:v>
                </c:pt>
                <c:pt idx="69">
                  <c:v>5.4684039087947905E-7</c:v>
                </c:pt>
                <c:pt idx="70">
                  <c:v>6.2353601496725903E-7</c:v>
                </c:pt>
                <c:pt idx="71">
                  <c:v>7.0568870523416298E-7</c:v>
                </c:pt>
                <c:pt idx="72">
                  <c:v>8.2642857142857202E-7</c:v>
                </c:pt>
                <c:pt idx="73">
                  <c:v>9.8291397055890093E-7</c:v>
                </c:pt>
                <c:pt idx="74">
                  <c:v>1.29660883723057E-6</c:v>
                </c:pt>
                <c:pt idx="75">
                  <c:v>1.73136720136849E-6</c:v>
                </c:pt>
                <c:pt idx="76">
                  <c:v>2.1500000000000002E-6</c:v>
                </c:pt>
                <c:pt idx="77">
                  <c:v>3.0000000000000098E-6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D75-1842-9605-60407E7B4089}"/>
            </c:ext>
          </c:extLst>
        </c:ser>
        <c:ser>
          <c:idx val="1"/>
          <c:order val="1"/>
          <c:tx>
            <c:v>H2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Sheet1!$G$5:$G$38</c:f>
              <c:numCache>
                <c:formatCode>General</c:formatCode>
                <c:ptCount val="34"/>
                <c:pt idx="0">
                  <c:v>4.2266576349168901</c:v>
                </c:pt>
                <c:pt idx="1">
                  <c:v>4.2548049238756498</c:v>
                </c:pt>
                <c:pt idx="2" formatCode="0.00E+00">
                  <c:v>4.2830242393200297</c:v>
                </c:pt>
                <c:pt idx="3">
                  <c:v>3.9355534695565901</c:v>
                </c:pt>
                <c:pt idx="4">
                  <c:v>3.9547158837880101</c:v>
                </c:pt>
                <c:pt idx="5">
                  <c:v>3.62941464163054</c:v>
                </c:pt>
                <c:pt idx="6">
                  <c:v>3.6507057595029502</c:v>
                </c:pt>
                <c:pt idx="7">
                  <c:v>3.65855462089994</c:v>
                </c:pt>
                <c:pt idx="8">
                  <c:v>3.3852325438944302</c:v>
                </c:pt>
                <c:pt idx="9">
                  <c:v>3.1179362339406298</c:v>
                </c:pt>
                <c:pt idx="10">
                  <c:v>3.1240316195653799</c:v>
                </c:pt>
                <c:pt idx="11">
                  <c:v>2.85987246578124</c:v>
                </c:pt>
                <c:pt idx="12">
                  <c:v>2.8666476603321498</c:v>
                </c:pt>
                <c:pt idx="13">
                  <c:v>2.8976569080371601</c:v>
                </c:pt>
                <c:pt idx="14">
                  <c:v>2.63427109479129</c:v>
                </c:pt>
                <c:pt idx="16">
                  <c:v>3.7833657158951599</c:v>
                </c:pt>
                <c:pt idx="17">
                  <c:v>4.0031911121479302</c:v>
                </c:pt>
                <c:pt idx="18">
                  <c:v>4.1327629123352896</c:v>
                </c:pt>
                <c:pt idx="19">
                  <c:v>4.3335680805549801</c:v>
                </c:pt>
                <c:pt idx="20">
                  <c:v>4.5069567300156397</c:v>
                </c:pt>
                <c:pt idx="21" formatCode="0.00E+00">
                  <c:v>4.74066898852693</c:v>
                </c:pt>
                <c:pt idx="22">
                  <c:v>4.9030690169491997</c:v>
                </c:pt>
                <c:pt idx="23" formatCode="0.00E+00">
                  <c:v>5.0812444671418699</c:v>
                </c:pt>
                <c:pt idx="24">
                  <c:v>5.2934595171596097</c:v>
                </c:pt>
                <c:pt idx="25" formatCode="0.00E+00">
                  <c:v>5.6608039890054798</c:v>
                </c:pt>
                <c:pt idx="26">
                  <c:v>6.2733692485854098</c:v>
                </c:pt>
                <c:pt idx="27">
                  <c:v>7.5708043935305103</c:v>
                </c:pt>
                <c:pt idx="28">
                  <c:v>8.0683298677148603</c:v>
                </c:pt>
                <c:pt idx="29">
                  <c:v>8.7883300707707903</c:v>
                </c:pt>
                <c:pt idx="30">
                  <c:v>10.0862123787469</c:v>
                </c:pt>
                <c:pt idx="31">
                  <c:v>10.789470487994301</c:v>
                </c:pt>
                <c:pt idx="32">
                  <c:v>12.2085019980364</c:v>
                </c:pt>
                <c:pt idx="33">
                  <c:v>0</c:v>
                </c:pt>
              </c:numCache>
            </c:numRef>
          </c:xVal>
          <c:yVal>
            <c:numRef>
              <c:f>Sheet1!$H$5:$H$38</c:f>
              <c:numCache>
                <c:formatCode>0.00E+00</c:formatCode>
                <c:ptCount val="34"/>
                <c:pt idx="0">
                  <c:v>7.9999999999999492E-9</c:v>
                </c:pt>
                <c:pt idx="1">
                  <c:v>9.2307692307693099E-9</c:v>
                </c:pt>
                <c:pt idx="2">
                  <c:v>5.4999999999999996E-9</c:v>
                </c:pt>
                <c:pt idx="3">
                  <c:v>5.2886346587772701E-9</c:v>
                </c:pt>
                <c:pt idx="4">
                  <c:v>4.8451822339110797E-9</c:v>
                </c:pt>
                <c:pt idx="5">
                  <c:v>4.4249639249639304E-9</c:v>
                </c:pt>
                <c:pt idx="6">
                  <c:v>4.5669148463499297E-9</c:v>
                </c:pt>
                <c:pt idx="7">
                  <c:v>4.3524285644352198E-9</c:v>
                </c:pt>
                <c:pt idx="8">
                  <c:v>3.7546594780782101E-9</c:v>
                </c:pt>
                <c:pt idx="9">
                  <c:v>2.7379520916488899E-9</c:v>
                </c:pt>
                <c:pt idx="10">
                  <c:v>2.7876036386658398E-9</c:v>
                </c:pt>
                <c:pt idx="11">
                  <c:v>1.9991972829653198E-9</c:v>
                </c:pt>
                <c:pt idx="12">
                  <c:v>1.5789834524623199E-9</c:v>
                </c:pt>
                <c:pt idx="13">
                  <c:v>4.85714285714286E-10</c:v>
                </c:pt>
                <c:pt idx="14">
                  <c:v>6.1538461538460198E-11</c:v>
                </c:pt>
                <c:pt idx="16">
                  <c:v>5.5500000000000001E-9</c:v>
                </c:pt>
                <c:pt idx="17">
                  <c:v>6.2999999999999902E-9</c:v>
                </c:pt>
                <c:pt idx="18">
                  <c:v>7.8000000000000103E-9</c:v>
                </c:pt>
                <c:pt idx="19">
                  <c:v>7.70772318944272E-9</c:v>
                </c:pt>
                <c:pt idx="20">
                  <c:v>9.3935578502698992E-9</c:v>
                </c:pt>
                <c:pt idx="21">
                  <c:v>1.22773848301536E-8</c:v>
                </c:pt>
                <c:pt idx="22">
                  <c:v>1.4330121608980399E-8</c:v>
                </c:pt>
                <c:pt idx="23">
                  <c:v>1.7770523415978E-8</c:v>
                </c:pt>
                <c:pt idx="24">
                  <c:v>2.3885714285714299E-8</c:v>
                </c:pt>
                <c:pt idx="25">
                  <c:v>3.3167701944652201E-8</c:v>
                </c:pt>
                <c:pt idx="26">
                  <c:v>4.9247705789521899E-8</c:v>
                </c:pt>
                <c:pt idx="27">
                  <c:v>8.3799920878989605E-8</c:v>
                </c:pt>
                <c:pt idx="28">
                  <c:v>1.2370428996913399E-7</c:v>
                </c:pt>
                <c:pt idx="29">
                  <c:v>1.9111415903368001E-7</c:v>
                </c:pt>
                <c:pt idx="30">
                  <c:v>2.5352187063750602E-7</c:v>
                </c:pt>
                <c:pt idx="31">
                  <c:v>2.7799999999999997E-7</c:v>
                </c:pt>
                <c:pt idx="32">
                  <c:v>4.3799999999999998E-7</c:v>
                </c:pt>
                <c:pt idx="33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D75-1842-9605-60407E7B4089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Sheet1!$A$5:$A$83</c:f>
              <c:numCache>
                <c:formatCode>General</c:formatCode>
                <c:ptCount val="79"/>
                <c:pt idx="0">
                  <c:v>4.1589197999999996</c:v>
                </c:pt>
                <c:pt idx="1">
                  <c:v>4.2924470000000001</c:v>
                </c:pt>
                <c:pt idx="2">
                  <c:v>4.4348326</c:v>
                </c:pt>
                <c:pt idx="3">
                  <c:v>4.6175119999999996</c:v>
                </c:pt>
                <c:pt idx="4">
                  <c:v>4.7454877</c:v>
                </c:pt>
                <c:pt idx="5">
                  <c:v>4.9219657000000003</c:v>
                </c:pt>
                <c:pt idx="6">
                  <c:v>5.1923266999999997</c:v>
                </c:pt>
                <c:pt idx="7">
                  <c:v>5.4706960000000002</c:v>
                </c:pt>
                <c:pt idx="8">
                  <c:v>5.6403930999999998</c:v>
                </c:pt>
                <c:pt idx="9">
                  <c:v>5.9521891</c:v>
                </c:pt>
                <c:pt idx="10">
                  <c:v>6.1897476999999999</c:v>
                </c:pt>
                <c:pt idx="11">
                  <c:v>6.4909929999999996</c:v>
                </c:pt>
                <c:pt idx="12">
                  <c:v>6.6783416999999998</c:v>
                </c:pt>
                <c:pt idx="13">
                  <c:v>6.9007798999999999</c:v>
                </c:pt>
                <c:pt idx="14">
                  <c:v>7.1481756000000001</c:v>
                </c:pt>
                <c:pt idx="15">
                  <c:v>7.5011637000000002</c:v>
                </c:pt>
                <c:pt idx="16">
                  <c:v>7.7011381999999999</c:v>
                </c:pt>
                <c:pt idx="17">
                  <c:v>7.9207367</c:v>
                </c:pt>
                <c:pt idx="18">
                  <c:v>8.1646861000000008</c:v>
                </c:pt>
                <c:pt idx="19">
                  <c:v>8.4560911000000001</c:v>
                </c:pt>
                <c:pt idx="20">
                  <c:v>8.8402816000000009</c:v>
                </c:pt>
                <c:pt idx="21">
                  <c:v>9.3377123999999991</c:v>
                </c:pt>
                <c:pt idx="22">
                  <c:v>9.6887760000000007</c:v>
                </c:pt>
                <c:pt idx="23">
                  <c:v>10.116410999999999</c:v>
                </c:pt>
                <c:pt idx="24">
                  <c:v>10.616426000000001</c:v>
                </c:pt>
                <c:pt idx="25">
                  <c:v>11.211149000000001</c:v>
                </c:pt>
                <c:pt idx="26">
                  <c:v>11.984926</c:v>
                </c:pt>
                <c:pt idx="27">
                  <c:v>13.027060000000001</c:v>
                </c:pt>
                <c:pt idx="28">
                  <c:v>14.041273</c:v>
                </c:pt>
                <c:pt idx="29">
                  <c:v>14.821358</c:v>
                </c:pt>
                <c:pt idx="30">
                  <c:v>15.258865999999999</c:v>
                </c:pt>
                <c:pt idx="31">
                  <c:v>15.962787000000001</c:v>
                </c:pt>
                <c:pt idx="32">
                  <c:v>16.983851999999999</c:v>
                </c:pt>
                <c:pt idx="33">
                  <c:v>18.074705999999999</c:v>
                </c:pt>
                <c:pt idx="34">
                  <c:v>18.697773999999999</c:v>
                </c:pt>
                <c:pt idx="35">
                  <c:v>19.362535000000001</c:v>
                </c:pt>
                <c:pt idx="36">
                  <c:v>19.591234</c:v>
                </c:pt>
                <c:pt idx="37">
                  <c:v>24.962395000000001</c:v>
                </c:pt>
                <c:pt idx="38">
                  <c:v>23.602557999999998</c:v>
                </c:pt>
                <c:pt idx="39">
                  <c:v>26.008372000000001</c:v>
                </c:pt>
              </c:numCache>
            </c:numRef>
          </c:xVal>
          <c:yVal>
            <c:numRef>
              <c:f>Sheet1!$B$5:$B$83</c:f>
              <c:numCache>
                <c:formatCode>0.00E+00</c:formatCode>
                <c:ptCount val="79"/>
                <c:pt idx="0">
                  <c:v>9.5000000000000007E-9</c:v>
                </c:pt>
                <c:pt idx="1">
                  <c:v>1E-8</c:v>
                </c:pt>
                <c:pt idx="2">
                  <c:v>1.0800000000000001E-8</c:v>
                </c:pt>
                <c:pt idx="3">
                  <c:v>1.14E-8</c:v>
                </c:pt>
                <c:pt idx="4">
                  <c:v>1.4300000000000001E-8</c:v>
                </c:pt>
                <c:pt idx="5">
                  <c:v>1.8699999999999999E-8</c:v>
                </c:pt>
                <c:pt idx="6">
                  <c:v>2.4100000000000001E-8</c:v>
                </c:pt>
                <c:pt idx="7">
                  <c:v>2.9099999999999999E-8</c:v>
                </c:pt>
                <c:pt idx="8">
                  <c:v>3.3500000000000002E-8</c:v>
                </c:pt>
                <c:pt idx="9">
                  <c:v>3.8899999999999998E-8</c:v>
                </c:pt>
                <c:pt idx="10">
                  <c:v>4.4400000000000001E-8</c:v>
                </c:pt>
                <c:pt idx="11">
                  <c:v>5.3500000000000003E-8</c:v>
                </c:pt>
                <c:pt idx="12">
                  <c:v>6.0899999999999996E-8</c:v>
                </c:pt>
                <c:pt idx="13">
                  <c:v>6.9800000000000003E-8</c:v>
                </c:pt>
                <c:pt idx="14">
                  <c:v>8.0400000000000005E-8</c:v>
                </c:pt>
                <c:pt idx="15">
                  <c:v>9.09E-8</c:v>
                </c:pt>
                <c:pt idx="16">
                  <c:v>9.8799999999999998E-8</c:v>
                </c:pt>
                <c:pt idx="17">
                  <c:v>1.09E-7</c:v>
                </c:pt>
                <c:pt idx="18">
                  <c:v>1.2100000000000001E-7</c:v>
                </c:pt>
                <c:pt idx="19">
                  <c:v>1.3899999999999999E-7</c:v>
                </c:pt>
                <c:pt idx="20">
                  <c:v>1.6400000000000001E-7</c:v>
                </c:pt>
                <c:pt idx="21">
                  <c:v>1.91E-7</c:v>
                </c:pt>
                <c:pt idx="22">
                  <c:v>2.11E-7</c:v>
                </c:pt>
                <c:pt idx="23">
                  <c:v>2.3099999999999999E-7</c:v>
                </c:pt>
                <c:pt idx="24">
                  <c:v>2.5699999999999999E-7</c:v>
                </c:pt>
                <c:pt idx="25">
                  <c:v>2.8999999999999998E-7</c:v>
                </c:pt>
                <c:pt idx="26">
                  <c:v>3.3700000000000001E-7</c:v>
                </c:pt>
                <c:pt idx="27">
                  <c:v>4.2300000000000002E-7</c:v>
                </c:pt>
                <c:pt idx="28">
                  <c:v>5.6599999999999996E-7</c:v>
                </c:pt>
                <c:pt idx="29">
                  <c:v>8.1100000000000005E-7</c:v>
                </c:pt>
                <c:pt idx="30">
                  <c:v>9.9999999999999995E-7</c:v>
                </c:pt>
                <c:pt idx="31">
                  <c:v>1.1200000000000001E-6</c:v>
                </c:pt>
                <c:pt idx="32">
                  <c:v>1.24E-6</c:v>
                </c:pt>
                <c:pt idx="33">
                  <c:v>1.3999999999999999E-6</c:v>
                </c:pt>
                <c:pt idx="34">
                  <c:v>1.6300000000000001E-6</c:v>
                </c:pt>
                <c:pt idx="35">
                  <c:v>2.2500000000000001E-6</c:v>
                </c:pt>
                <c:pt idx="36">
                  <c:v>7.0299999999999996E-6</c:v>
                </c:pt>
                <c:pt idx="37">
                  <c:v>2.02E-5</c:v>
                </c:pt>
                <c:pt idx="38">
                  <c:v>5.3299999999999998E-6</c:v>
                </c:pt>
                <c:pt idx="39" formatCode="General">
                  <c:v>6.4000000000000005E-4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D75-1842-9605-60407E7B4089}"/>
            </c:ext>
          </c:extLst>
        </c:ser>
        <c:ser>
          <c:idx val="3"/>
          <c:order val="3"/>
          <c:tx>
            <c:v>V1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Sheet1!$M$5:$M$44</c:f>
              <c:numCache>
                <c:formatCode>General</c:formatCode>
                <c:ptCount val="40"/>
                <c:pt idx="0">
                  <c:v>4.1635788180000004</c:v>
                </c:pt>
                <c:pt idx="1">
                  <c:v>4.2454145949999997</c:v>
                </c:pt>
                <c:pt idx="2">
                  <c:v>4.3467920729999996</c:v>
                </c:pt>
                <c:pt idx="3">
                  <c:v>4.4483298390000003</c:v>
                </c:pt>
                <c:pt idx="4">
                  <c:v>4.5340851219999996</c:v>
                </c:pt>
                <c:pt idx="5">
                  <c:v>4.6471482010000003</c:v>
                </c:pt>
                <c:pt idx="6">
                  <c:v>4.7873871179999998</c:v>
                </c:pt>
                <c:pt idx="7">
                  <c:v>4.9179634099999996</c:v>
                </c:pt>
                <c:pt idx="8">
                  <c:v>5.0845373399999998</c:v>
                </c:pt>
                <c:pt idx="9">
                  <c:v>5.2884813380000004</c:v>
                </c:pt>
                <c:pt idx="10">
                  <c:v>5.5565237630000004</c:v>
                </c:pt>
                <c:pt idx="11">
                  <c:v>5.7308423089999998</c:v>
                </c:pt>
                <c:pt idx="12">
                  <c:v>5.9270383620000002</c:v>
                </c:pt>
                <c:pt idx="13">
                  <c:v>6.167578336</c:v>
                </c:pt>
                <c:pt idx="14">
                  <c:v>6.4608186520000004</c:v>
                </c:pt>
                <c:pt idx="15">
                  <c:v>6.6276430279999996</c:v>
                </c:pt>
                <c:pt idx="16">
                  <c:v>6.8077163230000002</c:v>
                </c:pt>
                <c:pt idx="17">
                  <c:v>7.0055299929999997</c:v>
                </c:pt>
                <c:pt idx="18">
                  <c:v>7.2470943319999996</c:v>
                </c:pt>
                <c:pt idx="19">
                  <c:v>7.5222978180000002</c:v>
                </c:pt>
                <c:pt idx="20">
                  <c:v>7.8358574709999997</c:v>
                </c:pt>
                <c:pt idx="21">
                  <c:v>8.1972451030000002</c:v>
                </c:pt>
                <c:pt idx="22">
                  <c:v>8.6360232690000007</c:v>
                </c:pt>
                <c:pt idx="23">
                  <c:v>9.1852741299999998</c:v>
                </c:pt>
                <c:pt idx="24">
                  <c:v>9.5771535080000003</c:v>
                </c:pt>
                <c:pt idx="25">
                  <c:v>10.00559333</c:v>
                </c:pt>
                <c:pt idx="26">
                  <c:v>10.47899527</c:v>
                </c:pt>
                <c:pt idx="27">
                  <c:v>11.03085297</c:v>
                </c:pt>
                <c:pt idx="28">
                  <c:v>11.71190928</c:v>
                </c:pt>
                <c:pt idx="29">
                  <c:v>12.72452022</c:v>
                </c:pt>
                <c:pt idx="30">
                  <c:v>13.611302029999999</c:v>
                </c:pt>
                <c:pt idx="31">
                  <c:v>14.80102621</c:v>
                </c:pt>
                <c:pt idx="32">
                  <c:v>15.55079029</c:v>
                </c:pt>
                <c:pt idx="33">
                  <c:v>16.47663043</c:v>
                </c:pt>
                <c:pt idx="34">
                  <c:v>17.72514249</c:v>
                </c:pt>
                <c:pt idx="35">
                  <c:v>20.066510260000001</c:v>
                </c:pt>
                <c:pt idx="36">
                  <c:v>24.435729720000001</c:v>
                </c:pt>
                <c:pt idx="37">
                  <c:v>31.91110686</c:v>
                </c:pt>
                <c:pt idx="38">
                  <c:v>24.490291460000002</c:v>
                </c:pt>
                <c:pt idx="39">
                  <c:v>26.842470339999998</c:v>
                </c:pt>
              </c:numCache>
            </c:numRef>
          </c:xVal>
          <c:yVal>
            <c:numRef>
              <c:f>Sheet1!$N$5:$N$44</c:f>
              <c:numCache>
                <c:formatCode>0.00E+00</c:formatCode>
                <c:ptCount val="40"/>
                <c:pt idx="0">
                  <c:v>1.4E-8</c:v>
                </c:pt>
                <c:pt idx="1">
                  <c:v>1.7199999999999999E-8</c:v>
                </c:pt>
                <c:pt idx="2">
                  <c:v>1.44E-8</c:v>
                </c:pt>
                <c:pt idx="3">
                  <c:v>1.5399999999999999E-8</c:v>
                </c:pt>
                <c:pt idx="4">
                  <c:v>1.7800000000000001E-8</c:v>
                </c:pt>
                <c:pt idx="5">
                  <c:v>2.0599999999999999E-8</c:v>
                </c:pt>
                <c:pt idx="6">
                  <c:v>2.59E-8</c:v>
                </c:pt>
                <c:pt idx="7">
                  <c:v>3.1100000000000001E-8</c:v>
                </c:pt>
                <c:pt idx="8">
                  <c:v>3.7399999999999997E-8</c:v>
                </c:pt>
                <c:pt idx="9">
                  <c:v>4.5400000000000003E-8</c:v>
                </c:pt>
                <c:pt idx="10">
                  <c:v>5.7900000000000002E-8</c:v>
                </c:pt>
                <c:pt idx="11">
                  <c:v>6.6800000000000003E-8</c:v>
                </c:pt>
                <c:pt idx="12">
                  <c:v>7.5199999999999998E-8</c:v>
                </c:pt>
                <c:pt idx="13">
                  <c:v>8.4600000000000003E-8</c:v>
                </c:pt>
                <c:pt idx="14">
                  <c:v>9.4300000000000004E-8</c:v>
                </c:pt>
                <c:pt idx="15">
                  <c:v>1.03E-7</c:v>
                </c:pt>
                <c:pt idx="16">
                  <c:v>1.1000000000000001E-7</c:v>
                </c:pt>
                <c:pt idx="17">
                  <c:v>1.1899999999999999E-7</c:v>
                </c:pt>
                <c:pt idx="18">
                  <c:v>1.31E-7</c:v>
                </c:pt>
                <c:pt idx="19">
                  <c:v>1.43E-7</c:v>
                </c:pt>
                <c:pt idx="20">
                  <c:v>1.5599999999999999E-7</c:v>
                </c:pt>
                <c:pt idx="21">
                  <c:v>1.7100000000000001E-7</c:v>
                </c:pt>
                <c:pt idx="22">
                  <c:v>1.9299999999999999E-7</c:v>
                </c:pt>
                <c:pt idx="23">
                  <c:v>2.1E-7</c:v>
                </c:pt>
                <c:pt idx="24">
                  <c:v>2.1799999999999999E-7</c:v>
                </c:pt>
                <c:pt idx="25">
                  <c:v>2.3200000000000001E-7</c:v>
                </c:pt>
                <c:pt idx="26">
                  <c:v>2.5199999999999998E-7</c:v>
                </c:pt>
                <c:pt idx="27">
                  <c:v>2.8299999999999998E-7</c:v>
                </c:pt>
                <c:pt idx="28">
                  <c:v>3.3599999999999999E-7</c:v>
                </c:pt>
                <c:pt idx="29">
                  <c:v>4.03E-7</c:v>
                </c:pt>
                <c:pt idx="30">
                  <c:v>4.6899999999999998E-7</c:v>
                </c:pt>
                <c:pt idx="31">
                  <c:v>5.6199999999999998E-7</c:v>
                </c:pt>
                <c:pt idx="32">
                  <c:v>6.4000000000000001E-7</c:v>
                </c:pt>
                <c:pt idx="33">
                  <c:v>7.9999999999999996E-7</c:v>
                </c:pt>
                <c:pt idx="34">
                  <c:v>1.04E-6</c:v>
                </c:pt>
                <c:pt idx="35">
                  <c:v>1.64E-6</c:v>
                </c:pt>
                <c:pt idx="36">
                  <c:v>5.49E-6</c:v>
                </c:pt>
                <c:pt idx="37">
                  <c:v>1.4800000000000001E-5</c:v>
                </c:pt>
                <c:pt idx="38">
                  <c:v>7.4000000000000003E-6</c:v>
                </c:pt>
                <c:pt idx="39" formatCode="General">
                  <c:v>1.255E-3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D75-1842-9605-60407E7B4089}"/>
            </c:ext>
          </c:extLst>
        </c:ser>
        <c:ser>
          <c:idx val="4"/>
          <c:order val="4"/>
          <c:tx>
            <c:v>V2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Sheet1!$S$5:$S$89</c:f>
              <c:numCache>
                <c:formatCode>General</c:formatCode>
                <c:ptCount val="85"/>
                <c:pt idx="0">
                  <c:v>4.1892363540000002</c:v>
                </c:pt>
                <c:pt idx="1">
                  <c:v>4.2665540980000003</c:v>
                </c:pt>
                <c:pt idx="2" formatCode="0.00E+00">
                  <c:v>4.29</c:v>
                </c:pt>
                <c:pt idx="3">
                  <c:v>4.3143997470000004</c:v>
                </c:pt>
                <c:pt idx="4">
                  <c:v>3.9509073610000001</c:v>
                </c:pt>
                <c:pt idx="5">
                  <c:v>3.9767097379999998</c:v>
                </c:pt>
                <c:pt idx="6">
                  <c:v>3.9965299299999999</c:v>
                </c:pt>
                <c:pt idx="7">
                  <c:v>3.6556202290000002</c:v>
                </c:pt>
                <c:pt idx="8">
                  <c:v>3.681774361</c:v>
                </c:pt>
                <c:pt idx="9">
                  <c:v>3.692586285</c:v>
                </c:pt>
                <c:pt idx="10">
                  <c:v>3.3634682429999998</c:v>
                </c:pt>
                <c:pt idx="11">
                  <c:v>3.394435525</c:v>
                </c:pt>
                <c:pt idx="12">
                  <c:v>3.0831946989999999</c:v>
                </c:pt>
                <c:pt idx="13">
                  <c:v>3.1310089799999998</c:v>
                </c:pt>
                <c:pt idx="14">
                  <c:v>3.161109825</c:v>
                </c:pt>
                <c:pt idx="15">
                  <c:v>2.8688557710000002</c:v>
                </c:pt>
                <c:pt idx="16">
                  <c:v>2.8948104429999999</c:v>
                </c:pt>
                <c:pt idx="17">
                  <c:v>2.9109480859999999</c:v>
                </c:pt>
                <c:pt idx="18">
                  <c:v>2.6516822420000001</c:v>
                </c:pt>
                <c:pt idx="19">
                  <c:v>2.6794706760000002</c:v>
                </c:pt>
                <c:pt idx="20">
                  <c:v>2.6912483549999999</c:v>
                </c:pt>
                <c:pt idx="21">
                  <c:v>2.6956565289999999</c:v>
                </c:pt>
                <c:pt idx="22">
                  <c:v>2.4799980609999999</c:v>
                </c:pt>
                <c:pt idx="23">
                  <c:v>2.481065584</c:v>
                </c:pt>
                <c:pt idx="24">
                  <c:v>2.4795231200000001</c:v>
                </c:pt>
                <c:pt idx="25">
                  <c:v>2.2748388739999998</c:v>
                </c:pt>
                <c:pt idx="26">
                  <c:v>2.3035201390000002</c:v>
                </c:pt>
                <c:pt idx="27">
                  <c:v>2.110105291</c:v>
                </c:pt>
                <c:pt idx="28">
                  <c:v>2.1118588420000002</c:v>
                </c:pt>
                <c:pt idx="29">
                  <c:v>1.912350089</c:v>
                </c:pt>
                <c:pt idx="31">
                  <c:v>4.2021986069999997</c:v>
                </c:pt>
                <c:pt idx="32">
                  <c:v>4.2320020349999998</c:v>
                </c:pt>
                <c:pt idx="33">
                  <c:v>4.2944217599999996</c:v>
                </c:pt>
                <c:pt idx="34">
                  <c:v>4.3359177789999999</c:v>
                </c:pt>
                <c:pt idx="35">
                  <c:v>4.401958112</c:v>
                </c:pt>
                <c:pt idx="36">
                  <c:v>4.4782028650000001</c:v>
                </c:pt>
                <c:pt idx="37">
                  <c:v>4.5648987419999996</c:v>
                </c:pt>
                <c:pt idx="38">
                  <c:v>4.657892565</c:v>
                </c:pt>
                <c:pt idx="39">
                  <c:v>4.7650342739999996</c:v>
                </c:pt>
                <c:pt idx="40">
                  <c:v>4.8618338049999998</c:v>
                </c:pt>
                <c:pt idx="41">
                  <c:v>4.9725653349999996</c:v>
                </c:pt>
                <c:pt idx="42">
                  <c:v>5.1023117490000001</c:v>
                </c:pt>
                <c:pt idx="43">
                  <c:v>5.1999085110000003</c:v>
                </c:pt>
                <c:pt idx="44">
                  <c:v>5.3089317100000004</c:v>
                </c:pt>
                <c:pt idx="45">
                  <c:v>5.4292633539999997</c:v>
                </c:pt>
                <c:pt idx="46">
                  <c:v>5.5674656819999999</c:v>
                </c:pt>
                <c:pt idx="47">
                  <c:v>5.6397361860000004</c:v>
                </c:pt>
                <c:pt idx="48">
                  <c:v>5.7782739669999996</c:v>
                </c:pt>
                <c:pt idx="49">
                  <c:v>5.9321215140000003</c:v>
                </c:pt>
                <c:pt idx="50">
                  <c:v>6.0530239039999998</c:v>
                </c:pt>
                <c:pt idx="51">
                  <c:v>6.1781521809999997</c:v>
                </c:pt>
                <c:pt idx="52">
                  <c:v>6.3174249700000003</c:v>
                </c:pt>
                <c:pt idx="53">
                  <c:v>6.5672465329999996</c:v>
                </c:pt>
                <c:pt idx="54">
                  <c:v>6.7530131349999998</c:v>
                </c:pt>
                <c:pt idx="55">
                  <c:v>6.9739088669999996</c:v>
                </c:pt>
                <c:pt idx="56">
                  <c:v>7.2478126139999999</c:v>
                </c:pt>
                <c:pt idx="57">
                  <c:v>7.4944640009999999</c:v>
                </c:pt>
                <c:pt idx="58">
                  <c:v>7.7142396770000001</c:v>
                </c:pt>
                <c:pt idx="59">
                  <c:v>7.9584209860000001</c:v>
                </c:pt>
                <c:pt idx="60">
                  <c:v>8.2468074869999999</c:v>
                </c:pt>
                <c:pt idx="61">
                  <c:v>8.5568907729999992</c:v>
                </c:pt>
                <c:pt idx="62">
                  <c:v>8.7787369959999992</c:v>
                </c:pt>
                <c:pt idx="63">
                  <c:v>9.0357137660000006</c:v>
                </c:pt>
                <c:pt idx="64">
                  <c:v>9.3120810479999996</c:v>
                </c:pt>
                <c:pt idx="65">
                  <c:v>9.6093302089999995</c:v>
                </c:pt>
                <c:pt idx="66">
                  <c:v>9.7749275919999992</c:v>
                </c:pt>
                <c:pt idx="67">
                  <c:v>9.9497018950000005</c:v>
                </c:pt>
                <c:pt idx="68">
                  <c:v>10.224616559999999</c:v>
                </c:pt>
                <c:pt idx="69">
                  <c:v>10.555964700000001</c:v>
                </c:pt>
                <c:pt idx="70">
                  <c:v>10.963859449999999</c:v>
                </c:pt>
                <c:pt idx="71">
                  <c:v>11.42281466</c:v>
                </c:pt>
                <c:pt idx="72">
                  <c:v>11.96087945</c:v>
                </c:pt>
                <c:pt idx="73">
                  <c:v>12.648708729999999</c:v>
                </c:pt>
                <c:pt idx="74">
                  <c:v>13.345270940000001</c:v>
                </c:pt>
                <c:pt idx="75">
                  <c:v>13.854454649999999</c:v>
                </c:pt>
                <c:pt idx="76">
                  <c:v>14.47199079</c:v>
                </c:pt>
                <c:pt idx="77">
                  <c:v>14.791775080000001</c:v>
                </c:pt>
                <c:pt idx="78">
                  <c:v>15.143402740000001</c:v>
                </c:pt>
                <c:pt idx="79">
                  <c:v>16.094021519999998</c:v>
                </c:pt>
                <c:pt idx="80">
                  <c:v>17.228199570000001</c:v>
                </c:pt>
                <c:pt idx="81">
                  <c:v>19.71804972</c:v>
                </c:pt>
                <c:pt idx="82">
                  <c:v>20.501600410000002</c:v>
                </c:pt>
                <c:pt idx="83">
                  <c:v>20.549414349999999</c:v>
                </c:pt>
                <c:pt idx="84">
                  <c:v>24.216450810000001</c:v>
                </c:pt>
              </c:numCache>
            </c:numRef>
          </c:xVal>
          <c:yVal>
            <c:numRef>
              <c:f>Sheet1!$T$5:$T$89</c:f>
              <c:numCache>
                <c:formatCode>General</c:formatCode>
                <c:ptCount val="85"/>
                <c:pt idx="0">
                  <c:v>2.1999999999999998E-8</c:v>
                </c:pt>
                <c:pt idx="1">
                  <c:v>1.2E-8</c:v>
                </c:pt>
                <c:pt idx="2" formatCode="0.00E+00">
                  <c:v>5.7100000000000003E-9</c:v>
                </c:pt>
                <c:pt idx="3">
                  <c:v>1.0894999999999999E-8</c:v>
                </c:pt>
                <c:pt idx="4" formatCode="0.00E+00">
                  <c:v>1.0800000000000001E-8</c:v>
                </c:pt>
                <c:pt idx="5">
                  <c:v>1.0799E-8</c:v>
                </c:pt>
                <c:pt idx="6" formatCode="0.00E+00">
                  <c:v>1.09E-8</c:v>
                </c:pt>
                <c:pt idx="7">
                  <c:v>9.46E-9</c:v>
                </c:pt>
                <c:pt idx="8" formatCode="0.00E+00">
                  <c:v>9.0599999999999997E-9</c:v>
                </c:pt>
                <c:pt idx="9">
                  <c:v>8.6523E-9</c:v>
                </c:pt>
                <c:pt idx="10">
                  <c:v>6.9485000000000001E-9</c:v>
                </c:pt>
                <c:pt idx="11">
                  <c:v>5.9889999999999999E-9</c:v>
                </c:pt>
                <c:pt idx="12">
                  <c:v>5.3884999999999997E-9</c:v>
                </c:pt>
                <c:pt idx="13">
                  <c:v>4.7853999999999996E-9</c:v>
                </c:pt>
                <c:pt idx="14">
                  <c:v>4.5291999999999996E-9</c:v>
                </c:pt>
                <c:pt idx="15">
                  <c:v>4.4986999999999998E-9</c:v>
                </c:pt>
                <c:pt idx="16">
                  <c:v>4.3303999999999999E-9</c:v>
                </c:pt>
                <c:pt idx="17">
                  <c:v>4.3072999999999998E-9</c:v>
                </c:pt>
                <c:pt idx="18">
                  <c:v>4.6053000000000002E-9</c:v>
                </c:pt>
                <c:pt idx="19">
                  <c:v>3.9335999999999997E-9</c:v>
                </c:pt>
                <c:pt idx="20">
                  <c:v>3.9875000000000001E-9</c:v>
                </c:pt>
                <c:pt idx="21">
                  <c:v>4.3018000000000002E-9</c:v>
                </c:pt>
                <c:pt idx="22">
                  <c:v>2.0264E-9</c:v>
                </c:pt>
                <c:pt idx="23">
                  <c:v>2.0027000000000001E-9</c:v>
                </c:pt>
                <c:pt idx="24">
                  <c:v>1.9476999999999998E-9</c:v>
                </c:pt>
                <c:pt idx="25">
                  <c:v>1.8135E-9</c:v>
                </c:pt>
                <c:pt idx="26">
                  <c:v>1.7779E-9</c:v>
                </c:pt>
                <c:pt idx="27">
                  <c:v>1.3248E-9</c:v>
                </c:pt>
                <c:pt idx="28">
                  <c:v>1.3290000000000001E-9</c:v>
                </c:pt>
                <c:pt idx="29">
                  <c:v>2.5000000000000002E-10</c:v>
                </c:pt>
                <c:pt idx="31">
                  <c:v>1.4E-8</c:v>
                </c:pt>
                <c:pt idx="32">
                  <c:v>1.4500000000000001E-8</c:v>
                </c:pt>
                <c:pt idx="33">
                  <c:v>1.4E-8</c:v>
                </c:pt>
                <c:pt idx="34">
                  <c:v>1.4438E-8</c:v>
                </c:pt>
                <c:pt idx="35">
                  <c:v>1.5567E-8</c:v>
                </c:pt>
                <c:pt idx="36">
                  <c:v>1.7803000000000001E-8</c:v>
                </c:pt>
                <c:pt idx="37">
                  <c:v>1.9804E-8</c:v>
                </c:pt>
                <c:pt idx="38">
                  <c:v>2.1832E-8</c:v>
                </c:pt>
                <c:pt idx="39">
                  <c:v>2.5036E-8</c:v>
                </c:pt>
                <c:pt idx="40">
                  <c:v>2.7856999999999999E-8</c:v>
                </c:pt>
                <c:pt idx="41">
                  <c:v>3.159E-8</c:v>
                </c:pt>
                <c:pt idx="42">
                  <c:v>3.4667000000000002E-8</c:v>
                </c:pt>
                <c:pt idx="43">
                  <c:v>3.7817E-8</c:v>
                </c:pt>
                <c:pt idx="44">
                  <c:v>4.1019999999999999E-8</c:v>
                </c:pt>
                <c:pt idx="45">
                  <c:v>4.4511000000000001E-8</c:v>
                </c:pt>
                <c:pt idx="46">
                  <c:v>4.8637000000000001E-8</c:v>
                </c:pt>
                <c:pt idx="47">
                  <c:v>5.1789000000000001E-8</c:v>
                </c:pt>
                <c:pt idx="48">
                  <c:v>5.8484000000000003E-8</c:v>
                </c:pt>
                <c:pt idx="49">
                  <c:v>6.6320000000000001E-8</c:v>
                </c:pt>
                <c:pt idx="50">
                  <c:v>6.8286999999999995E-8</c:v>
                </c:pt>
                <c:pt idx="51">
                  <c:v>7.4377000000000005E-8</c:v>
                </c:pt>
                <c:pt idx="52">
                  <c:v>8.0252999999999997E-8</c:v>
                </c:pt>
                <c:pt idx="53">
                  <c:v>9.1056000000000005E-8</c:v>
                </c:pt>
                <c:pt idx="54">
                  <c:v>1.0021E-7</c:v>
                </c:pt>
                <c:pt idx="55">
                  <c:v>1.1247E-7</c:v>
                </c:pt>
                <c:pt idx="56">
                  <c:v>1.2725999999999999E-7</c:v>
                </c:pt>
                <c:pt idx="57">
                  <c:v>1.3927999999999999E-7</c:v>
                </c:pt>
                <c:pt idx="58">
                  <c:v>1.4866000000000001E-7</c:v>
                </c:pt>
                <c:pt idx="59">
                  <c:v>1.6063999999999999E-7</c:v>
                </c:pt>
                <c:pt idx="60">
                  <c:v>1.6859999999999999E-7</c:v>
                </c:pt>
                <c:pt idx="61">
                  <c:v>1.7653999999999999E-7</c:v>
                </c:pt>
                <c:pt idx="62">
                  <c:v>1.8851000000000001E-7</c:v>
                </c:pt>
                <c:pt idx="63">
                  <c:v>1.9441000000000001E-7</c:v>
                </c:pt>
                <c:pt idx="64">
                  <c:v>2.0121000000000001E-7</c:v>
                </c:pt>
                <c:pt idx="65">
                  <c:v>2.0769E-7</c:v>
                </c:pt>
                <c:pt idx="66">
                  <c:v>2.2515E-7</c:v>
                </c:pt>
                <c:pt idx="67">
                  <c:v>2.2977E-7</c:v>
                </c:pt>
                <c:pt idx="68">
                  <c:v>2.4223000000000002E-7</c:v>
                </c:pt>
                <c:pt idx="69">
                  <c:v>2.7772999999999999E-7</c:v>
                </c:pt>
                <c:pt idx="70">
                  <c:v>2.9998999999999998E-7</c:v>
                </c:pt>
                <c:pt idx="71">
                  <c:v>3.2744000000000003E-7</c:v>
                </c:pt>
                <c:pt idx="72">
                  <c:v>3.4103999999999999E-7</c:v>
                </c:pt>
                <c:pt idx="73">
                  <c:v>3.6432999999999998E-7</c:v>
                </c:pt>
                <c:pt idx="74">
                  <c:v>3.8710000000000002E-7</c:v>
                </c:pt>
                <c:pt idx="75">
                  <c:v>4.1262E-7</c:v>
                </c:pt>
                <c:pt idx="76">
                  <c:v>4.5844000000000002E-7</c:v>
                </c:pt>
                <c:pt idx="77">
                  <c:v>4.8670000000000004E-7</c:v>
                </c:pt>
                <c:pt idx="78">
                  <c:v>5.6298999999999999E-7</c:v>
                </c:pt>
                <c:pt idx="79">
                  <c:v>7.1549999999999997E-7</c:v>
                </c:pt>
                <c:pt idx="80">
                  <c:v>1.1157E-6</c:v>
                </c:pt>
                <c:pt idx="81">
                  <c:v>1.8915E-6</c:v>
                </c:pt>
                <c:pt idx="82">
                  <c:v>2.5415999999999999E-6</c:v>
                </c:pt>
                <c:pt idx="83">
                  <c:v>6.0499999999999997E-6</c:v>
                </c:pt>
                <c:pt idx="84">
                  <c:v>1.9999999999999999E-6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D75-1842-9605-60407E7B4089}"/>
            </c:ext>
          </c:extLst>
        </c:ser>
        <c:ser>
          <c:idx val="5"/>
          <c:order val="5"/>
          <c:tx>
            <c:v>V3</c:v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noFill/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Sheet1!$V$5:$V$78</c:f>
              <c:numCache>
                <c:formatCode>General</c:formatCode>
                <c:ptCount val="74"/>
                <c:pt idx="0">
                  <c:v>4.2032550738902899</c:v>
                </c:pt>
                <c:pt idx="1">
                  <c:v>4.3420551160895204</c:v>
                </c:pt>
                <c:pt idx="2">
                  <c:v>4.0128884145936397</c:v>
                </c:pt>
                <c:pt idx="3">
                  <c:v>3.71666240782963</c:v>
                </c:pt>
                <c:pt idx="4">
                  <c:v>3.4032533914034602</c:v>
                </c:pt>
                <c:pt idx="5">
                  <c:v>3.41996412333281</c:v>
                </c:pt>
                <c:pt idx="6">
                  <c:v>3.1351789751276802</c:v>
                </c:pt>
                <c:pt idx="7">
                  <c:v>3.1475610245828798</c:v>
                </c:pt>
                <c:pt idx="8">
                  <c:v>3.1852893279054899</c:v>
                </c:pt>
                <c:pt idx="9">
                  <c:v>2.9047088617302599</c:v>
                </c:pt>
                <c:pt idx="10">
                  <c:v>2.9394169839683602</c:v>
                </c:pt>
                <c:pt idx="11">
                  <c:v>2.6560196680924801</c:v>
                </c:pt>
                <c:pt idx="15">
                  <c:v>3.85160748477715</c:v>
                </c:pt>
                <c:pt idx="16">
                  <c:v>3.9108647731205601</c:v>
                </c:pt>
                <c:pt idx="17">
                  <c:v>3.9668448275342301</c:v>
                </c:pt>
                <c:pt idx="18">
                  <c:v>4.0074988011741004</c:v>
                </c:pt>
                <c:pt idx="19">
                  <c:v>4.0420916185003497</c:v>
                </c:pt>
                <c:pt idx="20">
                  <c:v>4.1247204062707103</c:v>
                </c:pt>
                <c:pt idx="21">
                  <c:v>4.2296285368051603</c:v>
                </c:pt>
                <c:pt idx="22">
                  <c:v>4.2903132414923002</c:v>
                </c:pt>
                <c:pt idx="23">
                  <c:v>4.3590608592904303</c:v>
                </c:pt>
                <c:pt idx="24">
                  <c:v>4.4331832392727604</c:v>
                </c:pt>
                <c:pt idx="25">
                  <c:v>4.5124194137874403</c:v>
                </c:pt>
                <c:pt idx="26">
                  <c:v>4.5997576921957304</c:v>
                </c:pt>
                <c:pt idx="27">
                  <c:v>4.6915221803203897</c:v>
                </c:pt>
                <c:pt idx="28">
                  <c:v>4.7922423421657898</c:v>
                </c:pt>
                <c:pt idx="29">
                  <c:v>4.8900939281576097</c:v>
                </c:pt>
                <c:pt idx="30">
                  <c:v>5.0047143958232301</c:v>
                </c:pt>
                <c:pt idx="31">
                  <c:v>5.1351879593720504</c:v>
                </c:pt>
                <c:pt idx="32">
                  <c:v>5.3116886600496596</c:v>
                </c:pt>
                <c:pt idx="33">
                  <c:v>5.4774867668715004</c:v>
                </c:pt>
                <c:pt idx="34">
                  <c:v>5.63281178432376</c:v>
                </c:pt>
                <c:pt idx="35">
                  <c:v>5.7581836726662603</c:v>
                </c:pt>
                <c:pt idx="36">
                  <c:v>5.8935581029738904</c:v>
                </c:pt>
                <c:pt idx="37">
                  <c:v>6.0434025920297803</c:v>
                </c:pt>
                <c:pt idx="38">
                  <c:v>6.2438220144912604</c:v>
                </c:pt>
                <c:pt idx="39">
                  <c:v>6.4474976942305897</c:v>
                </c:pt>
                <c:pt idx="40">
                  <c:v>6.6094964494623003</c:v>
                </c:pt>
                <c:pt idx="41">
                  <c:v>6.7758051328226703</c:v>
                </c:pt>
                <c:pt idx="42">
                  <c:v>6.9827610967858096</c:v>
                </c:pt>
                <c:pt idx="43">
                  <c:v>7.2278877044627299</c:v>
                </c:pt>
                <c:pt idx="44">
                  <c:v>7.5125380013833096</c:v>
                </c:pt>
                <c:pt idx="45">
                  <c:v>7.7587562007874498</c:v>
                </c:pt>
                <c:pt idx="46">
                  <c:v>7.9148085551618399</c:v>
                </c:pt>
                <c:pt idx="47">
                  <c:v>8.0374987880699802</c:v>
                </c:pt>
                <c:pt idx="48">
                  <c:v>8.2219428393554903</c:v>
                </c:pt>
                <c:pt idx="49">
                  <c:v>8.3978360498066404</c:v>
                </c:pt>
                <c:pt idx="50">
                  <c:v>8.6091334204000702</c:v>
                </c:pt>
                <c:pt idx="51">
                  <c:v>8.8387271160376297</c:v>
                </c:pt>
                <c:pt idx="52">
                  <c:v>9.1074905373784105</c:v>
                </c:pt>
                <c:pt idx="53">
                  <c:v>9.4433735361113396</c:v>
                </c:pt>
                <c:pt idx="54">
                  <c:v>9.7971786651300992</c:v>
                </c:pt>
                <c:pt idx="55">
                  <c:v>10.151388660872399</c:v>
                </c:pt>
                <c:pt idx="56">
                  <c:v>10.538342755283299</c:v>
                </c:pt>
                <c:pt idx="57">
                  <c:v>10.950289685300399</c:v>
                </c:pt>
                <c:pt idx="58">
                  <c:v>11.182951564529599</c:v>
                </c:pt>
                <c:pt idx="59">
                  <c:v>11.4835988410999</c:v>
                </c:pt>
                <c:pt idx="60">
                  <c:v>11.7841566280692</c:v>
                </c:pt>
                <c:pt idx="61">
                  <c:v>12.111205120900101</c:v>
                </c:pt>
                <c:pt idx="62">
                  <c:v>12.480989014921599</c:v>
                </c:pt>
                <c:pt idx="63">
                  <c:v>12.9184360711634</c:v>
                </c:pt>
                <c:pt idx="64">
                  <c:v>13.6557542191587</c:v>
                </c:pt>
                <c:pt idx="65">
                  <c:v>14.289953182954299</c:v>
                </c:pt>
                <c:pt idx="66">
                  <c:v>15.1155903298494</c:v>
                </c:pt>
                <c:pt idx="67">
                  <c:v>16.117083688442499</c:v>
                </c:pt>
                <c:pt idx="68">
                  <c:v>17.708146233712799</c:v>
                </c:pt>
                <c:pt idx="69">
                  <c:v>18.904863857941699</c:v>
                </c:pt>
                <c:pt idx="70">
                  <c:v>20.6978429537509</c:v>
                </c:pt>
                <c:pt idx="71">
                  <c:v>21.036122069324598</c:v>
                </c:pt>
                <c:pt idx="72">
                  <c:v>22.096914178142999</c:v>
                </c:pt>
              </c:numCache>
            </c:numRef>
          </c:xVal>
          <c:yVal>
            <c:numRef>
              <c:f>Sheet1!$W$5:$W$78</c:f>
              <c:numCache>
                <c:formatCode>General</c:formatCode>
                <c:ptCount val="74"/>
                <c:pt idx="0">
                  <c:v>9.8333333333333304E-9</c:v>
                </c:pt>
                <c:pt idx="1">
                  <c:v>9.80000000000001E-9</c:v>
                </c:pt>
                <c:pt idx="2">
                  <c:v>9.3999999999999799E-9</c:v>
                </c:pt>
                <c:pt idx="3">
                  <c:v>6.7868631029054E-9</c:v>
                </c:pt>
                <c:pt idx="4">
                  <c:v>5.8061630634238301E-9</c:v>
                </c:pt>
                <c:pt idx="5">
                  <c:v>5.6299641523005199E-9</c:v>
                </c:pt>
                <c:pt idx="6">
                  <c:v>5.1781210120884603E-9</c:v>
                </c:pt>
                <c:pt idx="7">
                  <c:v>4.7798017446355097E-9</c:v>
                </c:pt>
                <c:pt idx="8">
                  <c:v>4.7767244203712501E-9</c:v>
                </c:pt>
                <c:pt idx="9">
                  <c:v>4.7173809705206296E-9</c:v>
                </c:pt>
                <c:pt idx="10">
                  <c:v>4.1161658293727602E-9</c:v>
                </c:pt>
                <c:pt idx="11">
                  <c:v>4.0999999999999796E-9</c:v>
                </c:pt>
                <c:pt idx="15">
                  <c:v>1.4999999999999999E-8</c:v>
                </c:pt>
                <c:pt idx="16">
                  <c:v>1.4E-8</c:v>
                </c:pt>
                <c:pt idx="17">
                  <c:v>8.9999999999999896E-9</c:v>
                </c:pt>
                <c:pt idx="18">
                  <c:v>9.8451824134705503E-9</c:v>
                </c:pt>
                <c:pt idx="19">
                  <c:v>9.3893487858719893E-9</c:v>
                </c:pt>
                <c:pt idx="20">
                  <c:v>1.11206896551724E-8</c:v>
                </c:pt>
                <c:pt idx="21">
                  <c:v>1.3724889624724099E-8</c:v>
                </c:pt>
                <c:pt idx="22">
                  <c:v>1.4944808231992501E-8</c:v>
                </c:pt>
                <c:pt idx="23">
                  <c:v>1.6026515151515202E-8</c:v>
                </c:pt>
                <c:pt idx="24">
                  <c:v>1.6928571428571501E-8</c:v>
                </c:pt>
                <c:pt idx="25">
                  <c:v>1.8142857142857198E-8</c:v>
                </c:pt>
                <c:pt idx="26">
                  <c:v>1.92142857142857E-8</c:v>
                </c:pt>
                <c:pt idx="27">
                  <c:v>1.9767857142857201E-8</c:v>
                </c:pt>
                <c:pt idx="28">
                  <c:v>2.04107142857143E-8</c:v>
                </c:pt>
                <c:pt idx="29">
                  <c:v>2.2523559237810901E-8</c:v>
                </c:pt>
                <c:pt idx="30">
                  <c:v>2.5187160214080199E-8</c:v>
                </c:pt>
                <c:pt idx="31">
                  <c:v>2.9738049984380399E-8</c:v>
                </c:pt>
                <c:pt idx="32">
                  <c:v>3.5468954017580702E-8</c:v>
                </c:pt>
                <c:pt idx="33">
                  <c:v>3.86332769385887E-8</c:v>
                </c:pt>
                <c:pt idx="34">
                  <c:v>3.9797751268866197E-8</c:v>
                </c:pt>
                <c:pt idx="35">
                  <c:v>4.2462093772221601E-8</c:v>
                </c:pt>
                <c:pt idx="36">
                  <c:v>4.7419898227252697E-8</c:v>
                </c:pt>
                <c:pt idx="37">
                  <c:v>5.3593258804218097E-8</c:v>
                </c:pt>
                <c:pt idx="38">
                  <c:v>6.4054805008638605E-8</c:v>
                </c:pt>
                <c:pt idx="39">
                  <c:v>7.7756807841286504E-8</c:v>
                </c:pt>
                <c:pt idx="40">
                  <c:v>8.1300254596288896E-8</c:v>
                </c:pt>
                <c:pt idx="41">
                  <c:v>9.4216084810207305E-8</c:v>
                </c:pt>
                <c:pt idx="42">
                  <c:v>1.0158168411849E-7</c:v>
                </c:pt>
                <c:pt idx="43">
                  <c:v>1.12316408907399E-7</c:v>
                </c:pt>
                <c:pt idx="44">
                  <c:v>1.1939075110418901E-7</c:v>
                </c:pt>
                <c:pt idx="45">
                  <c:v>1.2863825429627901E-7</c:v>
                </c:pt>
                <c:pt idx="46">
                  <c:v>1.3536219336219301E-7</c:v>
                </c:pt>
                <c:pt idx="47">
                  <c:v>1.42992424242424E-7</c:v>
                </c:pt>
                <c:pt idx="48">
                  <c:v>1.52678571428571E-7</c:v>
                </c:pt>
                <c:pt idx="49">
                  <c:v>1.6446428571428601E-7</c:v>
                </c:pt>
                <c:pt idx="50">
                  <c:v>1.7982142857142899E-7</c:v>
                </c:pt>
                <c:pt idx="51">
                  <c:v>1.94642857142858E-7</c:v>
                </c:pt>
                <c:pt idx="52">
                  <c:v>2.1053571428571501E-7</c:v>
                </c:pt>
                <c:pt idx="53">
                  <c:v>2.18214285714286E-7</c:v>
                </c:pt>
                <c:pt idx="54">
                  <c:v>2.25714285714285E-7</c:v>
                </c:pt>
                <c:pt idx="55">
                  <c:v>2.2639262295570999E-7</c:v>
                </c:pt>
                <c:pt idx="56">
                  <c:v>2.31951755121199E-7</c:v>
                </c:pt>
                <c:pt idx="57">
                  <c:v>2.55644485807353E-7</c:v>
                </c:pt>
                <c:pt idx="58">
                  <c:v>2.7546304957904602E-7</c:v>
                </c:pt>
                <c:pt idx="59">
                  <c:v>2.85998622589533E-7</c:v>
                </c:pt>
                <c:pt idx="60">
                  <c:v>3.0178571428571398E-7</c:v>
                </c:pt>
                <c:pt idx="61">
                  <c:v>3.23152984023251E-7</c:v>
                </c:pt>
                <c:pt idx="62">
                  <c:v>3.5629603050951899E-7</c:v>
                </c:pt>
                <c:pt idx="63">
                  <c:v>3.8638524645223499E-7</c:v>
                </c:pt>
                <c:pt idx="64">
                  <c:v>4.4305540086826202E-7</c:v>
                </c:pt>
                <c:pt idx="65">
                  <c:v>5.2223143647203702E-7</c:v>
                </c:pt>
                <c:pt idx="66">
                  <c:v>5.9822318594139896E-7</c:v>
                </c:pt>
                <c:pt idx="67">
                  <c:v>7.7544875448419098E-7</c:v>
                </c:pt>
                <c:pt idx="68">
                  <c:v>1.0642134004684899E-6</c:v>
                </c:pt>
                <c:pt idx="69">
                  <c:v>1.3631887552276201E-6</c:v>
                </c:pt>
                <c:pt idx="70">
                  <c:v>1.70346670126234E-6</c:v>
                </c:pt>
                <c:pt idx="71">
                  <c:v>1.8499999999999899E-6</c:v>
                </c:pt>
                <c:pt idx="72">
                  <c:v>3.1500000000000101E-6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D75-1842-9605-60407E7B40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1794383"/>
        <c:axId val="263894912"/>
      </c:scatterChart>
      <c:valAx>
        <c:axId val="1101794383"/>
        <c:scaling>
          <c:logBase val="10"/>
          <c:orientation val="minMax"/>
          <c:max val="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3894912"/>
        <c:crosses val="autoZero"/>
        <c:crossBetween val="midCat"/>
      </c:valAx>
      <c:valAx>
        <c:axId val="263894912"/>
        <c:scaling>
          <c:logBase val="10"/>
          <c:orientation val="minMax"/>
          <c:max val="1.0000000000000003E-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179438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750597568368254"/>
          <c:y val="0.59930697549964762"/>
          <c:w val="0.37337665545878401"/>
          <c:h val="0.2782525682091470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28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8630999255539346E-2"/>
          <c:y val="1.4157876001871733E-2"/>
          <c:w val="0.95415504791658601"/>
          <c:h val="0.98113138612929973"/>
        </c:manualLayout>
      </c:layout>
      <c:scatterChart>
        <c:scatterStyle val="lineMarker"/>
        <c:varyColors val="0"/>
        <c:ser>
          <c:idx val="0"/>
          <c:order val="0"/>
          <c:tx>
            <c:v>Horizontal-1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Sheet1!$A$5:$A$44</c:f>
              <c:numCache>
                <c:formatCode>General</c:formatCode>
                <c:ptCount val="40"/>
                <c:pt idx="0">
                  <c:v>4.1589197999999996</c:v>
                </c:pt>
                <c:pt idx="1">
                  <c:v>4.2924470000000001</c:v>
                </c:pt>
                <c:pt idx="2">
                  <c:v>4.4348326</c:v>
                </c:pt>
                <c:pt idx="3">
                  <c:v>4.6175119999999996</c:v>
                </c:pt>
                <c:pt idx="4">
                  <c:v>4.7454877</c:v>
                </c:pt>
                <c:pt idx="5">
                  <c:v>4.9219657000000003</c:v>
                </c:pt>
                <c:pt idx="6">
                  <c:v>5.1923266999999997</c:v>
                </c:pt>
                <c:pt idx="7">
                  <c:v>5.4706960000000002</c:v>
                </c:pt>
                <c:pt idx="8">
                  <c:v>5.6403930999999998</c:v>
                </c:pt>
                <c:pt idx="9">
                  <c:v>5.9521891</c:v>
                </c:pt>
                <c:pt idx="10">
                  <c:v>6.1897476999999999</c:v>
                </c:pt>
                <c:pt idx="11">
                  <c:v>6.4909929999999996</c:v>
                </c:pt>
                <c:pt idx="12">
                  <c:v>6.6783416999999998</c:v>
                </c:pt>
                <c:pt idx="13">
                  <c:v>6.9007798999999999</c:v>
                </c:pt>
                <c:pt idx="14">
                  <c:v>7.1481756000000001</c:v>
                </c:pt>
                <c:pt idx="15">
                  <c:v>7.5011637000000002</c:v>
                </c:pt>
                <c:pt idx="16">
                  <c:v>7.7011381999999999</c:v>
                </c:pt>
                <c:pt idx="17">
                  <c:v>7.9207367</c:v>
                </c:pt>
                <c:pt idx="18">
                  <c:v>8.1646861000000008</c:v>
                </c:pt>
                <c:pt idx="19">
                  <c:v>8.4560911000000001</c:v>
                </c:pt>
                <c:pt idx="20">
                  <c:v>8.8402816000000009</c:v>
                </c:pt>
                <c:pt idx="21">
                  <c:v>9.3377123999999991</c:v>
                </c:pt>
                <c:pt idx="22">
                  <c:v>9.6887760000000007</c:v>
                </c:pt>
                <c:pt idx="23">
                  <c:v>10.116410999999999</c:v>
                </c:pt>
                <c:pt idx="24">
                  <c:v>10.616426000000001</c:v>
                </c:pt>
                <c:pt idx="25">
                  <c:v>11.211149000000001</c:v>
                </c:pt>
                <c:pt idx="26">
                  <c:v>11.984926</c:v>
                </c:pt>
                <c:pt idx="27">
                  <c:v>13.027060000000001</c:v>
                </c:pt>
                <c:pt idx="28">
                  <c:v>14.041273</c:v>
                </c:pt>
                <c:pt idx="29">
                  <c:v>14.821358</c:v>
                </c:pt>
                <c:pt idx="30">
                  <c:v>15.258865999999999</c:v>
                </c:pt>
                <c:pt idx="31">
                  <c:v>15.962787000000001</c:v>
                </c:pt>
                <c:pt idx="32">
                  <c:v>16.983851999999999</c:v>
                </c:pt>
                <c:pt idx="33">
                  <c:v>18.074705999999999</c:v>
                </c:pt>
                <c:pt idx="34">
                  <c:v>18.697773999999999</c:v>
                </c:pt>
                <c:pt idx="35">
                  <c:v>19.362535000000001</c:v>
                </c:pt>
                <c:pt idx="36">
                  <c:v>19.591234</c:v>
                </c:pt>
                <c:pt idx="37">
                  <c:v>24.962395000000001</c:v>
                </c:pt>
                <c:pt idx="38">
                  <c:v>23.602557999999998</c:v>
                </c:pt>
                <c:pt idx="39">
                  <c:v>26.008372000000001</c:v>
                </c:pt>
              </c:numCache>
            </c:numRef>
          </c:xVal>
          <c:yVal>
            <c:numRef>
              <c:f>Sheet1!$B$5:$B$44</c:f>
              <c:numCache>
                <c:formatCode>0.00E+00</c:formatCode>
                <c:ptCount val="40"/>
                <c:pt idx="0">
                  <c:v>9.5000000000000007E-9</c:v>
                </c:pt>
                <c:pt idx="1">
                  <c:v>1E-8</c:v>
                </c:pt>
                <c:pt idx="2">
                  <c:v>1.0800000000000001E-8</c:v>
                </c:pt>
                <c:pt idx="3">
                  <c:v>1.14E-8</c:v>
                </c:pt>
                <c:pt idx="4">
                  <c:v>1.4300000000000001E-8</c:v>
                </c:pt>
                <c:pt idx="5">
                  <c:v>1.8699999999999999E-8</c:v>
                </c:pt>
                <c:pt idx="6">
                  <c:v>2.4100000000000001E-8</c:v>
                </c:pt>
                <c:pt idx="7">
                  <c:v>2.9099999999999999E-8</c:v>
                </c:pt>
                <c:pt idx="8">
                  <c:v>3.3500000000000002E-8</c:v>
                </c:pt>
                <c:pt idx="9">
                  <c:v>3.8899999999999998E-8</c:v>
                </c:pt>
                <c:pt idx="10">
                  <c:v>4.4400000000000001E-8</c:v>
                </c:pt>
                <c:pt idx="11">
                  <c:v>5.3500000000000003E-8</c:v>
                </c:pt>
                <c:pt idx="12">
                  <c:v>6.0899999999999996E-8</c:v>
                </c:pt>
                <c:pt idx="13">
                  <c:v>6.9800000000000003E-8</c:v>
                </c:pt>
                <c:pt idx="14">
                  <c:v>8.0400000000000005E-8</c:v>
                </c:pt>
                <c:pt idx="15">
                  <c:v>9.09E-8</c:v>
                </c:pt>
                <c:pt idx="16">
                  <c:v>9.8799999999999998E-8</c:v>
                </c:pt>
                <c:pt idx="17">
                  <c:v>1.09E-7</c:v>
                </c:pt>
                <c:pt idx="18">
                  <c:v>1.2100000000000001E-7</c:v>
                </c:pt>
                <c:pt idx="19">
                  <c:v>1.3899999999999999E-7</c:v>
                </c:pt>
                <c:pt idx="20">
                  <c:v>1.6400000000000001E-7</c:v>
                </c:pt>
                <c:pt idx="21">
                  <c:v>1.91E-7</c:v>
                </c:pt>
                <c:pt idx="22">
                  <c:v>2.11E-7</c:v>
                </c:pt>
                <c:pt idx="23">
                  <c:v>2.3099999999999999E-7</c:v>
                </c:pt>
                <c:pt idx="24">
                  <c:v>2.5699999999999999E-7</c:v>
                </c:pt>
                <c:pt idx="25">
                  <c:v>2.8999999999999998E-7</c:v>
                </c:pt>
                <c:pt idx="26">
                  <c:v>3.3700000000000001E-7</c:v>
                </c:pt>
                <c:pt idx="27">
                  <c:v>4.2300000000000002E-7</c:v>
                </c:pt>
                <c:pt idx="28">
                  <c:v>5.6599999999999996E-7</c:v>
                </c:pt>
                <c:pt idx="29">
                  <c:v>8.1100000000000005E-7</c:v>
                </c:pt>
                <c:pt idx="30">
                  <c:v>9.9999999999999995E-7</c:v>
                </c:pt>
                <c:pt idx="31">
                  <c:v>1.1200000000000001E-6</c:v>
                </c:pt>
                <c:pt idx="32">
                  <c:v>1.24E-6</c:v>
                </c:pt>
                <c:pt idx="33">
                  <c:v>1.3999999999999999E-6</c:v>
                </c:pt>
                <c:pt idx="34">
                  <c:v>1.6300000000000001E-6</c:v>
                </c:pt>
                <c:pt idx="35">
                  <c:v>2.2500000000000001E-6</c:v>
                </c:pt>
                <c:pt idx="36">
                  <c:v>7.0299999999999996E-6</c:v>
                </c:pt>
                <c:pt idx="37">
                  <c:v>2.02E-5</c:v>
                </c:pt>
                <c:pt idx="38">
                  <c:v>5.3299999999999998E-6</c:v>
                </c:pt>
                <c:pt idx="39" formatCode="General">
                  <c:v>6.4000000000000005E-4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3F1-CE40-8313-A6A29C43AF44}"/>
            </c:ext>
          </c:extLst>
        </c:ser>
        <c:ser>
          <c:idx val="1"/>
          <c:order val="1"/>
          <c:tx>
            <c:v>Horizontal-2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Sheet1!$G$5:$G$37</c:f>
              <c:numCache>
                <c:formatCode>General</c:formatCode>
                <c:ptCount val="33"/>
                <c:pt idx="0">
                  <c:v>4.2266576349168901</c:v>
                </c:pt>
                <c:pt idx="1">
                  <c:v>4.2548049238756498</c:v>
                </c:pt>
                <c:pt idx="2" formatCode="0.00E+00">
                  <c:v>4.2830242393200297</c:v>
                </c:pt>
                <c:pt idx="3">
                  <c:v>3.9355534695565901</c:v>
                </c:pt>
                <c:pt idx="4">
                  <c:v>3.9547158837880101</c:v>
                </c:pt>
                <c:pt idx="5">
                  <c:v>3.62941464163054</c:v>
                </c:pt>
                <c:pt idx="6">
                  <c:v>3.6507057595029502</c:v>
                </c:pt>
                <c:pt idx="7">
                  <c:v>3.65855462089994</c:v>
                </c:pt>
                <c:pt idx="8">
                  <c:v>3.3852325438944302</c:v>
                </c:pt>
                <c:pt idx="9">
                  <c:v>3.1179362339406298</c:v>
                </c:pt>
                <c:pt idx="10">
                  <c:v>3.1240316195653799</c:v>
                </c:pt>
                <c:pt idx="11">
                  <c:v>2.85987246578124</c:v>
                </c:pt>
                <c:pt idx="12">
                  <c:v>2.8666476603321498</c:v>
                </c:pt>
                <c:pt idx="13">
                  <c:v>2.8976569080371601</c:v>
                </c:pt>
                <c:pt idx="14">
                  <c:v>2.63427109479129</c:v>
                </c:pt>
                <c:pt idx="16">
                  <c:v>3.7833657158951599</c:v>
                </c:pt>
                <c:pt idx="17">
                  <c:v>4.0031911121479302</c:v>
                </c:pt>
                <c:pt idx="18">
                  <c:v>4.1327629123352896</c:v>
                </c:pt>
                <c:pt idx="19">
                  <c:v>4.3335680805549801</c:v>
                </c:pt>
                <c:pt idx="20">
                  <c:v>4.5069567300156397</c:v>
                </c:pt>
                <c:pt idx="21" formatCode="0.00E+00">
                  <c:v>4.74066898852693</c:v>
                </c:pt>
                <c:pt idx="22">
                  <c:v>4.9030690169491997</c:v>
                </c:pt>
                <c:pt idx="23" formatCode="0.00E+00">
                  <c:v>5.0812444671418699</c:v>
                </c:pt>
                <c:pt idx="24">
                  <c:v>5.2934595171596097</c:v>
                </c:pt>
                <c:pt idx="25" formatCode="0.00E+00">
                  <c:v>5.6608039890054798</c:v>
                </c:pt>
                <c:pt idx="26">
                  <c:v>6.2733692485854098</c:v>
                </c:pt>
                <c:pt idx="27">
                  <c:v>7.5708043935305103</c:v>
                </c:pt>
                <c:pt idx="28">
                  <c:v>8.0683298677148603</c:v>
                </c:pt>
                <c:pt idx="29">
                  <c:v>8.7883300707707903</c:v>
                </c:pt>
                <c:pt idx="30">
                  <c:v>10.0862123787469</c:v>
                </c:pt>
                <c:pt idx="31">
                  <c:v>10.789470487994301</c:v>
                </c:pt>
                <c:pt idx="32">
                  <c:v>12.2085019980364</c:v>
                </c:pt>
              </c:numCache>
            </c:numRef>
          </c:xVal>
          <c:yVal>
            <c:numRef>
              <c:f>Sheet1!$H$5:$H$37</c:f>
              <c:numCache>
                <c:formatCode>0.00E+00</c:formatCode>
                <c:ptCount val="33"/>
                <c:pt idx="0">
                  <c:v>7.9999999999999492E-9</c:v>
                </c:pt>
                <c:pt idx="1">
                  <c:v>9.2307692307693099E-9</c:v>
                </c:pt>
                <c:pt idx="2">
                  <c:v>5.4999999999999996E-9</c:v>
                </c:pt>
                <c:pt idx="3">
                  <c:v>5.2886346587772701E-9</c:v>
                </c:pt>
                <c:pt idx="4">
                  <c:v>4.8451822339110797E-9</c:v>
                </c:pt>
                <c:pt idx="5">
                  <c:v>4.4249639249639304E-9</c:v>
                </c:pt>
                <c:pt idx="6">
                  <c:v>4.5669148463499297E-9</c:v>
                </c:pt>
                <c:pt idx="7">
                  <c:v>4.3524285644352198E-9</c:v>
                </c:pt>
                <c:pt idx="8">
                  <c:v>3.7546594780782101E-9</c:v>
                </c:pt>
                <c:pt idx="9">
                  <c:v>2.7379520916488899E-9</c:v>
                </c:pt>
                <c:pt idx="10">
                  <c:v>2.7876036386658398E-9</c:v>
                </c:pt>
                <c:pt idx="11">
                  <c:v>1.9991972829653198E-9</c:v>
                </c:pt>
                <c:pt idx="12">
                  <c:v>1.5789834524623199E-9</c:v>
                </c:pt>
                <c:pt idx="13">
                  <c:v>4.85714285714286E-10</c:v>
                </c:pt>
                <c:pt idx="14">
                  <c:v>6.1538461538460198E-11</c:v>
                </c:pt>
                <c:pt idx="16">
                  <c:v>5.5500000000000001E-9</c:v>
                </c:pt>
                <c:pt idx="17">
                  <c:v>6.2999999999999902E-9</c:v>
                </c:pt>
                <c:pt idx="18">
                  <c:v>7.8000000000000103E-9</c:v>
                </c:pt>
                <c:pt idx="19">
                  <c:v>7.70772318944272E-9</c:v>
                </c:pt>
                <c:pt idx="20">
                  <c:v>9.3935578502698992E-9</c:v>
                </c:pt>
                <c:pt idx="21">
                  <c:v>1.22773848301536E-8</c:v>
                </c:pt>
                <c:pt idx="22">
                  <c:v>1.4330121608980399E-8</c:v>
                </c:pt>
                <c:pt idx="23">
                  <c:v>1.7770523415978E-8</c:v>
                </c:pt>
                <c:pt idx="24">
                  <c:v>2.3885714285714299E-8</c:v>
                </c:pt>
                <c:pt idx="25">
                  <c:v>3.3167701944652201E-8</c:v>
                </c:pt>
                <c:pt idx="26">
                  <c:v>4.9247705789521899E-8</c:v>
                </c:pt>
                <c:pt idx="27">
                  <c:v>8.3799920878989605E-8</c:v>
                </c:pt>
                <c:pt idx="28">
                  <c:v>1.2370428996913399E-7</c:v>
                </c:pt>
                <c:pt idx="29">
                  <c:v>1.9111415903368001E-7</c:v>
                </c:pt>
                <c:pt idx="30">
                  <c:v>2.5352187063750602E-7</c:v>
                </c:pt>
                <c:pt idx="31">
                  <c:v>2.7799999999999997E-7</c:v>
                </c:pt>
                <c:pt idx="32">
                  <c:v>4.3799999999999998E-7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3F1-CE40-8313-A6A29C43AF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7847071"/>
        <c:axId val="307848719"/>
      </c:scatterChart>
      <c:valAx>
        <c:axId val="307847071"/>
        <c:scaling>
          <c:logBase val="10"/>
          <c:orientation val="minMax"/>
          <c:max val="3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7848719"/>
        <c:crosses val="autoZero"/>
        <c:crossBetween val="midCat"/>
      </c:valAx>
      <c:valAx>
        <c:axId val="307848719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784707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'P1-H2'!$AA$3:$AA$7</c:f>
              <c:numCache>
                <c:formatCode>0.00E+00</c:formatCode>
                <c:ptCount val="5"/>
              </c:numCache>
            </c:numRef>
          </c:xVal>
          <c:yVal>
            <c:numRef>
              <c:f>'P1-H2'!$AB$3:$AB$7</c:f>
              <c:numCache>
                <c:formatCode>0.00E+00</c:formatCode>
                <c:ptCount val="5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795-2942-A353-540D04554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9495072"/>
        <c:axId val="1769649424"/>
      </c:scatterChart>
      <c:valAx>
        <c:axId val="17694950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9649424"/>
        <c:crosses val="autoZero"/>
        <c:crossBetween val="midCat"/>
      </c:valAx>
      <c:valAx>
        <c:axId val="1769649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94950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spPr>
            <a:ln w="19050">
              <a:noFill/>
            </a:ln>
          </c:spPr>
          <c:xVal>
            <c:numRef>
              <c:f>'P1-H2'!$W$20:$W$37</c:f>
              <c:numCache>
                <c:formatCode>General</c:formatCode>
                <c:ptCount val="18"/>
                <c:pt idx="0">
                  <c:v>3.7833657158951599</c:v>
                </c:pt>
                <c:pt idx="1">
                  <c:v>4.0031911121479302</c:v>
                </c:pt>
                <c:pt idx="2">
                  <c:v>4.1327629123352896</c:v>
                </c:pt>
                <c:pt idx="3">
                  <c:v>4.3335680805549801</c:v>
                </c:pt>
                <c:pt idx="4">
                  <c:v>4.5069567300156397</c:v>
                </c:pt>
                <c:pt idx="5">
                  <c:v>4.74066898852693</c:v>
                </c:pt>
                <c:pt idx="6">
                  <c:v>4.9030690169491997</c:v>
                </c:pt>
                <c:pt idx="7">
                  <c:v>5.0812444671418699</c:v>
                </c:pt>
                <c:pt idx="8">
                  <c:v>5.2934595171596097</c:v>
                </c:pt>
                <c:pt idx="9">
                  <c:v>5.6608039890054798</c:v>
                </c:pt>
                <c:pt idx="10">
                  <c:v>6.2733692485854098</c:v>
                </c:pt>
                <c:pt idx="11">
                  <c:v>7.5708043935305103</c:v>
                </c:pt>
                <c:pt idx="12">
                  <c:v>8.0683298677148603</c:v>
                </c:pt>
                <c:pt idx="13">
                  <c:v>8.7883300707707903</c:v>
                </c:pt>
                <c:pt idx="14">
                  <c:v>10.0862123787469</c:v>
                </c:pt>
                <c:pt idx="15">
                  <c:v>10.789470487994301</c:v>
                </c:pt>
                <c:pt idx="16">
                  <c:v>12.2085019980364</c:v>
                </c:pt>
              </c:numCache>
            </c:numRef>
          </c:xVal>
          <c:yVal>
            <c:numRef>
              <c:f>'P1-H2'!$X$20:$X$37</c:f>
              <c:numCache>
                <c:formatCode>0.00E+00</c:formatCode>
                <c:ptCount val="18"/>
                <c:pt idx="0">
                  <c:v>5.5500000000000001E-9</c:v>
                </c:pt>
                <c:pt idx="1">
                  <c:v>6.2999999999999902E-9</c:v>
                </c:pt>
                <c:pt idx="2">
                  <c:v>7.8000000000000103E-9</c:v>
                </c:pt>
                <c:pt idx="3">
                  <c:v>7.70772318944272E-9</c:v>
                </c:pt>
                <c:pt idx="4">
                  <c:v>9.3935578502698992E-9</c:v>
                </c:pt>
                <c:pt idx="5">
                  <c:v>1.22773848301536E-8</c:v>
                </c:pt>
                <c:pt idx="6">
                  <c:v>1.4330121608980399E-8</c:v>
                </c:pt>
                <c:pt idx="7">
                  <c:v>1.7770523415978E-8</c:v>
                </c:pt>
                <c:pt idx="8">
                  <c:v>2.3885714285714299E-8</c:v>
                </c:pt>
                <c:pt idx="9">
                  <c:v>3.3167701944652201E-8</c:v>
                </c:pt>
                <c:pt idx="10">
                  <c:v>4.9247705789521899E-8</c:v>
                </c:pt>
                <c:pt idx="11">
                  <c:v>8.3799920878989605E-8</c:v>
                </c:pt>
                <c:pt idx="12">
                  <c:v>1.2370428996913399E-7</c:v>
                </c:pt>
                <c:pt idx="13">
                  <c:v>1.9111415903368001E-7</c:v>
                </c:pt>
                <c:pt idx="14">
                  <c:v>2.5352187063750602E-7</c:v>
                </c:pt>
                <c:pt idx="15">
                  <c:v>2.7799999999999997E-7</c:v>
                </c:pt>
                <c:pt idx="16">
                  <c:v>4.3799999999999998E-7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8AB-7C4E-9B1B-3B8E89CEFCE5}"/>
            </c:ext>
          </c:extLst>
        </c:ser>
        <c:ser>
          <c:idx val="2"/>
          <c:order val="1"/>
          <c:spPr>
            <a:ln w="19050" cap="rnd">
              <a:noFill/>
              <a:round/>
            </a:ln>
            <a:effectLst/>
          </c:spPr>
          <c:xVal>
            <c:numRef>
              <c:f>'P1-H2'!$W$3:$W$17</c:f>
              <c:numCache>
                <c:formatCode>General</c:formatCode>
                <c:ptCount val="15"/>
                <c:pt idx="0">
                  <c:v>4.2266576349168901</c:v>
                </c:pt>
                <c:pt idx="1">
                  <c:v>4.2548049238756498</c:v>
                </c:pt>
                <c:pt idx="2">
                  <c:v>4.2830242393200297</c:v>
                </c:pt>
                <c:pt idx="3">
                  <c:v>3.9355534695565901</c:v>
                </c:pt>
                <c:pt idx="4">
                  <c:v>3.9547158837880101</c:v>
                </c:pt>
                <c:pt idx="5">
                  <c:v>3.62941464163054</c:v>
                </c:pt>
                <c:pt idx="6">
                  <c:v>3.6507057595029502</c:v>
                </c:pt>
                <c:pt idx="7">
                  <c:v>3.65855462089994</c:v>
                </c:pt>
                <c:pt idx="8">
                  <c:v>3.3852325438944302</c:v>
                </c:pt>
                <c:pt idx="9">
                  <c:v>3.1179362339406298</c:v>
                </c:pt>
                <c:pt idx="10">
                  <c:v>3.1240316195653799</c:v>
                </c:pt>
                <c:pt idx="11">
                  <c:v>2.85987246578124</c:v>
                </c:pt>
                <c:pt idx="12">
                  <c:v>2.8666476603321498</c:v>
                </c:pt>
                <c:pt idx="13">
                  <c:v>2.8976569080371601</c:v>
                </c:pt>
                <c:pt idx="14">
                  <c:v>2.63427109479129</c:v>
                </c:pt>
              </c:numCache>
            </c:numRef>
          </c:xVal>
          <c:yVal>
            <c:numRef>
              <c:f>'P1-H2'!$X$3:$X$17</c:f>
              <c:numCache>
                <c:formatCode>0.00E+00</c:formatCode>
                <c:ptCount val="15"/>
                <c:pt idx="0">
                  <c:v>7.9999999999999492E-9</c:v>
                </c:pt>
                <c:pt idx="1">
                  <c:v>9.2307692307693099E-9</c:v>
                </c:pt>
                <c:pt idx="2">
                  <c:v>5.4999999999999996E-9</c:v>
                </c:pt>
                <c:pt idx="3">
                  <c:v>5.2886346587772701E-9</c:v>
                </c:pt>
                <c:pt idx="4">
                  <c:v>4.8451822339110797E-9</c:v>
                </c:pt>
                <c:pt idx="5">
                  <c:v>4.4249639249639304E-9</c:v>
                </c:pt>
                <c:pt idx="6">
                  <c:v>4.5669148463499297E-9</c:v>
                </c:pt>
                <c:pt idx="7">
                  <c:v>4.3524285644352198E-9</c:v>
                </c:pt>
                <c:pt idx="8">
                  <c:v>3.7546594780782101E-9</c:v>
                </c:pt>
                <c:pt idx="9">
                  <c:v>2.7379520916488899E-9</c:v>
                </c:pt>
                <c:pt idx="10">
                  <c:v>2.7876036386658398E-9</c:v>
                </c:pt>
                <c:pt idx="11">
                  <c:v>1.9991972829653198E-9</c:v>
                </c:pt>
                <c:pt idx="12">
                  <c:v>1.5789834524623199E-9</c:v>
                </c:pt>
                <c:pt idx="13">
                  <c:v>4.85714285714286E-10</c:v>
                </c:pt>
                <c:pt idx="14">
                  <c:v>6.1538461538460198E-11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8AB-7C4E-9B1B-3B8E89CEFCE5}"/>
            </c:ext>
          </c:extLst>
        </c:ser>
        <c:ser>
          <c:idx val="0"/>
          <c:order val="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'horizontal data comparison'!$N$6:$N$43</c:f>
              <c:numCache>
                <c:formatCode>General</c:formatCode>
                <c:ptCount val="38"/>
                <c:pt idx="0">
                  <c:v>4.1589197561913398</c:v>
                </c:pt>
                <c:pt idx="1">
                  <c:v>4.2924470490268796</c:v>
                </c:pt>
                <c:pt idx="2">
                  <c:v>4.4348326202345802</c:v>
                </c:pt>
                <c:pt idx="3">
                  <c:v>4.6175119948180203</c:v>
                </c:pt>
                <c:pt idx="4">
                  <c:v>4.7454877163395999</c:v>
                </c:pt>
                <c:pt idx="5">
                  <c:v>4.92196569072805</c:v>
                </c:pt>
                <c:pt idx="6">
                  <c:v>5.1923267416956103</c:v>
                </c:pt>
                <c:pt idx="7">
                  <c:v>5.4706959790231497</c:v>
                </c:pt>
                <c:pt idx="8">
                  <c:v>5.6403930826759403</c:v>
                </c:pt>
                <c:pt idx="9">
                  <c:v>5.9521891139785001</c:v>
                </c:pt>
                <c:pt idx="10">
                  <c:v>6.1897477268201602</c:v>
                </c:pt>
                <c:pt idx="11">
                  <c:v>6.49099296692017</c:v>
                </c:pt>
                <c:pt idx="12">
                  <c:v>6.6783417489713699</c:v>
                </c:pt>
                <c:pt idx="13">
                  <c:v>6.9007799033965798</c:v>
                </c:pt>
                <c:pt idx="14">
                  <c:v>7.1481755525757604</c:v>
                </c:pt>
                <c:pt idx="15">
                  <c:v>7.5011637265862099</c:v>
                </c:pt>
                <c:pt idx="16">
                  <c:v>7.7011382386050498</c:v>
                </c:pt>
                <c:pt idx="17">
                  <c:v>7.92073666991379</c:v>
                </c:pt>
                <c:pt idx="18">
                  <c:v>8.1646861119089404</c:v>
                </c:pt>
                <c:pt idx="19">
                  <c:v>8.4560911271049797</c:v>
                </c:pt>
                <c:pt idx="20">
                  <c:v>8.8402815889261106</c:v>
                </c:pt>
                <c:pt idx="21">
                  <c:v>9.3377124017636906</c:v>
                </c:pt>
                <c:pt idx="22">
                  <c:v>9.6887759591785692</c:v>
                </c:pt>
                <c:pt idx="23">
                  <c:v>10.1164113226657</c:v>
                </c:pt>
                <c:pt idx="24">
                  <c:v>10.616426441406199</c:v>
                </c:pt>
                <c:pt idx="25">
                  <c:v>11.2111485684384</c:v>
                </c:pt>
                <c:pt idx="26">
                  <c:v>11.9849261394645</c:v>
                </c:pt>
                <c:pt idx="27">
                  <c:v>13.0270604466119</c:v>
                </c:pt>
                <c:pt idx="28">
                  <c:v>14.0412731569506</c:v>
                </c:pt>
                <c:pt idx="29">
                  <c:v>14.821357831871699</c:v>
                </c:pt>
                <c:pt idx="30">
                  <c:v>15.258865650373099</c:v>
                </c:pt>
                <c:pt idx="31">
                  <c:v>15.962787321676</c:v>
                </c:pt>
                <c:pt idx="32">
                  <c:v>16.9838516754997</c:v>
                </c:pt>
                <c:pt idx="33">
                  <c:v>18.0747057430045</c:v>
                </c:pt>
                <c:pt idx="34">
                  <c:v>18.6977743467369</c:v>
                </c:pt>
                <c:pt idx="35">
                  <c:v>19.362535266919402</c:v>
                </c:pt>
                <c:pt idx="36">
                  <c:v>19.591233716667801</c:v>
                </c:pt>
                <c:pt idx="37">
                  <c:v>24.962395138310999</c:v>
                </c:pt>
              </c:numCache>
            </c:numRef>
          </c:xVal>
          <c:yVal>
            <c:numRef>
              <c:f>'horizontal data comparison'!$O$6:$O$43</c:f>
              <c:numCache>
                <c:formatCode>0.00E+00</c:formatCode>
                <c:ptCount val="38"/>
                <c:pt idx="0">
                  <c:v>9.5000000000000007E-9</c:v>
                </c:pt>
                <c:pt idx="1">
                  <c:v>9.9999999999999903E-9</c:v>
                </c:pt>
                <c:pt idx="2">
                  <c:v>1.08333333333333E-8</c:v>
                </c:pt>
                <c:pt idx="3">
                  <c:v>1.1431077304381E-8</c:v>
                </c:pt>
                <c:pt idx="4">
                  <c:v>1.42589926955079E-8</c:v>
                </c:pt>
                <c:pt idx="5">
                  <c:v>1.8660411023033001E-8</c:v>
                </c:pt>
                <c:pt idx="6">
                  <c:v>2.4136541578528101E-8</c:v>
                </c:pt>
                <c:pt idx="7">
                  <c:v>2.9126985291927799E-8</c:v>
                </c:pt>
                <c:pt idx="8">
                  <c:v>3.3465758717279999E-8</c:v>
                </c:pt>
                <c:pt idx="9">
                  <c:v>3.8906770045385797E-8</c:v>
                </c:pt>
                <c:pt idx="10">
                  <c:v>4.43709870538052E-8</c:v>
                </c:pt>
                <c:pt idx="11">
                  <c:v>5.3487334566671403E-8</c:v>
                </c:pt>
                <c:pt idx="12">
                  <c:v>6.0917212347988707E-8</c:v>
                </c:pt>
                <c:pt idx="13">
                  <c:v>6.9760990539788503E-8</c:v>
                </c:pt>
                <c:pt idx="14">
                  <c:v>8.0392999631206603E-8</c:v>
                </c:pt>
                <c:pt idx="15">
                  <c:v>9.09232201023732E-8</c:v>
                </c:pt>
                <c:pt idx="16">
                  <c:v>9.8828811973807303E-8</c:v>
                </c:pt>
                <c:pt idx="17">
                  <c:v>1.08995867768595E-7</c:v>
                </c:pt>
                <c:pt idx="18">
                  <c:v>1.2078571428571401E-7</c:v>
                </c:pt>
                <c:pt idx="19">
                  <c:v>1.3938965645638601E-7</c:v>
                </c:pt>
                <c:pt idx="20">
                  <c:v>1.6367059178127001E-7</c:v>
                </c:pt>
                <c:pt idx="21">
                  <c:v>1.9060740162244601E-7</c:v>
                </c:pt>
                <c:pt idx="22">
                  <c:v>2.1064544014327099E-7</c:v>
                </c:pt>
                <c:pt idx="23">
                  <c:v>2.31058253453336E-7</c:v>
                </c:pt>
                <c:pt idx="24">
                  <c:v>2.5738095238095302E-7</c:v>
                </c:pt>
                <c:pt idx="25">
                  <c:v>2.9018785421145201E-7</c:v>
                </c:pt>
                <c:pt idx="26">
                  <c:v>3.3714020427112398E-7</c:v>
                </c:pt>
                <c:pt idx="27">
                  <c:v>4.2334283441523899E-7</c:v>
                </c:pt>
                <c:pt idx="28">
                  <c:v>5.6604242232269404E-7</c:v>
                </c:pt>
                <c:pt idx="29">
                  <c:v>8.1142874531462399E-7</c:v>
                </c:pt>
                <c:pt idx="30">
                  <c:v>1.00019129019129E-6</c:v>
                </c:pt>
                <c:pt idx="31">
                  <c:v>1.1200675729390201E-6</c:v>
                </c:pt>
                <c:pt idx="32">
                  <c:v>1.2439219499111601E-6</c:v>
                </c:pt>
                <c:pt idx="33">
                  <c:v>1.39959981386692E-6</c:v>
                </c:pt>
                <c:pt idx="34">
                  <c:v>1.6259494855004701E-6</c:v>
                </c:pt>
                <c:pt idx="35">
                  <c:v>2.2450944800496198E-6</c:v>
                </c:pt>
                <c:pt idx="36">
                  <c:v>7.0340212926824202E-6</c:v>
                </c:pt>
                <c:pt idx="37">
                  <c:v>2.0221757123917101E-5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8AB-7C4E-9B1B-3B8E89CEFC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2867535"/>
        <c:axId val="1790651359"/>
      </c:scatterChart>
      <c:valAx>
        <c:axId val="201286753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0651359"/>
        <c:crosses val="autoZero"/>
        <c:crossBetween val="midCat"/>
      </c:valAx>
      <c:valAx>
        <c:axId val="1790651359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12867535"/>
        <c:crosses val="autoZero"/>
        <c:crossBetween val="midCat"/>
      </c:valAx>
    </c:plotArea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'P1-H2'!$Y$3:$Y$36</c:f>
              <c:numCache>
                <c:formatCode>General</c:formatCode>
                <c:ptCount val="34"/>
                <c:pt idx="0">
                  <c:v>1.163E-2</c:v>
                </c:pt>
                <c:pt idx="1">
                  <c:v>1.175E-2</c:v>
                </c:pt>
                <c:pt idx="2">
                  <c:v>1.1975E-2</c:v>
                </c:pt>
                <c:pt idx="3">
                  <c:v>1.214E-2</c:v>
                </c:pt>
                <c:pt idx="4">
                  <c:v>1.2290000000000001E-2</c:v>
                </c:pt>
                <c:pt idx="5">
                  <c:v>1.2670000000000001E-2</c:v>
                </c:pt>
                <c:pt idx="6">
                  <c:v>1.2749999999999999E-2</c:v>
                </c:pt>
                <c:pt idx="7">
                  <c:v>1.2789999999999999E-2</c:v>
                </c:pt>
                <c:pt idx="8">
                  <c:v>1.3299999999999999E-2</c:v>
                </c:pt>
                <c:pt idx="9">
                  <c:v>1.37E-2</c:v>
                </c:pt>
                <c:pt idx="10">
                  <c:v>1.384E-2</c:v>
                </c:pt>
                <c:pt idx="11">
                  <c:v>1.4069999999999999E-2</c:v>
                </c:pt>
                <c:pt idx="12">
                  <c:v>1.4149999999999999E-2</c:v>
                </c:pt>
                <c:pt idx="13">
                  <c:v>1.4465E-2</c:v>
                </c:pt>
                <c:pt idx="14">
                  <c:v>1.457E-2</c:v>
                </c:pt>
                <c:pt idx="17">
                  <c:v>1.5465E-2</c:v>
                </c:pt>
                <c:pt idx="18">
                  <c:v>1.6334999999999999E-2</c:v>
                </c:pt>
                <c:pt idx="19">
                  <c:v>1.704E-2</c:v>
                </c:pt>
                <c:pt idx="20">
                  <c:v>1.7430000000000001E-2</c:v>
                </c:pt>
                <c:pt idx="21">
                  <c:v>1.8380000000000001E-2</c:v>
                </c:pt>
                <c:pt idx="22">
                  <c:v>1.9349999999999999E-2</c:v>
                </c:pt>
                <c:pt idx="23">
                  <c:v>1.9980000000000001E-2</c:v>
                </c:pt>
                <c:pt idx="24">
                  <c:v>2.0670000000000001E-2</c:v>
                </c:pt>
                <c:pt idx="25">
                  <c:v>2.1590000000000002E-2</c:v>
                </c:pt>
                <c:pt idx="26">
                  <c:v>2.2620000000000001E-2</c:v>
                </c:pt>
                <c:pt idx="27">
                  <c:v>2.4250000000000001E-2</c:v>
                </c:pt>
                <c:pt idx="28">
                  <c:v>2.7E-2</c:v>
                </c:pt>
                <c:pt idx="29">
                  <c:v>2.7980000000000001E-2</c:v>
                </c:pt>
                <c:pt idx="30">
                  <c:v>2.9270000000000001E-2</c:v>
                </c:pt>
                <c:pt idx="31">
                  <c:v>3.1009999999999999E-2</c:v>
                </c:pt>
                <c:pt idx="32">
                  <c:v>3.2945000000000002E-2</c:v>
                </c:pt>
                <c:pt idx="33">
                  <c:v>3.4735000000000002E-2</c:v>
                </c:pt>
              </c:numCache>
            </c:numRef>
          </c:xVal>
          <c:yVal>
            <c:numRef>
              <c:f>'P1-H2'!$Z$3:$Z$36</c:f>
              <c:numCache>
                <c:formatCode>0.00E+00</c:formatCode>
                <c:ptCount val="34"/>
                <c:pt idx="0">
                  <c:v>7.9999999999999492E-9</c:v>
                </c:pt>
                <c:pt idx="1">
                  <c:v>9.2307692307693099E-9</c:v>
                </c:pt>
                <c:pt idx="2">
                  <c:v>5.4999999999999996E-9</c:v>
                </c:pt>
                <c:pt idx="3">
                  <c:v>5.2886346587772701E-9</c:v>
                </c:pt>
                <c:pt idx="4">
                  <c:v>4.8451822339110797E-9</c:v>
                </c:pt>
                <c:pt idx="5">
                  <c:v>4.4249639249639304E-9</c:v>
                </c:pt>
                <c:pt idx="6">
                  <c:v>4.5669148463499297E-9</c:v>
                </c:pt>
                <c:pt idx="7">
                  <c:v>4.3524285644352198E-9</c:v>
                </c:pt>
                <c:pt idx="8">
                  <c:v>3.7546594780782101E-9</c:v>
                </c:pt>
                <c:pt idx="9">
                  <c:v>2.7379520916488899E-9</c:v>
                </c:pt>
                <c:pt idx="10">
                  <c:v>2.7876036386658398E-9</c:v>
                </c:pt>
                <c:pt idx="11">
                  <c:v>1.9991972829653198E-9</c:v>
                </c:pt>
                <c:pt idx="12">
                  <c:v>1.5789834524623199E-9</c:v>
                </c:pt>
                <c:pt idx="13">
                  <c:v>4.85714285714286E-10</c:v>
                </c:pt>
                <c:pt idx="14">
                  <c:v>6.1538461538460198E-11</c:v>
                </c:pt>
                <c:pt idx="17">
                  <c:v>5.5500000000000001E-9</c:v>
                </c:pt>
                <c:pt idx="18">
                  <c:v>6.2999999999999902E-9</c:v>
                </c:pt>
                <c:pt idx="19">
                  <c:v>7.8000000000000103E-9</c:v>
                </c:pt>
                <c:pt idx="20">
                  <c:v>7.70772318944272E-9</c:v>
                </c:pt>
                <c:pt idx="21">
                  <c:v>9.3935578502698992E-9</c:v>
                </c:pt>
                <c:pt idx="22">
                  <c:v>1.22773848301536E-8</c:v>
                </c:pt>
                <c:pt idx="23">
                  <c:v>1.4330121608980399E-8</c:v>
                </c:pt>
                <c:pt idx="24">
                  <c:v>1.7770523415978E-8</c:v>
                </c:pt>
                <c:pt idx="25">
                  <c:v>2.3885714285714299E-8</c:v>
                </c:pt>
                <c:pt idx="26">
                  <c:v>3.3167701944652201E-8</c:v>
                </c:pt>
                <c:pt idx="27">
                  <c:v>4.9247705789521899E-8</c:v>
                </c:pt>
                <c:pt idx="28">
                  <c:v>8.3799920878989605E-8</c:v>
                </c:pt>
                <c:pt idx="29">
                  <c:v>1.2370428996913399E-7</c:v>
                </c:pt>
                <c:pt idx="30">
                  <c:v>1.9111415903368001E-7</c:v>
                </c:pt>
                <c:pt idx="31">
                  <c:v>2.5352187063750602E-7</c:v>
                </c:pt>
                <c:pt idx="32">
                  <c:v>2.7799999999999997E-7</c:v>
                </c:pt>
                <c:pt idx="33">
                  <c:v>4.3799999999999998E-7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0E7-7D4D-A168-6ACD588AC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1660576"/>
        <c:axId val="1443883903"/>
      </c:scatterChart>
      <c:valAx>
        <c:axId val="1291660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3883903"/>
        <c:crosses val="autoZero"/>
        <c:crossBetween val="midCat"/>
      </c:valAx>
      <c:valAx>
        <c:axId val="1443883903"/>
        <c:scaling>
          <c:logBase val="10"/>
          <c:orientation val="minMax"/>
          <c:max val="1.0000000000000004E-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916605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image" Target="../media/image4.png"/><Relationship Id="rId7" Type="http://schemas.openxmlformats.org/officeDocument/2006/relationships/chart" Target="../charts/chart7.xml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9" Type="http://schemas.openxmlformats.org/officeDocument/2006/relationships/chart" Target="../charts/chart9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9" Type="http://schemas.openxmlformats.org/officeDocument/2006/relationships/chart" Target="../charts/chart11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.xml"/><Relationship Id="rId3" Type="http://schemas.openxmlformats.org/officeDocument/2006/relationships/image" Target="../media/image4.png"/><Relationship Id="rId7" Type="http://schemas.openxmlformats.org/officeDocument/2006/relationships/chart" Target="../charts/chart12.xml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93135</xdr:colOff>
      <xdr:row>0</xdr:row>
      <xdr:rowOff>173566</xdr:rowOff>
    </xdr:from>
    <xdr:to>
      <xdr:col>25</xdr:col>
      <xdr:colOff>359834</xdr:colOff>
      <xdr:row>47</xdr:row>
      <xdr:rowOff>71966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FC85C81-BEFB-A346-9095-85FF23F0CFB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317500</xdr:colOff>
      <xdr:row>17</xdr:row>
      <xdr:rowOff>171450</xdr:rowOff>
    </xdr:from>
    <xdr:to>
      <xdr:col>12</xdr:col>
      <xdr:colOff>304800</xdr:colOff>
      <xdr:row>37</xdr:row>
      <xdr:rowOff>88900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0269ACF-6EC0-5747-A9B2-7C776A03BEF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152400</xdr:rowOff>
    </xdr:from>
    <xdr:to>
      <xdr:col>5</xdr:col>
      <xdr:colOff>342900</xdr:colOff>
      <xdr:row>7</xdr:row>
      <xdr:rowOff>12700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468E56-11F2-344E-8B8A-3115E8B73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2900" y="152400"/>
          <a:ext cx="6375400" cy="1282700"/>
        </a:xfrm>
        <a:prstGeom prst="rect">
          <a:avLst/>
        </a:prstGeom>
      </xdr:spPr>
    </xdr:pic>
    <xdr:clientData/>
  </xdr:twoCellAnchor>
  <xdr:twoCellAnchor editAs="oneCell">
    <xdr:from>
      <xdr:col>17</xdr:col>
      <xdr:colOff>284286</xdr:colOff>
      <xdr:row>0</xdr:row>
      <xdr:rowOff>0</xdr:rowOff>
    </xdr:from>
    <xdr:to>
      <xdr:col>22</xdr:col>
      <xdr:colOff>144912</xdr:colOff>
      <xdr:row>9</xdr:row>
      <xdr:rowOff>119184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69AC229-5688-0E49-B4EB-CB5EB57B3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187748" y="0"/>
          <a:ext cx="4761523" cy="187764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152400</xdr:rowOff>
    </xdr:from>
    <xdr:to>
      <xdr:col>5</xdr:col>
      <xdr:colOff>342900</xdr:colOff>
      <xdr:row>7</xdr:row>
      <xdr:rowOff>12700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BB3369-4A7D-3E46-8CB2-4AD1325FA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2900" y="152400"/>
          <a:ext cx="6375400" cy="1282700"/>
        </a:xfrm>
        <a:prstGeom prst="rect">
          <a:avLst/>
        </a:prstGeom>
      </xdr:spPr>
    </xdr:pic>
    <xdr:clientData/>
  </xdr:twoCellAnchor>
  <xdr:twoCellAnchor editAs="oneCell">
    <xdr:from>
      <xdr:col>18</xdr:col>
      <xdr:colOff>121465</xdr:colOff>
      <xdr:row>0</xdr:row>
      <xdr:rowOff>0</xdr:rowOff>
    </xdr:from>
    <xdr:to>
      <xdr:col>23</xdr:col>
      <xdr:colOff>731065</xdr:colOff>
      <xdr:row>9</xdr:row>
      <xdr:rowOff>119184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A535DE6-3C83-8B4F-83D1-1983987D2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604286" y="0"/>
          <a:ext cx="4761523" cy="187764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553590</xdr:colOff>
      <xdr:row>2</xdr:row>
      <xdr:rowOff>65128</xdr:rowOff>
    </xdr:from>
    <xdr:to>
      <xdr:col>16</xdr:col>
      <xdr:colOff>333131</xdr:colOff>
      <xdr:row>7</xdr:row>
      <xdr:rowOff>155005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8041FD-36C8-C24F-9968-6450861E8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02308" y="455897"/>
          <a:ext cx="5803900" cy="1066800"/>
        </a:xfrm>
        <a:prstGeom prst="rect">
          <a:avLst/>
        </a:prstGeom>
      </xdr:spPr>
    </xdr:pic>
    <xdr:clientData/>
  </xdr:twoCellAnchor>
  <xdr:twoCellAnchor>
    <xdr:from>
      <xdr:col>10</xdr:col>
      <xdr:colOff>2</xdr:colOff>
      <xdr:row>9</xdr:row>
      <xdr:rowOff>0</xdr:rowOff>
    </xdr:from>
    <xdr:to>
      <xdr:col>20</xdr:col>
      <xdr:colOff>146540</xdr:colOff>
      <xdr:row>52</xdr:row>
      <xdr:rowOff>65128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9A581F1-BFF4-B444-B13F-4E8D2EF6DE9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481947</xdr:colOff>
      <xdr:row>18</xdr:row>
      <xdr:rowOff>28655</xdr:rowOff>
    </xdr:from>
    <xdr:to>
      <xdr:col>15</xdr:col>
      <xdr:colOff>1058332</xdr:colOff>
      <xdr:row>43</xdr:row>
      <xdr:rowOff>130257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CEB2E1E-16FF-CB4F-B630-CBE330ABADF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65128</xdr:colOff>
      <xdr:row>1</xdr:row>
      <xdr:rowOff>113974</xdr:rowOff>
    </xdr:from>
    <xdr:to>
      <xdr:col>5</xdr:col>
      <xdr:colOff>300567</xdr:colOff>
      <xdr:row>7</xdr:row>
      <xdr:rowOff>8467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ECA84BB-3847-8643-B36B-9DF963A81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5513" y="309359"/>
          <a:ext cx="5803900" cy="1066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491613</xdr:colOff>
      <xdr:row>3</xdr:row>
      <xdr:rowOff>181623</xdr:rowOff>
    </xdr:from>
    <xdr:to>
      <xdr:col>4</xdr:col>
      <xdr:colOff>330473</xdr:colOff>
      <xdr:row>37</xdr:row>
      <xdr:rowOff>130824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5472C7-8150-B24F-A8A9-983ACBE31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0753" y="796139"/>
          <a:ext cx="5547032" cy="6913717"/>
        </a:xfrm>
        <a:prstGeom prst="rect">
          <a:avLst/>
        </a:prstGeom>
      </xdr:spPr>
    </xdr:pic>
    <xdr:clientData/>
  </xdr:twoCellAnchor>
  <xdr:twoCellAnchor>
    <xdr:from>
      <xdr:col>32</xdr:col>
      <xdr:colOff>581186</xdr:colOff>
      <xdr:row>8</xdr:row>
      <xdr:rowOff>114394</xdr:rowOff>
    </xdr:from>
    <xdr:to>
      <xdr:col>59</xdr:col>
      <xdr:colOff>3005</xdr:colOff>
      <xdr:row>72</xdr:row>
      <xdr:rowOff>114393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6DE133E-1542-764C-A7D4-B5F2A7C53C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449385</xdr:colOff>
      <xdr:row>19</xdr:row>
      <xdr:rowOff>156586</xdr:rowOff>
    </xdr:from>
    <xdr:to>
      <xdr:col>13</xdr:col>
      <xdr:colOff>262374</xdr:colOff>
      <xdr:row>32</xdr:row>
      <xdr:rowOff>178358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432035E-F19B-6946-A9AE-E14F351918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422974</xdr:colOff>
      <xdr:row>12</xdr:row>
      <xdr:rowOff>195610</xdr:rowOff>
    </xdr:from>
    <xdr:to>
      <xdr:col>51</xdr:col>
      <xdr:colOff>355240</xdr:colOff>
      <xdr:row>73</xdr:row>
      <xdr:rowOff>78245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D2B5F80-1E53-6C4D-9B96-9E6571D1EC4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30</xdr:col>
      <xdr:colOff>540425</xdr:colOff>
      <xdr:row>9</xdr:row>
      <xdr:rowOff>1</xdr:rowOff>
    </xdr:from>
    <xdr:to>
      <xdr:col>52</xdr:col>
      <xdr:colOff>702554</xdr:colOff>
      <xdr:row>77</xdr:row>
      <xdr:rowOff>108086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1A81D2A-CDD1-B048-8891-78D0DD316F0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700891</xdr:colOff>
      <xdr:row>18</xdr:row>
      <xdr:rowOff>86434</xdr:rowOff>
    </xdr:from>
    <xdr:to>
      <xdr:col>3</xdr:col>
      <xdr:colOff>1625600</xdr:colOff>
      <xdr:row>43</xdr:row>
      <xdr:rowOff>28244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6225C49-C438-2A4A-9D50-C44D73548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91" y="3756734"/>
          <a:ext cx="4531509" cy="5021810"/>
        </a:xfrm>
        <a:prstGeom prst="rect">
          <a:avLst/>
        </a:prstGeom>
        <a:ln>
          <a:solidFill>
            <a:srgbClr val="FF0000"/>
          </a:solidFill>
        </a:ln>
      </xdr:spPr>
    </xdr:pic>
    <xdr:clientData/>
  </xdr:twoCellAnchor>
  <xdr:twoCellAnchor editAs="oneCell">
    <xdr:from>
      <xdr:col>6</xdr:col>
      <xdr:colOff>34262</xdr:colOff>
      <xdr:row>31</xdr:row>
      <xdr:rowOff>120526</xdr:rowOff>
    </xdr:from>
    <xdr:to>
      <xdr:col>9</xdr:col>
      <xdr:colOff>263947</xdr:colOff>
      <xdr:row>47</xdr:row>
      <xdr:rowOff>195942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4F3246-CFCD-44B5-BB5E-E864CC484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81476" y="6194755"/>
          <a:ext cx="4028800" cy="3210501"/>
        </a:xfrm>
        <a:prstGeom prst="rect">
          <a:avLst/>
        </a:prstGeom>
        <a:ln>
          <a:solidFill>
            <a:srgbClr val="FF0000"/>
          </a:solidFill>
        </a:ln>
      </xdr:spPr>
    </xdr:pic>
    <xdr:clientData/>
  </xdr:twoCellAnchor>
  <xdr:twoCellAnchor editAs="oneCell">
    <xdr:from>
      <xdr:col>0</xdr:col>
      <xdr:colOff>0</xdr:colOff>
      <xdr:row>39</xdr:row>
      <xdr:rowOff>46318</xdr:rowOff>
    </xdr:from>
    <xdr:to>
      <xdr:col>5</xdr:col>
      <xdr:colOff>103786</xdr:colOff>
      <xdr:row>72</xdr:row>
      <xdr:rowOff>129301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A820ADC-0BE1-4CF3-9D12-91A11131B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7912847"/>
          <a:ext cx="6340233" cy="6739278"/>
        </a:xfrm>
        <a:prstGeom prst="rect">
          <a:avLst/>
        </a:prstGeom>
        <a:ln>
          <a:solidFill>
            <a:srgbClr val="FF0000"/>
          </a:solidFill>
        </a:ln>
      </xdr:spPr>
    </xdr:pic>
    <xdr:clientData/>
  </xdr:twoCellAnchor>
  <xdr:twoCellAnchor editAs="oneCell">
    <xdr:from>
      <xdr:col>5</xdr:col>
      <xdr:colOff>393700</xdr:colOff>
      <xdr:row>51</xdr:row>
      <xdr:rowOff>12700</xdr:rowOff>
    </xdr:from>
    <xdr:to>
      <xdr:col>11</xdr:col>
      <xdr:colOff>326184</xdr:colOff>
      <xdr:row>57</xdr:row>
      <xdr:rowOff>137977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69A075-93CE-4B2B-A975-F37AA424F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16700" y="10375900"/>
          <a:ext cx="6841284" cy="1344477"/>
        </a:xfrm>
        <a:prstGeom prst="rect">
          <a:avLst/>
        </a:prstGeom>
      </xdr:spPr>
    </xdr:pic>
    <xdr:clientData/>
  </xdr:twoCellAnchor>
  <xdr:twoCellAnchor editAs="oneCell">
    <xdr:from>
      <xdr:col>6</xdr:col>
      <xdr:colOff>222096</xdr:colOff>
      <xdr:row>13</xdr:row>
      <xdr:rowOff>31904</xdr:rowOff>
    </xdr:from>
    <xdr:to>
      <xdr:col>12</xdr:col>
      <xdr:colOff>311877</xdr:colOff>
      <xdr:row>31</xdr:row>
      <xdr:rowOff>33415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8D525F9-C423-463D-BED4-2865D6FC3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410296" y="2673504"/>
          <a:ext cx="6858881" cy="3671811"/>
        </a:xfrm>
        <a:prstGeom prst="rect">
          <a:avLst/>
        </a:prstGeom>
        <a:ln w="28575">
          <a:solidFill>
            <a:srgbClr val="FF0000"/>
          </a:solidFill>
        </a:ln>
      </xdr:spPr>
    </xdr:pic>
    <xdr:clientData/>
  </xdr:twoCellAnchor>
  <xdr:twoCellAnchor editAs="oneCell">
    <xdr:from>
      <xdr:col>31</xdr:col>
      <xdr:colOff>662532</xdr:colOff>
      <xdr:row>3</xdr:row>
      <xdr:rowOff>167984</xdr:rowOff>
    </xdr:from>
    <xdr:to>
      <xdr:col>42</xdr:col>
      <xdr:colOff>387955</xdr:colOff>
      <xdr:row>32</xdr:row>
      <xdr:rowOff>155284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2D909BD-ACC3-407C-9373-9716F11A5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203232" y="777584"/>
          <a:ext cx="8805923" cy="5892800"/>
        </a:xfrm>
        <a:prstGeom prst="rect">
          <a:avLst/>
        </a:prstGeom>
      </xdr:spPr>
    </xdr:pic>
    <xdr:clientData/>
  </xdr:twoCellAnchor>
  <xdr:twoCellAnchor>
    <xdr:from>
      <xdr:col>24</xdr:col>
      <xdr:colOff>241300</xdr:colOff>
      <xdr:row>42</xdr:row>
      <xdr:rowOff>107950</xdr:rowOff>
    </xdr:from>
    <xdr:to>
      <xdr:col>31</xdr:col>
      <xdr:colOff>393700</xdr:colOff>
      <xdr:row>68</xdr:row>
      <xdr:rowOff>152400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04AD33B-0865-D145-8F74-48B106EDFD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393700</xdr:colOff>
      <xdr:row>38</xdr:row>
      <xdr:rowOff>101600</xdr:rowOff>
    </xdr:from>
    <xdr:to>
      <xdr:col>20</xdr:col>
      <xdr:colOff>876300</xdr:colOff>
      <xdr:row>79</xdr:row>
      <xdr:rowOff>190500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AE354AB-0CCD-0449-86CD-4A110CCE90A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27</xdr:col>
      <xdr:colOff>215900</xdr:colOff>
      <xdr:row>6</xdr:row>
      <xdr:rowOff>50800</xdr:rowOff>
    </xdr:from>
    <xdr:to>
      <xdr:col>39</xdr:col>
      <xdr:colOff>774700</xdr:colOff>
      <xdr:row>45</xdr:row>
      <xdr:rowOff>63500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791FC72-E093-D540-9CF4-22CF7CBBB79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434334</xdr:colOff>
      <xdr:row>38</xdr:row>
      <xdr:rowOff>97563</xdr:rowOff>
    </xdr:from>
    <xdr:to>
      <xdr:col>10</xdr:col>
      <xdr:colOff>73346</xdr:colOff>
      <xdr:row>63</xdr:row>
      <xdr:rowOff>39373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3277879-AE54-404C-B543-318E0342C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4334" y="7689024"/>
          <a:ext cx="4519237" cy="4936192"/>
        </a:xfrm>
        <a:prstGeom prst="rect">
          <a:avLst/>
        </a:prstGeom>
        <a:ln>
          <a:solidFill>
            <a:srgbClr val="FF0000"/>
          </a:solidFill>
        </a:ln>
      </xdr:spPr>
    </xdr:pic>
    <xdr:clientData/>
  </xdr:twoCellAnchor>
  <xdr:twoCellAnchor editAs="oneCell">
    <xdr:from>
      <xdr:col>6</xdr:col>
      <xdr:colOff>1247468</xdr:colOff>
      <xdr:row>21</xdr:row>
      <xdr:rowOff>14360</xdr:rowOff>
    </xdr:from>
    <xdr:to>
      <xdr:col>10</xdr:col>
      <xdr:colOff>396083</xdr:colOff>
      <xdr:row>37</xdr:row>
      <xdr:rowOff>86351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E571B6-3CD0-3C41-9D08-41B8F72DF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67468" y="4223911"/>
          <a:ext cx="4028840" cy="3268395"/>
        </a:xfrm>
        <a:prstGeom prst="rect">
          <a:avLst/>
        </a:prstGeom>
        <a:ln>
          <a:solidFill>
            <a:srgbClr val="FF0000"/>
          </a:solidFill>
        </a:ln>
      </xdr:spPr>
    </xdr:pic>
    <xdr:clientData/>
  </xdr:twoCellAnchor>
  <xdr:twoCellAnchor editAs="oneCell">
    <xdr:from>
      <xdr:col>0</xdr:col>
      <xdr:colOff>0</xdr:colOff>
      <xdr:row>39</xdr:row>
      <xdr:rowOff>46318</xdr:rowOff>
    </xdr:from>
    <xdr:to>
      <xdr:col>4</xdr:col>
      <xdr:colOff>660303</xdr:colOff>
      <xdr:row>72</xdr:row>
      <xdr:rowOff>129301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6C2AD11-88C0-CA4A-BE2F-B2EA428BB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7983818"/>
          <a:ext cx="6326786" cy="6788583"/>
        </a:xfrm>
        <a:prstGeom prst="rect">
          <a:avLst/>
        </a:prstGeom>
        <a:ln>
          <a:solidFill>
            <a:srgbClr val="FF0000"/>
          </a:solidFill>
        </a:ln>
      </xdr:spPr>
    </xdr:pic>
    <xdr:clientData/>
  </xdr:twoCellAnchor>
  <xdr:twoCellAnchor editAs="oneCell">
    <xdr:from>
      <xdr:col>5</xdr:col>
      <xdr:colOff>265273</xdr:colOff>
      <xdr:row>65</xdr:row>
      <xdr:rowOff>12700</xdr:rowOff>
    </xdr:from>
    <xdr:to>
      <xdr:col>11</xdr:col>
      <xdr:colOff>197757</xdr:colOff>
      <xdr:row>71</xdr:row>
      <xdr:rowOff>137977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4A6593A-178D-044F-A280-556B4AD1A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914936" y="12998093"/>
          <a:ext cx="6824731" cy="1323929"/>
        </a:xfrm>
        <a:prstGeom prst="rect">
          <a:avLst/>
        </a:prstGeom>
      </xdr:spPr>
    </xdr:pic>
    <xdr:clientData/>
  </xdr:twoCellAnchor>
  <xdr:twoCellAnchor editAs="oneCell">
    <xdr:from>
      <xdr:col>0</xdr:col>
      <xdr:colOff>450411</xdr:colOff>
      <xdr:row>20</xdr:row>
      <xdr:rowOff>31904</xdr:rowOff>
    </xdr:from>
    <xdr:to>
      <xdr:col>5</xdr:col>
      <xdr:colOff>640079</xdr:colOff>
      <xdr:row>38</xdr:row>
      <xdr:rowOff>60384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6FA5BAD-48E7-8D4D-9C8F-D5FECC03D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50411" y="4041679"/>
          <a:ext cx="6839331" cy="3624435"/>
        </a:xfrm>
        <a:prstGeom prst="rect">
          <a:avLst/>
        </a:prstGeom>
        <a:ln w="28575">
          <a:solidFill>
            <a:srgbClr val="FF0000"/>
          </a:solidFill>
        </a:ln>
      </xdr:spPr>
    </xdr:pic>
    <xdr:clientData/>
  </xdr:twoCellAnchor>
  <xdr:twoCellAnchor editAs="oneCell">
    <xdr:from>
      <xdr:col>41</xdr:col>
      <xdr:colOff>177362</xdr:colOff>
      <xdr:row>3</xdr:row>
      <xdr:rowOff>139445</xdr:rowOff>
    </xdr:from>
    <xdr:to>
      <xdr:col>51</xdr:col>
      <xdr:colOff>730425</xdr:colOff>
      <xdr:row>32</xdr:row>
      <xdr:rowOff>153715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E9C35E8-C0D8-BE46-BB72-0D32AE5D5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4341969" y="738771"/>
          <a:ext cx="8829467" cy="5807753"/>
        </a:xfrm>
        <a:prstGeom prst="rect">
          <a:avLst/>
        </a:prstGeom>
      </xdr:spPr>
    </xdr:pic>
    <xdr:clientData/>
  </xdr:twoCellAnchor>
  <xdr:twoCellAnchor editAs="oneCell">
    <xdr:from>
      <xdr:col>40</xdr:col>
      <xdr:colOff>490675</xdr:colOff>
      <xdr:row>5</xdr:row>
      <xdr:rowOff>180188</xdr:rowOff>
    </xdr:from>
    <xdr:to>
      <xdr:col>53</xdr:col>
      <xdr:colOff>384397</xdr:colOff>
      <xdr:row>63</xdr:row>
      <xdr:rowOff>5227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64F52E57-86FD-8B49-BCCB-61D2D3F38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3770938" y="1182820"/>
          <a:ext cx="10610741" cy="11455565"/>
        </a:xfrm>
        <a:prstGeom prst="rect">
          <a:avLst/>
        </a:prstGeom>
      </xdr:spPr>
    </xdr:pic>
    <xdr:clientData/>
  </xdr:twoCellAnchor>
  <xdr:twoCellAnchor>
    <xdr:from>
      <xdr:col>45</xdr:col>
      <xdr:colOff>238112</xdr:colOff>
      <xdr:row>35</xdr:row>
      <xdr:rowOff>183579</xdr:rowOff>
    </xdr:from>
    <xdr:to>
      <xdr:col>58</xdr:col>
      <xdr:colOff>625522</xdr:colOff>
      <xdr:row>79</xdr:row>
      <xdr:rowOff>37910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A897A5B-E107-6F4E-BBA1-F5A15777888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40</xdr:col>
      <xdr:colOff>320344</xdr:colOff>
      <xdr:row>53</xdr:row>
      <xdr:rowOff>182727</xdr:rowOff>
    </xdr:from>
    <xdr:to>
      <xdr:col>45</xdr:col>
      <xdr:colOff>722194</xdr:colOff>
      <xdr:row>67</xdr:row>
      <xdr:rowOff>6823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EE78D6C-DB8A-324A-91A6-DB17319C4A4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446891</xdr:colOff>
      <xdr:row>23</xdr:row>
      <xdr:rowOff>149934</xdr:rowOff>
    </xdr:from>
    <xdr:to>
      <xdr:col>3</xdr:col>
      <xdr:colOff>1371600</xdr:colOff>
      <xdr:row>48</xdr:row>
      <xdr:rowOff>91744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5DA3D1-DCCB-8445-8FAB-EC926B69D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891" y="4836234"/>
          <a:ext cx="4531509" cy="5021810"/>
        </a:xfrm>
        <a:prstGeom prst="rect">
          <a:avLst/>
        </a:prstGeom>
        <a:ln>
          <a:solidFill>
            <a:srgbClr val="FF0000"/>
          </a:solidFill>
        </a:ln>
      </xdr:spPr>
    </xdr:pic>
    <xdr:clientData/>
  </xdr:twoCellAnchor>
  <xdr:twoCellAnchor editAs="oneCell">
    <xdr:from>
      <xdr:col>6</xdr:col>
      <xdr:colOff>34262</xdr:colOff>
      <xdr:row>31</xdr:row>
      <xdr:rowOff>120526</xdr:rowOff>
    </xdr:from>
    <xdr:to>
      <xdr:col>9</xdr:col>
      <xdr:colOff>263947</xdr:colOff>
      <xdr:row>47</xdr:row>
      <xdr:rowOff>195942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E0E3E37-6432-074E-8A6D-D7B4E54603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22462" y="6432426"/>
          <a:ext cx="4014285" cy="3326616"/>
        </a:xfrm>
        <a:prstGeom prst="rect">
          <a:avLst/>
        </a:prstGeom>
        <a:ln>
          <a:solidFill>
            <a:srgbClr val="FF0000"/>
          </a:solidFill>
        </a:ln>
      </xdr:spPr>
    </xdr:pic>
    <xdr:clientData/>
  </xdr:twoCellAnchor>
  <xdr:twoCellAnchor editAs="oneCell">
    <xdr:from>
      <xdr:col>0</xdr:col>
      <xdr:colOff>0</xdr:colOff>
      <xdr:row>39</xdr:row>
      <xdr:rowOff>46318</xdr:rowOff>
    </xdr:from>
    <xdr:to>
      <xdr:col>5</xdr:col>
      <xdr:colOff>103786</xdr:colOff>
      <xdr:row>72</xdr:row>
      <xdr:rowOff>129301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FFB1AE8-C84E-D545-9304-51E4F89C4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7983818"/>
          <a:ext cx="6326786" cy="6788583"/>
        </a:xfrm>
        <a:prstGeom prst="rect">
          <a:avLst/>
        </a:prstGeom>
        <a:ln>
          <a:solidFill>
            <a:srgbClr val="FF0000"/>
          </a:solidFill>
        </a:ln>
      </xdr:spPr>
    </xdr:pic>
    <xdr:clientData/>
  </xdr:twoCellAnchor>
  <xdr:twoCellAnchor editAs="oneCell">
    <xdr:from>
      <xdr:col>5</xdr:col>
      <xdr:colOff>393700</xdr:colOff>
      <xdr:row>51</xdr:row>
      <xdr:rowOff>12700</xdr:rowOff>
    </xdr:from>
    <xdr:to>
      <xdr:col>11</xdr:col>
      <xdr:colOff>326184</xdr:colOff>
      <xdr:row>57</xdr:row>
      <xdr:rowOff>137977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1F495CA-C945-AF4E-83BC-2AB8E338F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16700" y="10388600"/>
          <a:ext cx="6841284" cy="1344477"/>
        </a:xfrm>
        <a:prstGeom prst="rect">
          <a:avLst/>
        </a:prstGeom>
      </xdr:spPr>
    </xdr:pic>
    <xdr:clientData/>
  </xdr:twoCellAnchor>
  <xdr:twoCellAnchor editAs="oneCell">
    <xdr:from>
      <xdr:col>24</xdr:col>
      <xdr:colOff>158596</xdr:colOff>
      <xdr:row>12</xdr:row>
      <xdr:rowOff>6504</xdr:rowOff>
    </xdr:from>
    <xdr:to>
      <xdr:col>32</xdr:col>
      <xdr:colOff>413477</xdr:colOff>
      <xdr:row>30</xdr:row>
      <xdr:rowOff>33415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7B4DB2B-448B-694E-A8A8-4A4E4796A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387396" y="2457604"/>
          <a:ext cx="6858881" cy="3684511"/>
        </a:xfrm>
        <a:prstGeom prst="rect">
          <a:avLst/>
        </a:prstGeom>
        <a:ln w="28575">
          <a:solidFill>
            <a:srgbClr val="FF0000"/>
          </a:solidFill>
        </a:ln>
      </xdr:spPr>
    </xdr:pic>
    <xdr:clientData/>
  </xdr:twoCellAnchor>
  <xdr:twoCellAnchor editAs="oneCell">
    <xdr:from>
      <xdr:col>26</xdr:col>
      <xdr:colOff>205332</xdr:colOff>
      <xdr:row>5</xdr:row>
      <xdr:rowOff>193384</xdr:rowOff>
    </xdr:from>
    <xdr:to>
      <xdr:col>36</xdr:col>
      <xdr:colOff>756255</xdr:colOff>
      <xdr:row>35</xdr:row>
      <xdr:rowOff>2884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7E33AC2-58D7-D04B-9A9E-F0968985B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9910632" y="1222084"/>
          <a:ext cx="8805923" cy="5905500"/>
        </a:xfrm>
        <a:prstGeom prst="rect">
          <a:avLst/>
        </a:prstGeom>
      </xdr:spPr>
    </xdr:pic>
    <xdr:clientData/>
  </xdr:twoCellAnchor>
  <xdr:twoCellAnchor>
    <xdr:from>
      <xdr:col>25</xdr:col>
      <xdr:colOff>0</xdr:colOff>
      <xdr:row>41</xdr:row>
      <xdr:rowOff>133350</xdr:rowOff>
    </xdr:from>
    <xdr:to>
      <xdr:col>32</xdr:col>
      <xdr:colOff>254000</xdr:colOff>
      <xdr:row>67</xdr:row>
      <xdr:rowOff>177800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1A0C61D-BA8D-074C-A1FD-2BA97E7338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673100</xdr:colOff>
      <xdr:row>9</xdr:row>
      <xdr:rowOff>63500</xdr:rowOff>
    </xdr:from>
    <xdr:to>
      <xdr:col>22</xdr:col>
      <xdr:colOff>622300</xdr:colOff>
      <xdr:row>44</xdr:row>
      <xdr:rowOff>50800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D0FF32B-3D5B-3D41-9972-CCBA374FD69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85616</xdr:colOff>
      <xdr:row>25</xdr:row>
      <xdr:rowOff>57080</xdr:rowOff>
    </xdr:from>
    <xdr:to>
      <xdr:col>45</xdr:col>
      <xdr:colOff>813369</xdr:colOff>
      <xdr:row>82</xdr:row>
      <xdr:rowOff>82645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F80449-9C07-3C4C-B8A1-9857C0BDD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887077" y="5051462"/>
          <a:ext cx="10659438" cy="11412756"/>
        </a:xfrm>
        <a:prstGeom prst="rect">
          <a:avLst/>
        </a:prstGeom>
      </xdr:spPr>
    </xdr:pic>
    <xdr:clientData/>
  </xdr:twoCellAnchor>
  <xdr:twoCellAnchor>
    <xdr:from>
      <xdr:col>20</xdr:col>
      <xdr:colOff>1880741</xdr:colOff>
      <xdr:row>40</xdr:row>
      <xdr:rowOff>62501</xdr:rowOff>
    </xdr:from>
    <xdr:to>
      <xdr:col>25</xdr:col>
      <xdr:colOff>1087348</xdr:colOff>
      <xdr:row>54</xdr:row>
      <xdr:rowOff>8847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FAAAAEC6-9070-4D45-AB2C-2356A564A3C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127000</xdr:colOff>
      <xdr:row>41</xdr:row>
      <xdr:rowOff>101600</xdr:rowOff>
    </xdr:from>
    <xdr:to>
      <xdr:col>25</xdr:col>
      <xdr:colOff>469900</xdr:colOff>
      <xdr:row>71</xdr:row>
      <xdr:rowOff>116962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FEAFC0-4269-2843-9CA0-AF3F0D64A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70000" y="8432800"/>
          <a:ext cx="7772400" cy="611136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152400</xdr:rowOff>
    </xdr:from>
    <xdr:to>
      <xdr:col>5</xdr:col>
      <xdr:colOff>342900</xdr:colOff>
      <xdr:row>7</xdr:row>
      <xdr:rowOff>12700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6BA71B-2A3C-964D-8105-013F5A9F2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2900" y="152400"/>
          <a:ext cx="6375400" cy="1282700"/>
        </a:xfrm>
        <a:prstGeom prst="rect">
          <a:avLst/>
        </a:prstGeom>
      </xdr:spPr>
    </xdr:pic>
    <xdr:clientData/>
  </xdr:twoCellAnchor>
  <xdr:twoCellAnchor editAs="oneCell">
    <xdr:from>
      <xdr:col>15</xdr:col>
      <xdr:colOff>577363</xdr:colOff>
      <xdr:row>0</xdr:row>
      <xdr:rowOff>32564</xdr:rowOff>
    </xdr:from>
    <xdr:to>
      <xdr:col>20</xdr:col>
      <xdr:colOff>144911</xdr:colOff>
      <xdr:row>9</xdr:row>
      <xdr:rowOff>151748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D8E3616-F1E1-664A-9DEF-8D303CB9C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526978" y="32564"/>
          <a:ext cx="4761523" cy="187764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8E088F-55D7-2845-9DFE-FA89ED26D824}">
  <dimension ref="A1:S90"/>
  <sheetViews>
    <sheetView tabSelected="1" zoomScaleNormal="150" workbookViewId="0">
      <selection activeCell="H4" sqref="H4:H43"/>
    </sheetView>
  </sheetViews>
  <sheetFormatPr baseColWidth="10" defaultRowHeight="16" x14ac:dyDescent="0.2"/>
  <cols>
    <col min="3" max="3" width="28.6640625" bestFit="1" customWidth="1"/>
    <col min="7" max="7" width="13.83203125" bestFit="1" customWidth="1"/>
    <col min="10" max="10" width="14" bestFit="1" customWidth="1"/>
  </cols>
  <sheetData>
    <row r="1" spans="1:19" x14ac:dyDescent="0.2">
      <c r="A1" s="66"/>
      <c r="B1" s="57"/>
      <c r="C1" s="146" t="s">
        <v>53</v>
      </c>
      <c r="D1" s="147"/>
      <c r="E1" s="66"/>
      <c r="F1" s="67"/>
      <c r="G1" s="67" t="s">
        <v>66</v>
      </c>
    </row>
    <row r="2" spans="1:19" x14ac:dyDescent="0.2">
      <c r="A2" s="66"/>
      <c r="B2" s="57"/>
      <c r="C2" s="59" t="s">
        <v>5</v>
      </c>
      <c r="D2" s="60" t="s">
        <v>54</v>
      </c>
      <c r="G2" s="65" t="s">
        <v>56</v>
      </c>
      <c r="H2" s="65"/>
      <c r="I2" s="65"/>
      <c r="J2" s="65" t="s">
        <v>65</v>
      </c>
      <c r="K2" s="65"/>
      <c r="L2" s="66"/>
      <c r="M2" s="67"/>
      <c r="N2" s="67"/>
      <c r="S2" s="9"/>
    </row>
    <row r="3" spans="1:19" x14ac:dyDescent="0.2">
      <c r="A3" s="66"/>
      <c r="B3" s="57">
        <v>0.72</v>
      </c>
      <c r="C3" s="61">
        <v>0</v>
      </c>
      <c r="D3" s="62">
        <v>11.3</v>
      </c>
      <c r="G3" s="65" t="s">
        <v>48</v>
      </c>
      <c r="H3" s="65" t="s">
        <v>8</v>
      </c>
      <c r="I3" s="65"/>
      <c r="J3" s="65"/>
      <c r="K3" s="65"/>
      <c r="L3" s="66"/>
      <c r="M3" s="67"/>
      <c r="N3" s="67"/>
      <c r="S3" s="9"/>
    </row>
    <row r="4" spans="1:19" x14ac:dyDescent="0.2">
      <c r="A4" s="66"/>
      <c r="B4" s="57">
        <v>0.72</v>
      </c>
      <c r="C4" s="61">
        <v>25000</v>
      </c>
      <c r="D4" s="62">
        <v>11.65</v>
      </c>
      <c r="F4">
        <v>1.1475000000000001E-2</v>
      </c>
      <c r="G4" s="65">
        <v>4.1635788176068802</v>
      </c>
      <c r="H4" s="68">
        <v>1.4E-8</v>
      </c>
      <c r="I4" s="65"/>
      <c r="J4" s="65">
        <v>4.1892363535213599</v>
      </c>
      <c r="K4" s="65">
        <v>2.1999999999999998E-8</v>
      </c>
      <c r="L4" s="66"/>
      <c r="M4" s="67"/>
      <c r="N4" s="67"/>
      <c r="S4" s="9"/>
    </row>
    <row r="5" spans="1:19" x14ac:dyDescent="0.2">
      <c r="A5" s="66"/>
      <c r="B5" s="57">
        <v>0.72</v>
      </c>
      <c r="C5" s="61">
        <v>50000</v>
      </c>
      <c r="D5" s="62">
        <v>12.08</v>
      </c>
      <c r="F5">
        <v>1.1865000000000001E-2</v>
      </c>
      <c r="G5" s="65">
        <v>4.2454145950169204</v>
      </c>
      <c r="H5" s="68">
        <v>1.7199999999999999E-8</v>
      </c>
      <c r="I5" s="65"/>
      <c r="J5" s="65">
        <v>4.2665540978682301</v>
      </c>
      <c r="K5" s="65">
        <v>1.1999999999999901E-8</v>
      </c>
      <c r="L5" s="66"/>
      <c r="M5" s="67"/>
      <c r="N5" s="67"/>
      <c r="S5" s="9"/>
    </row>
    <row r="6" spans="1:19" x14ac:dyDescent="0.2">
      <c r="A6" s="66"/>
      <c r="B6" s="57">
        <v>0.72</v>
      </c>
      <c r="C6" s="61">
        <v>75000</v>
      </c>
      <c r="D6" s="62">
        <v>12.44</v>
      </c>
      <c r="F6">
        <v>1.226E-2</v>
      </c>
      <c r="G6" s="65">
        <v>4.3467920732477001</v>
      </c>
      <c r="H6" s="68">
        <v>1.44E-8</v>
      </c>
      <c r="I6" s="65"/>
      <c r="J6" s="68">
        <v>4.2948040479410396</v>
      </c>
      <c r="K6" s="68">
        <v>5.7142857142858501E-9</v>
      </c>
      <c r="L6" s="66"/>
      <c r="M6" s="67"/>
      <c r="N6" s="67"/>
      <c r="S6" s="9"/>
    </row>
    <row r="7" spans="1:19" x14ac:dyDescent="0.2">
      <c r="A7" s="66"/>
      <c r="B7" s="57">
        <v>0.72</v>
      </c>
      <c r="C7" s="61">
        <v>100000</v>
      </c>
      <c r="D7" s="62">
        <v>12.87</v>
      </c>
      <c r="F7">
        <v>1.244E-2</v>
      </c>
      <c r="G7" s="65">
        <v>4.4483298393287498</v>
      </c>
      <c r="H7" s="68">
        <v>1.53928571428572E-8</v>
      </c>
      <c r="I7" s="65"/>
      <c r="J7" s="65">
        <v>4.3143997473938898</v>
      </c>
      <c r="K7" s="65">
        <v>1.0895318531355901E-8</v>
      </c>
      <c r="L7" s="66"/>
      <c r="M7" s="67"/>
      <c r="N7" s="67"/>
      <c r="S7" s="9"/>
    </row>
    <row r="8" spans="1:19" x14ac:dyDescent="0.2">
      <c r="A8" s="66"/>
      <c r="B8" s="57">
        <v>0.72</v>
      </c>
      <c r="C8" s="61">
        <v>125000</v>
      </c>
      <c r="D8" s="62">
        <v>13.31</v>
      </c>
      <c r="F8">
        <v>1.2869999999999999E-2</v>
      </c>
      <c r="G8" s="65">
        <v>4.5340851219465304</v>
      </c>
      <c r="H8" s="68">
        <v>1.7767531145601801E-8</v>
      </c>
      <c r="I8" s="65"/>
      <c r="J8" s="65">
        <v>3.95090736143761</v>
      </c>
      <c r="K8" s="68">
        <v>1.08321524767633E-8</v>
      </c>
      <c r="L8" s="66"/>
      <c r="M8" s="67"/>
      <c r="N8" s="67"/>
      <c r="S8" s="9"/>
    </row>
    <row r="9" spans="1:19" x14ac:dyDescent="0.2">
      <c r="A9" s="66"/>
      <c r="B9" s="57">
        <v>0.72</v>
      </c>
      <c r="C9" s="61">
        <v>150000</v>
      </c>
      <c r="D9" s="62">
        <v>13.9</v>
      </c>
      <c r="F9">
        <v>1.3310000000000001E-2</v>
      </c>
      <c r="G9" s="65">
        <v>4.6471482007746001</v>
      </c>
      <c r="H9" s="68">
        <v>2.0625153708602601E-8</v>
      </c>
      <c r="I9" s="65"/>
      <c r="J9" s="65">
        <v>3.9767097379551402</v>
      </c>
      <c r="K9" s="65">
        <v>1.07988857604385E-8</v>
      </c>
      <c r="S9" s="9"/>
    </row>
    <row r="10" spans="1:19" x14ac:dyDescent="0.2">
      <c r="A10" s="66"/>
      <c r="B10" s="57">
        <v>0.72</v>
      </c>
      <c r="C10" s="61">
        <v>170000</v>
      </c>
      <c r="D10" s="62">
        <v>14.49</v>
      </c>
      <c r="F10">
        <v>1.3899999999999999E-2</v>
      </c>
      <c r="G10" s="65">
        <v>4.7873871182022203</v>
      </c>
      <c r="H10" s="68">
        <v>2.5894772035610901E-8</v>
      </c>
      <c r="I10" s="65"/>
      <c r="J10" s="65">
        <v>3.9965299302957402</v>
      </c>
      <c r="K10" s="68">
        <v>1.0895084025283999E-8</v>
      </c>
      <c r="S10" s="9"/>
    </row>
    <row r="11" spans="1:19" x14ac:dyDescent="0.2">
      <c r="A11" s="66"/>
      <c r="B11" s="57">
        <v>0.72</v>
      </c>
      <c r="C11" s="61">
        <v>190000</v>
      </c>
      <c r="D11" s="62">
        <v>14.95</v>
      </c>
      <c r="F11">
        <v>1.4489999999999999E-2</v>
      </c>
      <c r="G11" s="65">
        <v>4.9179634096379701</v>
      </c>
      <c r="H11" s="68">
        <v>3.1114087880239399E-8</v>
      </c>
      <c r="I11" s="65"/>
      <c r="J11" s="65">
        <v>3.6556202294111002</v>
      </c>
      <c r="K11" s="65">
        <v>9.4600043445997999E-9</v>
      </c>
      <c r="S11" s="9"/>
    </row>
    <row r="12" spans="1:19" x14ac:dyDescent="0.2">
      <c r="A12" s="66"/>
      <c r="B12" s="57">
        <v>0.72</v>
      </c>
      <c r="C12" s="61">
        <v>210000</v>
      </c>
      <c r="D12" s="62">
        <v>15.85</v>
      </c>
      <c r="F12">
        <v>1.495E-2</v>
      </c>
      <c r="G12" s="65">
        <v>5.0845373402033802</v>
      </c>
      <c r="H12" s="68">
        <v>3.7376555074412498E-8</v>
      </c>
      <c r="I12" s="65"/>
      <c r="J12" s="65">
        <v>3.68177436148869</v>
      </c>
      <c r="K12" s="68">
        <v>9.0622385906585008E-9</v>
      </c>
      <c r="S12" s="9"/>
    </row>
    <row r="13" spans="1:19" x14ac:dyDescent="0.2">
      <c r="A13" s="66"/>
      <c r="B13" s="57">
        <v>0.72</v>
      </c>
      <c r="C13" s="61">
        <v>230000</v>
      </c>
      <c r="D13" s="62">
        <v>16.829999999999998</v>
      </c>
      <c r="F13">
        <v>1.585E-2</v>
      </c>
      <c r="G13" s="65">
        <v>5.2884813384411302</v>
      </c>
      <c r="H13" s="68">
        <v>4.5448922117544503E-8</v>
      </c>
      <c r="I13" s="65"/>
      <c r="J13" s="65">
        <v>3.69258628469604</v>
      </c>
      <c r="K13" s="65">
        <v>8.6523371736202907E-9</v>
      </c>
      <c r="S13" s="9"/>
    </row>
    <row r="14" spans="1:19" x14ac:dyDescent="0.2">
      <c r="A14" s="66"/>
      <c r="B14" s="57">
        <v>0.72</v>
      </c>
      <c r="C14" s="61">
        <v>240000</v>
      </c>
      <c r="D14" s="62">
        <v>17.399999999999999</v>
      </c>
      <c r="F14">
        <v>1.6830000000000001E-2</v>
      </c>
      <c r="G14" s="65">
        <v>5.5565237633013203</v>
      </c>
      <c r="H14" s="68">
        <v>5.7874360167519799E-8</v>
      </c>
      <c r="I14" s="65"/>
      <c r="J14" s="65">
        <v>3.3634682431790801</v>
      </c>
      <c r="K14" s="65">
        <v>6.9485219924215397E-9</v>
      </c>
      <c r="S14" s="9"/>
    </row>
    <row r="15" spans="1:19" x14ac:dyDescent="0.2">
      <c r="A15" s="66"/>
      <c r="B15" s="57">
        <v>0.72</v>
      </c>
      <c r="C15" s="61">
        <v>250000</v>
      </c>
      <c r="D15" s="62">
        <v>18.04</v>
      </c>
      <c r="F15">
        <v>1.7399999999999999E-2</v>
      </c>
      <c r="G15" s="65">
        <v>5.7308423094930303</v>
      </c>
      <c r="H15" s="68">
        <v>6.6784845650140303E-8</v>
      </c>
      <c r="I15" s="65"/>
      <c r="J15" s="65">
        <v>3.39443552497253</v>
      </c>
      <c r="K15" s="65">
        <v>5.9890095375854199E-9</v>
      </c>
      <c r="S15" s="9"/>
    </row>
    <row r="16" spans="1:19" x14ac:dyDescent="0.2">
      <c r="A16" s="66"/>
      <c r="B16" s="57">
        <v>0.72</v>
      </c>
      <c r="C16" s="61">
        <v>260000</v>
      </c>
      <c r="D16" s="62">
        <v>18.88</v>
      </c>
      <c r="F16">
        <v>1.804E-2</v>
      </c>
      <c r="G16" s="65">
        <v>5.9270383622525999</v>
      </c>
      <c r="H16" s="68">
        <v>7.5230940456316105E-8</v>
      </c>
      <c r="I16" s="65"/>
      <c r="J16" s="65">
        <v>3.08319469895646</v>
      </c>
      <c r="K16" s="65">
        <v>5.3885043617379E-9</v>
      </c>
    </row>
    <row r="17" spans="1:11" x14ac:dyDescent="0.2">
      <c r="A17" s="66"/>
      <c r="B17" s="57">
        <v>0.72</v>
      </c>
      <c r="C17" s="61">
        <v>270000</v>
      </c>
      <c r="D17" s="62">
        <v>19.829999999999998</v>
      </c>
      <c r="F17">
        <v>1.8880000000000001E-2</v>
      </c>
      <c r="G17" s="65">
        <v>6.1675783358988099</v>
      </c>
      <c r="H17" s="68">
        <v>8.4627317531096003E-8</v>
      </c>
      <c r="I17" s="65"/>
      <c r="J17" s="65">
        <v>3.1310089801146401</v>
      </c>
      <c r="K17" s="65">
        <v>4.78544048203607E-9</v>
      </c>
    </row>
    <row r="18" spans="1:11" x14ac:dyDescent="0.2">
      <c r="B18" s="57">
        <v>0.72</v>
      </c>
      <c r="C18" s="61">
        <v>275000</v>
      </c>
      <c r="D18" s="62">
        <v>20.27</v>
      </c>
      <c r="F18">
        <v>1.983E-2</v>
      </c>
      <c r="G18" s="65">
        <v>6.46081865245056</v>
      </c>
      <c r="H18" s="68">
        <v>9.4312238250349105E-8</v>
      </c>
      <c r="I18" s="65"/>
      <c r="J18" s="65">
        <v>3.1611098246268998</v>
      </c>
      <c r="K18" s="65">
        <v>4.5292393864914803E-9</v>
      </c>
    </row>
    <row r="19" spans="1:11" x14ac:dyDescent="0.2">
      <c r="B19" s="57">
        <v>0.72</v>
      </c>
      <c r="C19" s="61">
        <v>280000</v>
      </c>
      <c r="D19" s="62">
        <v>20.75</v>
      </c>
      <c r="F19">
        <v>2.027E-2</v>
      </c>
      <c r="G19" s="65">
        <v>6.6276430276146101</v>
      </c>
      <c r="H19" s="68">
        <v>1.02898971000936E-7</v>
      </c>
      <c r="I19" s="65"/>
      <c r="J19" s="65">
        <v>2.8688557707828202</v>
      </c>
      <c r="K19" s="65">
        <v>4.49874189466837E-9</v>
      </c>
    </row>
    <row r="20" spans="1:11" x14ac:dyDescent="0.2">
      <c r="B20" s="57">
        <v>0.72</v>
      </c>
      <c r="C20" s="61">
        <v>285000</v>
      </c>
      <c r="D20" s="62">
        <v>21.3</v>
      </c>
      <c r="F20">
        <v>2.0750000000000001E-2</v>
      </c>
      <c r="G20" s="65">
        <v>6.8077163228125697</v>
      </c>
      <c r="H20" s="68">
        <v>1.10271349862259E-7</v>
      </c>
      <c r="I20" s="65"/>
      <c r="J20" s="65">
        <v>2.89481044343521</v>
      </c>
      <c r="K20" s="65">
        <v>4.3303571428571501E-9</v>
      </c>
    </row>
    <row r="21" spans="1:11" x14ac:dyDescent="0.2">
      <c r="B21" s="57">
        <v>0.72</v>
      </c>
      <c r="C21" s="61">
        <v>290000</v>
      </c>
      <c r="D21" s="62">
        <v>22.01</v>
      </c>
      <c r="F21">
        <v>2.1299999999999999E-2</v>
      </c>
      <c r="G21" s="65">
        <v>7.0055299934579702</v>
      </c>
      <c r="H21" s="68">
        <v>1.1899999999999999E-7</v>
      </c>
      <c r="I21" s="65"/>
      <c r="J21" s="65">
        <v>2.9109480859927301</v>
      </c>
      <c r="K21" s="65">
        <v>4.3072669614143199E-9</v>
      </c>
    </row>
    <row r="22" spans="1:11" x14ac:dyDescent="0.2">
      <c r="B22" s="57">
        <v>0.72</v>
      </c>
      <c r="C22" s="61">
        <v>295000</v>
      </c>
      <c r="D22" s="62">
        <v>22.63</v>
      </c>
      <c r="F22">
        <v>2.2009999999999998E-2</v>
      </c>
      <c r="G22" s="65">
        <v>7.2470943320785803</v>
      </c>
      <c r="H22" s="68">
        <v>1.30571428571429E-7</v>
      </c>
      <c r="I22" s="65"/>
      <c r="J22" s="65">
        <v>2.6516822417113799</v>
      </c>
      <c r="K22" s="65">
        <v>4.60528397161909E-9</v>
      </c>
    </row>
    <row r="23" spans="1:11" x14ac:dyDescent="0.2">
      <c r="B23" s="57">
        <v>0.72</v>
      </c>
      <c r="C23" s="61">
        <v>300000</v>
      </c>
      <c r="D23" s="62">
        <v>23.39</v>
      </c>
      <c r="F23">
        <v>2.2630000000000001E-2</v>
      </c>
      <c r="G23" s="65">
        <v>7.5222978177332003</v>
      </c>
      <c r="H23" s="68">
        <v>1.4307142857142901E-7</v>
      </c>
      <c r="I23" s="65"/>
      <c r="J23" s="65">
        <v>2.6794706764856699</v>
      </c>
      <c r="K23" s="65">
        <v>3.9336252176956402E-9</v>
      </c>
    </row>
    <row r="24" spans="1:11" x14ac:dyDescent="0.2">
      <c r="B24" s="57">
        <v>0.72</v>
      </c>
      <c r="C24" s="61">
        <v>305000</v>
      </c>
      <c r="D24" s="62">
        <v>24.16</v>
      </c>
      <c r="F24">
        <v>2.3390000000000001E-2</v>
      </c>
      <c r="G24" s="65">
        <v>7.8358574711387501</v>
      </c>
      <c r="H24" s="68">
        <v>1.5628571428571501E-7</v>
      </c>
      <c r="I24" s="65"/>
      <c r="J24" s="65">
        <v>2.69124835513384</v>
      </c>
      <c r="K24" s="65">
        <v>3.9875318783879001E-9</v>
      </c>
    </row>
    <row r="25" spans="1:11" x14ac:dyDescent="0.2">
      <c r="B25" s="57">
        <v>0.72</v>
      </c>
      <c r="C25" s="61">
        <v>310000</v>
      </c>
      <c r="D25" s="62">
        <v>25.06</v>
      </c>
      <c r="F25">
        <v>2.4160000000000001E-2</v>
      </c>
      <c r="G25" s="65">
        <v>8.1972451031297204</v>
      </c>
      <c r="H25" s="68">
        <v>1.7071837262625699E-7</v>
      </c>
      <c r="I25" s="65"/>
      <c r="J25" s="65">
        <v>2.6956565287599701</v>
      </c>
      <c r="K25" s="65">
        <v>4.3017648928176897E-9</v>
      </c>
    </row>
    <row r="26" spans="1:11" x14ac:dyDescent="0.2">
      <c r="B26" s="57">
        <v>0.72</v>
      </c>
      <c r="C26" s="61">
        <v>315000</v>
      </c>
      <c r="D26" s="62">
        <v>26.05</v>
      </c>
      <c r="F26">
        <v>2.5059999999999999E-2</v>
      </c>
      <c r="G26" s="65">
        <v>8.6360232694629904</v>
      </c>
      <c r="H26" s="68">
        <v>1.9347810961031501E-7</v>
      </c>
      <c r="I26" s="65"/>
      <c r="J26" s="65">
        <v>2.4799980606758401</v>
      </c>
      <c r="K26" s="65">
        <v>2.0263832707705201E-9</v>
      </c>
    </row>
    <row r="27" spans="1:11" x14ac:dyDescent="0.2">
      <c r="B27" s="57">
        <v>0.72</v>
      </c>
      <c r="C27" s="61">
        <v>318000</v>
      </c>
      <c r="D27" s="62">
        <v>26.7</v>
      </c>
      <c r="F27">
        <v>2.605E-2</v>
      </c>
      <c r="G27" s="65">
        <v>9.1852741301045597</v>
      </c>
      <c r="H27" s="68">
        <v>2.1047046846292601E-7</v>
      </c>
      <c r="I27" s="65"/>
      <c r="J27" s="65">
        <v>2.4810655837729998</v>
      </c>
      <c r="K27" s="65">
        <v>2.00267362070426E-9</v>
      </c>
    </row>
    <row r="28" spans="1:11" x14ac:dyDescent="0.2">
      <c r="B28" s="57">
        <v>0.72</v>
      </c>
      <c r="C28" s="61">
        <v>321000</v>
      </c>
      <c r="D28" s="62">
        <v>27.51</v>
      </c>
      <c r="F28">
        <v>2.6700000000000002E-2</v>
      </c>
      <c r="G28" s="65">
        <v>9.5771535082361208</v>
      </c>
      <c r="H28" s="68">
        <v>2.18288994189769E-7</v>
      </c>
      <c r="I28" s="65"/>
      <c r="J28" s="65">
        <v>2.4795231198258501</v>
      </c>
      <c r="K28" s="65">
        <v>1.9477339085504099E-9</v>
      </c>
    </row>
    <row r="29" spans="1:11" x14ac:dyDescent="0.2">
      <c r="B29" s="57">
        <v>0.72</v>
      </c>
      <c r="C29" s="61">
        <v>324000</v>
      </c>
      <c r="D29" s="62">
        <v>28.07</v>
      </c>
      <c r="F29">
        <v>2.751E-2</v>
      </c>
      <c r="G29" s="65">
        <v>10.005593331635501</v>
      </c>
      <c r="H29" s="68">
        <v>2.3203364309698599E-7</v>
      </c>
      <c r="I29" s="65"/>
      <c r="J29" s="65">
        <v>2.2748388735968099</v>
      </c>
      <c r="K29" s="65">
        <v>1.81348306385023E-9</v>
      </c>
    </row>
    <row r="30" spans="1:11" x14ac:dyDescent="0.2">
      <c r="B30" s="57">
        <v>0.72</v>
      </c>
      <c r="C30" s="61">
        <v>327000</v>
      </c>
      <c r="D30" s="62">
        <v>28.79</v>
      </c>
      <c r="F30">
        <v>2.8070000000000001E-2</v>
      </c>
      <c r="G30" s="65">
        <v>10.478995268134801</v>
      </c>
      <c r="H30" s="68">
        <v>2.5202380952380899E-7</v>
      </c>
      <c r="I30" s="65"/>
      <c r="J30" s="65">
        <v>2.3035201390784299</v>
      </c>
      <c r="K30" s="65">
        <v>1.77790568381319E-9</v>
      </c>
    </row>
    <row r="31" spans="1:11" x14ac:dyDescent="0.2">
      <c r="B31" s="57">
        <v>0.72</v>
      </c>
      <c r="C31" s="61">
        <v>330000</v>
      </c>
      <c r="D31" s="62">
        <v>29.67</v>
      </c>
      <c r="F31">
        <v>2.879E-2</v>
      </c>
      <c r="G31" s="65">
        <v>11.030852966303</v>
      </c>
      <c r="H31" s="68">
        <v>2.8295729919874901E-7</v>
      </c>
      <c r="I31" s="65"/>
      <c r="J31" s="65">
        <v>2.1101052911134399</v>
      </c>
      <c r="K31" s="65">
        <v>1.32480378244928E-9</v>
      </c>
    </row>
    <row r="32" spans="1:11" x14ac:dyDescent="0.2">
      <c r="B32" s="57">
        <v>0.72</v>
      </c>
      <c r="C32" s="61">
        <v>333000</v>
      </c>
      <c r="D32" s="62">
        <v>30.7</v>
      </c>
      <c r="F32">
        <v>2.9669999999999998E-2</v>
      </c>
      <c r="G32" s="65">
        <v>11.711909277777499</v>
      </c>
      <c r="H32" s="68">
        <v>3.3585090933351498E-7</v>
      </c>
      <c r="I32" s="65"/>
      <c r="J32" s="65">
        <v>2.1118588419141</v>
      </c>
      <c r="K32" s="65">
        <v>1.3290331886615399E-9</v>
      </c>
    </row>
    <row r="33" spans="2:11" x14ac:dyDescent="0.2">
      <c r="B33" s="57">
        <v>0.72</v>
      </c>
      <c r="C33" s="61">
        <v>335000</v>
      </c>
      <c r="D33" s="62">
        <v>31.58</v>
      </c>
      <c r="F33">
        <v>3.0700000000000002E-2</v>
      </c>
      <c r="G33" s="65">
        <v>12.724520216379901</v>
      </c>
      <c r="H33" s="68">
        <v>4.0309931036062898E-7</v>
      </c>
      <c r="I33" s="65"/>
      <c r="J33" s="65">
        <v>1.9123500886943201</v>
      </c>
      <c r="K33" s="65">
        <v>2.49999999999995E-10</v>
      </c>
    </row>
    <row r="34" spans="2:11" x14ac:dyDescent="0.2">
      <c r="B34" s="57">
        <v>0.72</v>
      </c>
      <c r="C34" s="61">
        <v>337000</v>
      </c>
      <c r="D34" s="62">
        <v>32.61</v>
      </c>
      <c r="F34">
        <v>3.1579999999999997E-2</v>
      </c>
      <c r="G34" s="65">
        <v>13.611302029266801</v>
      </c>
      <c r="H34" s="68">
        <v>4.6866208181804499E-7</v>
      </c>
      <c r="I34" s="65"/>
      <c r="J34" s="65"/>
      <c r="K34" s="65"/>
    </row>
    <row r="35" spans="2:11" x14ac:dyDescent="0.2">
      <c r="B35" s="57">
        <v>0.72</v>
      </c>
      <c r="C35" s="61">
        <v>338000</v>
      </c>
      <c r="D35" s="62">
        <v>33.04</v>
      </c>
      <c r="F35">
        <v>3.261E-2</v>
      </c>
      <c r="G35" s="65">
        <v>14.801026214449401</v>
      </c>
      <c r="H35" s="68">
        <v>5.6249537498221196E-7</v>
      </c>
      <c r="I35" s="65"/>
      <c r="J35" s="65"/>
      <c r="K35" s="65"/>
    </row>
    <row r="36" spans="2:11" x14ac:dyDescent="0.2">
      <c r="B36" s="57">
        <v>0.72</v>
      </c>
      <c r="C36" s="61">
        <v>339000</v>
      </c>
      <c r="D36" s="62">
        <v>33.770000000000003</v>
      </c>
      <c r="F36">
        <v>3.304E-2</v>
      </c>
      <c r="G36" s="65">
        <v>15.5507902921418</v>
      </c>
      <c r="H36" s="68">
        <v>6.3994855004677299E-7</v>
      </c>
      <c r="I36" s="65"/>
      <c r="J36" s="65">
        <v>4.2021986073462001</v>
      </c>
      <c r="K36" s="65">
        <v>1.4000000000000101E-8</v>
      </c>
    </row>
    <row r="37" spans="2:11" x14ac:dyDescent="0.2">
      <c r="B37" s="57">
        <v>0.72</v>
      </c>
      <c r="C37" s="61">
        <v>340000</v>
      </c>
      <c r="D37" s="62">
        <v>34.53</v>
      </c>
      <c r="F37">
        <v>3.3770000000000001E-2</v>
      </c>
      <c r="G37" s="65">
        <v>16.476630431849799</v>
      </c>
      <c r="H37" s="68">
        <v>8.0040663009778202E-7</v>
      </c>
      <c r="I37" s="65"/>
      <c r="J37" s="65">
        <v>4.2320020349650997</v>
      </c>
      <c r="K37" s="65">
        <v>1.4500000000000001E-8</v>
      </c>
    </row>
    <row r="38" spans="2:11" x14ac:dyDescent="0.2">
      <c r="B38" s="57">
        <v>0.72</v>
      </c>
      <c r="C38" s="61">
        <v>341000</v>
      </c>
      <c r="D38" s="62">
        <v>35.4</v>
      </c>
      <c r="F38">
        <v>3.4529999999999998E-2</v>
      </c>
      <c r="G38" s="65">
        <v>17.725142491532701</v>
      </c>
      <c r="H38" s="68">
        <v>1.03906667549956E-6</v>
      </c>
      <c r="I38" s="65"/>
      <c r="J38" s="65">
        <v>4.2944217595377898</v>
      </c>
      <c r="K38" s="65">
        <v>1.4000000000000101E-8</v>
      </c>
    </row>
    <row r="39" spans="2:11" x14ac:dyDescent="0.2">
      <c r="B39" s="57">
        <v>0.72</v>
      </c>
      <c r="C39" s="61">
        <v>341500</v>
      </c>
      <c r="D39" s="62">
        <v>36.450000000000003</v>
      </c>
      <c r="F39">
        <v>3.5400000000000001E-2</v>
      </c>
      <c r="G39" s="65">
        <v>20.066510263440499</v>
      </c>
      <c r="H39" s="68">
        <v>1.63843986299198E-6</v>
      </c>
      <c r="I39" s="65"/>
      <c r="J39" s="65">
        <v>4.33591777936297</v>
      </c>
      <c r="K39" s="65">
        <v>1.4438095007583801E-8</v>
      </c>
    </row>
    <row r="40" spans="2:11" x14ac:dyDescent="0.2">
      <c r="B40" s="57">
        <v>0.72</v>
      </c>
      <c r="C40" s="61">
        <v>341700</v>
      </c>
      <c r="D40" s="62">
        <v>36.86</v>
      </c>
      <c r="F40">
        <v>3.6450000000000003E-2</v>
      </c>
      <c r="G40" s="65">
        <v>24.435729724018898</v>
      </c>
      <c r="H40" s="68">
        <v>5.4938580298134703E-6</v>
      </c>
      <c r="I40" s="65"/>
      <c r="J40" s="65">
        <v>4.40195811181938</v>
      </c>
      <c r="K40" s="65">
        <v>1.5566537777511399E-8</v>
      </c>
    </row>
    <row r="41" spans="2:11" x14ac:dyDescent="0.2">
      <c r="B41" s="57">
        <v>0.72</v>
      </c>
      <c r="C41" s="61">
        <v>341900</v>
      </c>
      <c r="D41" s="62">
        <v>37.51</v>
      </c>
      <c r="F41">
        <v>3.6859999999999997E-2</v>
      </c>
      <c r="G41" s="65">
        <v>31.911106858512898</v>
      </c>
      <c r="H41" s="68">
        <v>1.4841952989740199E-5</v>
      </c>
      <c r="I41" s="65"/>
      <c r="J41" s="65">
        <v>4.4782028654677903</v>
      </c>
      <c r="K41" s="65">
        <v>1.7802820388899802E-8</v>
      </c>
    </row>
    <row r="42" spans="2:11" x14ac:dyDescent="0.2">
      <c r="B42" s="57">
        <v>0.72</v>
      </c>
      <c r="C42" s="61">
        <v>342000</v>
      </c>
      <c r="D42" s="62">
        <v>38.25</v>
      </c>
      <c r="F42">
        <v>3.7879999999999997E-2</v>
      </c>
      <c r="G42" s="65">
        <v>24.490291455469599</v>
      </c>
      <c r="H42" s="68">
        <v>7.4000000000000198E-6</v>
      </c>
      <c r="I42" s="65"/>
      <c r="J42" s="65">
        <v>4.5648987421459397</v>
      </c>
      <c r="K42" s="65">
        <v>1.9804429033517399E-8</v>
      </c>
    </row>
    <row r="43" spans="2:11" x14ac:dyDescent="0.2">
      <c r="B43" s="57">
        <v>0.72</v>
      </c>
      <c r="C43" s="61">
        <v>342010</v>
      </c>
      <c r="D43" s="62">
        <v>50.8</v>
      </c>
      <c r="F43">
        <v>4.4525000000000002E-2</v>
      </c>
      <c r="G43" s="65">
        <v>26.842470335163</v>
      </c>
      <c r="H43" s="65">
        <v>1.255E-3</v>
      </c>
      <c r="I43" s="65"/>
      <c r="J43" s="65">
        <v>4.6578925650233902</v>
      </c>
      <c r="K43" s="65">
        <v>2.1832274906190199E-8</v>
      </c>
    </row>
    <row r="44" spans="2:11" x14ac:dyDescent="0.2">
      <c r="B44" s="65"/>
      <c r="C44" s="65"/>
      <c r="D44" s="65"/>
      <c r="G44" s="65"/>
      <c r="H44" s="65"/>
      <c r="I44" s="65"/>
      <c r="J44" s="65">
        <v>4.7650342737414597</v>
      </c>
      <c r="K44" s="65">
        <v>2.5035645575381E-8</v>
      </c>
    </row>
    <row r="45" spans="2:11" x14ac:dyDescent="0.2">
      <c r="B45" s="65"/>
      <c r="C45" s="65"/>
      <c r="D45" s="65"/>
      <c r="G45" s="65"/>
      <c r="H45" s="65"/>
      <c r="I45" s="65"/>
      <c r="J45" s="65">
        <v>4.8618338052004502</v>
      </c>
      <c r="K45" s="65">
        <v>2.78574841021412E-8</v>
      </c>
    </row>
    <row r="46" spans="2:11" x14ac:dyDescent="0.2">
      <c r="J46">
        <v>4.9725653349913896</v>
      </c>
      <c r="K46">
        <v>3.1590435688248598E-8</v>
      </c>
    </row>
    <row r="47" spans="2:11" x14ac:dyDescent="0.2">
      <c r="J47">
        <v>5.10231174918483</v>
      </c>
      <c r="K47">
        <v>3.4667392826577401E-8</v>
      </c>
    </row>
    <row r="48" spans="2:11" x14ac:dyDescent="0.2">
      <c r="J48">
        <v>5.19990851105615</v>
      </c>
      <c r="K48">
        <v>3.7817299339457202E-8</v>
      </c>
    </row>
    <row r="49" spans="10:11" x14ac:dyDescent="0.2">
      <c r="J49">
        <v>5.3089317103508096</v>
      </c>
      <c r="K49">
        <v>4.1019625353642101E-8</v>
      </c>
    </row>
    <row r="50" spans="10:11" x14ac:dyDescent="0.2">
      <c r="J50">
        <v>5.4292633544181701</v>
      </c>
      <c r="K50">
        <v>4.45105495125337E-8</v>
      </c>
    </row>
    <row r="51" spans="10:11" x14ac:dyDescent="0.2">
      <c r="J51">
        <v>5.5674656818422896</v>
      </c>
      <c r="K51">
        <v>4.8637023362995901E-8</v>
      </c>
    </row>
    <row r="52" spans="10:11" x14ac:dyDescent="0.2">
      <c r="J52">
        <v>5.6397361857985899</v>
      </c>
      <c r="K52">
        <v>5.1789420567440801E-8</v>
      </c>
    </row>
    <row r="53" spans="10:11" x14ac:dyDescent="0.2">
      <c r="J53">
        <v>5.7782739671038703</v>
      </c>
      <c r="K53">
        <v>5.8483663324979699E-8</v>
      </c>
    </row>
    <row r="54" spans="10:11" x14ac:dyDescent="0.2">
      <c r="J54">
        <v>5.9321215143097898</v>
      </c>
      <c r="K54">
        <v>6.6319748973928303E-8</v>
      </c>
    </row>
    <row r="55" spans="10:11" x14ac:dyDescent="0.2">
      <c r="J55">
        <v>6.0530239038349496</v>
      </c>
      <c r="K55">
        <v>6.8287142843428802E-8</v>
      </c>
    </row>
    <row r="56" spans="10:11" x14ac:dyDescent="0.2">
      <c r="J56">
        <v>6.1781521805564301</v>
      </c>
      <c r="K56">
        <v>7.4377151428635501E-8</v>
      </c>
    </row>
    <row r="57" spans="10:11" x14ac:dyDescent="0.2">
      <c r="J57">
        <v>6.3174249699540903</v>
      </c>
      <c r="K57">
        <v>8.0253028388822897E-8</v>
      </c>
    </row>
    <row r="58" spans="10:11" x14ac:dyDescent="0.2">
      <c r="J58">
        <v>6.5672465333998797</v>
      </c>
      <c r="K58">
        <v>9.1055830112960999E-8</v>
      </c>
    </row>
    <row r="59" spans="10:11" x14ac:dyDescent="0.2">
      <c r="J59">
        <v>6.7530131351086604</v>
      </c>
      <c r="K59">
        <v>1.0021403680719399E-7</v>
      </c>
    </row>
    <row r="60" spans="10:11" x14ac:dyDescent="0.2">
      <c r="J60">
        <v>6.9739088672406604</v>
      </c>
      <c r="K60">
        <v>1.1246914521917401E-7</v>
      </c>
    </row>
    <row r="61" spans="10:11" x14ac:dyDescent="0.2">
      <c r="J61">
        <v>7.2478126136689598</v>
      </c>
      <c r="K61">
        <v>1.2726495483559701E-7</v>
      </c>
    </row>
    <row r="62" spans="10:11" x14ac:dyDescent="0.2">
      <c r="J62">
        <v>7.4944640011811501</v>
      </c>
      <c r="K62">
        <v>1.39281517633879E-7</v>
      </c>
    </row>
    <row r="63" spans="10:11" x14ac:dyDescent="0.2">
      <c r="J63">
        <v>7.7142396770243904</v>
      </c>
      <c r="K63">
        <v>1.4865731493159699E-7</v>
      </c>
    </row>
    <row r="64" spans="10:11" x14ac:dyDescent="0.2">
      <c r="J64">
        <v>7.9584209864416504</v>
      </c>
      <c r="K64">
        <v>1.6064167938797599E-7</v>
      </c>
    </row>
    <row r="65" spans="10:11" x14ac:dyDescent="0.2">
      <c r="J65">
        <v>8.2468074874793995</v>
      </c>
      <c r="K65">
        <v>1.6860278632701E-7</v>
      </c>
    </row>
    <row r="66" spans="10:11" x14ac:dyDescent="0.2">
      <c r="J66">
        <v>8.55689077311688</v>
      </c>
      <c r="K66">
        <v>1.7654088539640501E-7</v>
      </c>
    </row>
    <row r="67" spans="10:11" x14ac:dyDescent="0.2">
      <c r="J67">
        <v>8.7787369962324799</v>
      </c>
      <c r="K67">
        <v>1.88509518517788E-7</v>
      </c>
    </row>
    <row r="68" spans="10:11" x14ac:dyDescent="0.2">
      <c r="J68">
        <v>9.0357137660301703</v>
      </c>
      <c r="K68">
        <v>1.9441241819792501E-7</v>
      </c>
    </row>
    <row r="69" spans="10:11" x14ac:dyDescent="0.2">
      <c r="J69">
        <v>9.3120810476929794</v>
      </c>
      <c r="K69">
        <v>2.01209809903779E-7</v>
      </c>
    </row>
    <row r="70" spans="10:11" x14ac:dyDescent="0.2">
      <c r="J70">
        <v>9.6093302086673802</v>
      </c>
      <c r="K70">
        <v>2.0769343067562199E-7</v>
      </c>
    </row>
    <row r="71" spans="10:11" x14ac:dyDescent="0.2">
      <c r="J71">
        <v>9.7749275921366401</v>
      </c>
      <c r="K71">
        <v>2.25149269356185E-7</v>
      </c>
    </row>
    <row r="72" spans="10:11" x14ac:dyDescent="0.2">
      <c r="J72">
        <v>9.9497018945599294</v>
      </c>
      <c r="K72">
        <v>2.2976623447318601E-7</v>
      </c>
    </row>
    <row r="73" spans="10:11" x14ac:dyDescent="0.2">
      <c r="J73">
        <v>10.2246165592636</v>
      </c>
      <c r="K73">
        <v>2.4222907508580401E-7</v>
      </c>
    </row>
    <row r="74" spans="10:11" x14ac:dyDescent="0.2">
      <c r="J74">
        <v>10.555964700927101</v>
      </c>
      <c r="K74">
        <v>2.7772636961761402E-7</v>
      </c>
    </row>
    <row r="75" spans="10:11" x14ac:dyDescent="0.2">
      <c r="J75">
        <v>10.963859445297899</v>
      </c>
      <c r="K75">
        <v>2.9998772404587099E-7</v>
      </c>
    </row>
    <row r="76" spans="10:11" x14ac:dyDescent="0.2">
      <c r="J76">
        <v>11.422814661593501</v>
      </c>
      <c r="K76">
        <v>3.2744190368357702E-7</v>
      </c>
    </row>
    <row r="77" spans="10:11" x14ac:dyDescent="0.2">
      <c r="J77">
        <v>11.960879450993</v>
      </c>
      <c r="K77">
        <v>3.4104327749098801E-7</v>
      </c>
    </row>
    <row r="78" spans="10:11" x14ac:dyDescent="0.2">
      <c r="J78">
        <v>12.648708731560999</v>
      </c>
      <c r="K78">
        <v>3.6433187079089699E-7</v>
      </c>
    </row>
    <row r="79" spans="10:11" x14ac:dyDescent="0.2">
      <c r="J79">
        <v>13.3452709441717</v>
      </c>
      <c r="K79">
        <v>3.8710227057589701E-7</v>
      </c>
    </row>
    <row r="80" spans="10:11" x14ac:dyDescent="0.2">
      <c r="J80">
        <v>13.8544546534013</v>
      </c>
      <c r="K80">
        <v>4.1262169606129698E-7</v>
      </c>
    </row>
    <row r="81" spans="10:11" x14ac:dyDescent="0.2">
      <c r="J81">
        <v>14.4719907936392</v>
      </c>
      <c r="K81">
        <v>4.5844461241286701E-7</v>
      </c>
    </row>
    <row r="82" spans="10:11" x14ac:dyDescent="0.2">
      <c r="J82">
        <v>14.7917750837971</v>
      </c>
      <c r="K82">
        <v>4.8669517782841401E-7</v>
      </c>
    </row>
    <row r="83" spans="10:11" x14ac:dyDescent="0.2">
      <c r="J83">
        <v>15.143402736775601</v>
      </c>
      <c r="K83">
        <v>5.6298855039131304E-7</v>
      </c>
    </row>
    <row r="84" spans="10:11" x14ac:dyDescent="0.2">
      <c r="J84">
        <v>16.094021524760102</v>
      </c>
      <c r="K84">
        <v>7.1550036248792699E-7</v>
      </c>
    </row>
    <row r="85" spans="10:11" x14ac:dyDescent="0.2">
      <c r="J85">
        <v>17.228199567730901</v>
      </c>
      <c r="K85">
        <v>1.11569803797905E-6</v>
      </c>
    </row>
    <row r="86" spans="10:11" x14ac:dyDescent="0.2">
      <c r="J86">
        <v>19.718049716284401</v>
      </c>
      <c r="K86">
        <v>1.8915471823015099E-6</v>
      </c>
    </row>
    <row r="87" spans="10:11" x14ac:dyDescent="0.2">
      <c r="J87">
        <v>20.501600411177002</v>
      </c>
      <c r="K87">
        <v>2.5416166112182098E-6</v>
      </c>
    </row>
    <row r="88" spans="10:11" x14ac:dyDescent="0.2">
      <c r="J88">
        <v>20.5494143545145</v>
      </c>
      <c r="K88">
        <v>6.0499999999999997E-6</v>
      </c>
    </row>
    <row r="89" spans="10:11" x14ac:dyDescent="0.2">
      <c r="J89">
        <v>24.216450811736198</v>
      </c>
      <c r="K89">
        <v>2.0000000000000101E-6</v>
      </c>
    </row>
    <row r="90" spans="10:11" x14ac:dyDescent="0.2">
      <c r="J90">
        <v>0</v>
      </c>
      <c r="K90">
        <v>0</v>
      </c>
    </row>
  </sheetData>
  <mergeCells count="1">
    <mergeCell ref="C1:D1"/>
  </mergeCells>
  <pageMargins left="0.7" right="0.7" top="0.75" bottom="0.75" header="0.3" footer="0.3"/>
  <pageSetup paperSize="9" orientation="portrait" horizontalDpi="0" verticalDpi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BC3D6C-3285-D947-8608-464101450C97}">
  <dimension ref="A2:AI262"/>
  <sheetViews>
    <sheetView topLeftCell="I1" zoomScale="78" zoomScaleNormal="78" workbookViewId="0">
      <selection activeCell="U32" sqref="U32"/>
    </sheetView>
  </sheetViews>
  <sheetFormatPr baseColWidth="10" defaultRowHeight="16" x14ac:dyDescent="0.2"/>
  <cols>
    <col min="3" max="3" width="20.6640625" bestFit="1" customWidth="1"/>
    <col min="4" max="7" width="20.6640625" customWidth="1"/>
    <col min="11" max="11" width="20.6640625" bestFit="1" customWidth="1"/>
    <col min="16" max="16" width="14.6640625" bestFit="1" customWidth="1"/>
    <col min="18" max="18" width="20.6640625" bestFit="1" customWidth="1"/>
    <col min="26" max="26" width="13.83203125" bestFit="1" customWidth="1"/>
    <col min="27" max="27" width="20.6640625" bestFit="1" customWidth="1"/>
  </cols>
  <sheetData>
    <row r="2" spans="1:29" x14ac:dyDescent="0.2">
      <c r="X2" t="s">
        <v>98</v>
      </c>
      <c r="Y2" s="1" t="s">
        <v>114</v>
      </c>
      <c r="Z2" s="1" t="s">
        <v>96</v>
      </c>
      <c r="AA2" s="1" t="s">
        <v>98</v>
      </c>
      <c r="AB2" s="1" t="s">
        <v>99</v>
      </c>
    </row>
    <row r="3" spans="1:29" x14ac:dyDescent="0.2">
      <c r="X3">
        <v>0.1</v>
      </c>
      <c r="Y3" s="1">
        <v>28</v>
      </c>
      <c r="Z3" s="1">
        <v>1.8</v>
      </c>
      <c r="AA3" s="1">
        <v>0.1</v>
      </c>
      <c r="AB3" s="1">
        <f>Y3/(1-X3)</f>
        <v>31.111111111111111</v>
      </c>
    </row>
    <row r="4" spans="1:29" x14ac:dyDescent="0.2">
      <c r="Y4" s="1"/>
      <c r="Z4" s="1" t="s">
        <v>103</v>
      </c>
      <c r="AA4" s="1" t="s">
        <v>102</v>
      </c>
      <c r="AB4" s="1"/>
    </row>
    <row r="5" spans="1:29" x14ac:dyDescent="0.2">
      <c r="Y5" s="1"/>
      <c r="Z5" s="135">
        <v>-8.4700000000000006</v>
      </c>
      <c r="AA5" s="135">
        <v>1.77</v>
      </c>
      <c r="AB5" s="1"/>
    </row>
    <row r="6" spans="1:29" x14ac:dyDescent="0.2">
      <c r="Y6" s="1" t="s">
        <v>101</v>
      </c>
      <c r="Z6" s="135">
        <f>10^Z5</f>
        <v>3.3884415613920108E-9</v>
      </c>
      <c r="AA6" s="1"/>
      <c r="AB6" s="1"/>
    </row>
    <row r="7" spans="1:29" x14ac:dyDescent="0.2">
      <c r="Z7" s="9"/>
      <c r="AA7" s="9"/>
    </row>
    <row r="10" spans="1:29" x14ac:dyDescent="0.2">
      <c r="A10" s="65" t="s">
        <v>56</v>
      </c>
      <c r="B10" s="65"/>
      <c r="H10" s="65" t="s">
        <v>65</v>
      </c>
      <c r="I10" s="65" t="s">
        <v>45</v>
      </c>
      <c r="J10" s="65"/>
      <c r="K10" s="65"/>
      <c r="L10" s="65"/>
      <c r="M10" s="65"/>
      <c r="O10" t="s">
        <v>79</v>
      </c>
      <c r="P10" t="s">
        <v>84</v>
      </c>
    </row>
    <row r="11" spans="1:29" x14ac:dyDescent="0.2">
      <c r="A11" s="65" t="s">
        <v>48</v>
      </c>
      <c r="B11" s="65" t="s">
        <v>8</v>
      </c>
      <c r="C11" t="s">
        <v>97</v>
      </c>
      <c r="D11" t="s">
        <v>100</v>
      </c>
      <c r="E11" s="65" t="s">
        <v>8</v>
      </c>
      <c r="F11" s="65" t="s">
        <v>104</v>
      </c>
      <c r="G11" s="65"/>
      <c r="H11" s="65" t="s">
        <v>48</v>
      </c>
      <c r="I11" s="65" t="s">
        <v>8</v>
      </c>
      <c r="J11" t="s">
        <v>97</v>
      </c>
      <c r="K11" t="s">
        <v>100</v>
      </c>
      <c r="L11" s="65" t="s">
        <v>8</v>
      </c>
      <c r="M11" s="65"/>
      <c r="O11" t="s">
        <v>29</v>
      </c>
      <c r="P11" t="s">
        <v>31</v>
      </c>
      <c r="Q11" t="s">
        <v>97</v>
      </c>
      <c r="R11" t="s">
        <v>100</v>
      </c>
    </row>
    <row r="12" spans="1:29" x14ac:dyDescent="0.2">
      <c r="A12" s="65">
        <v>4.1635788176068802</v>
      </c>
      <c r="B12" s="68">
        <v>1.4E-8</v>
      </c>
      <c r="C12">
        <f>A12/(1-0.1)</f>
        <v>4.6261986862298672</v>
      </c>
      <c r="D12">
        <f>(A12-$Z$3)/SQRT(1-(C12/$AB$3))</f>
        <v>2.5617018358370043</v>
      </c>
      <c r="E12" s="68">
        <v>1.4E-8</v>
      </c>
      <c r="F12" s="68">
        <f>$Z$6*D12^$AA$5</f>
        <v>1.790999999537521E-8</v>
      </c>
      <c r="G12" s="68"/>
      <c r="H12" s="65">
        <v>4.1892363535213599</v>
      </c>
      <c r="I12" s="65">
        <v>2.1999999999999998E-8</v>
      </c>
      <c r="J12">
        <f>H12/(1-0.1)</f>
        <v>4.6547070594681772</v>
      </c>
      <c r="K12">
        <f>(H12-$Z$3)/SQRT(1-(J12/$AB$3))</f>
        <v>2.5909048726420481</v>
      </c>
      <c r="L12" s="65">
        <v>2.1999999999999998E-8</v>
      </c>
      <c r="M12" s="65"/>
      <c r="O12">
        <v>4.2032550738902899</v>
      </c>
      <c r="P12">
        <v>9.8333333333333304E-9</v>
      </c>
      <c r="Q12">
        <f>O12/(1-0.1)</f>
        <v>4.670283415433655</v>
      </c>
      <c r="R12">
        <f>(O12-$Z$3)/SQRT(1-(Q12/$AB$3))</f>
        <v>2.6068743915173109</v>
      </c>
      <c r="S12">
        <v>9.8333333333333304E-9</v>
      </c>
      <c r="X12" s="65" t="s">
        <v>48</v>
      </c>
      <c r="Y12" s="65" t="s">
        <v>8</v>
      </c>
      <c r="Z12" t="s">
        <v>97</v>
      </c>
      <c r="AA12" t="s">
        <v>100</v>
      </c>
      <c r="AB12" s="65" t="s">
        <v>8</v>
      </c>
      <c r="AC12" s="65" t="s">
        <v>104</v>
      </c>
    </row>
    <row r="13" spans="1:29" x14ac:dyDescent="0.2">
      <c r="A13" s="65">
        <v>4.2454145950169204</v>
      </c>
      <c r="B13" s="68">
        <v>1.7199999999999999E-8</v>
      </c>
      <c r="C13">
        <f t="shared" ref="C13:C48" si="0">A13/(1-0.1)</f>
        <v>4.717127327796578</v>
      </c>
      <c r="D13">
        <f t="shared" ref="D13:D48" si="1">(A13-$Z$3)/SQRT(1-(C13/$AB$3))</f>
        <v>2.6549588124952335</v>
      </c>
      <c r="E13" s="68">
        <v>1.7199999999999999E-8</v>
      </c>
      <c r="F13" s="68">
        <f t="shared" ref="F13:F47" si="2">$Z$6*D13^$AA$5</f>
        <v>1.9080171978839887E-8</v>
      </c>
      <c r="G13" s="68"/>
      <c r="H13" s="65">
        <v>4.2665540978682301</v>
      </c>
      <c r="I13" s="65">
        <v>1.1999999999999901E-8</v>
      </c>
      <c r="J13">
        <f t="shared" ref="J13:J41" si="3">H13/(1-0.1)</f>
        <v>4.7406156642980335</v>
      </c>
      <c r="K13">
        <f t="shared" ref="K13:K41" si="4">(H13-$Z$3)/SQRT(1-(J13/$AB$3))</f>
        <v>2.6791020788729831</v>
      </c>
      <c r="L13" s="65">
        <v>1.1999999999999901E-8</v>
      </c>
      <c r="M13" s="65"/>
      <c r="O13">
        <v>4.3420551160895204</v>
      </c>
      <c r="P13">
        <v>9.80000000000001E-9</v>
      </c>
      <c r="Q13">
        <f t="shared" ref="Q13:Q23" si="5">O13/(1-0.1)</f>
        <v>4.8245056845439116</v>
      </c>
      <c r="R13">
        <f t="shared" ref="R13:R23" si="6">(O13-$Z$3)/SQRT(1-(Q13/$AB$3))</f>
        <v>2.7655115104029133</v>
      </c>
      <c r="S13">
        <v>9.80000000000001E-9</v>
      </c>
      <c r="X13">
        <v>1.8</v>
      </c>
      <c r="Y13" s="68">
        <f>$Z$6*AA13^$AA$5</f>
        <v>0</v>
      </c>
      <c r="Z13">
        <f>X13/(1-0.1)</f>
        <v>2</v>
      </c>
      <c r="AA13">
        <f>(X13-$Z$3)/SQRT(1-(Z13/$AB$3))</f>
        <v>0</v>
      </c>
      <c r="AC13" s="68">
        <f>$Z$6*AA13^$AA$5</f>
        <v>0</v>
      </c>
    </row>
    <row r="14" spans="1:29" x14ac:dyDescent="0.2">
      <c r="A14" s="65">
        <v>4.3467920732477001</v>
      </c>
      <c r="B14" s="68">
        <v>1.44E-8</v>
      </c>
      <c r="C14">
        <f t="shared" si="0"/>
        <v>4.8297689702752225</v>
      </c>
      <c r="D14">
        <f t="shared" si="1"/>
        <v>2.7709422867540487</v>
      </c>
      <c r="E14" s="68">
        <v>1.44E-8</v>
      </c>
      <c r="F14" s="68">
        <f t="shared" si="2"/>
        <v>2.0580249724907184E-8</v>
      </c>
      <c r="G14" s="68"/>
      <c r="H14" s="68">
        <v>4.2948040479410396</v>
      </c>
      <c r="I14" s="68">
        <v>5.7142857142858501E-9</v>
      </c>
      <c r="J14">
        <f t="shared" si="3"/>
        <v>4.772004497712266</v>
      </c>
      <c r="K14">
        <f t="shared" si="4"/>
        <v>2.7114005567768715</v>
      </c>
      <c r="L14" s="68">
        <v>5.7142857142858501E-9</v>
      </c>
      <c r="M14" s="68"/>
      <c r="O14">
        <v>4.0128884145936397</v>
      </c>
      <c r="P14">
        <v>9.3999999999999799E-9</v>
      </c>
      <c r="Q14">
        <f t="shared" si="5"/>
        <v>4.4587649051040437</v>
      </c>
      <c r="R14">
        <f t="shared" si="6"/>
        <v>2.3908347142290176</v>
      </c>
      <c r="S14">
        <v>9.3999999999999799E-9</v>
      </c>
      <c r="X14">
        <v>1.9</v>
      </c>
      <c r="Y14" s="68">
        <f t="shared" ref="Y14:Y77" si="7">$Z$6*AA14^$AA$5</f>
        <v>6.123616840681753E-11</v>
      </c>
      <c r="Z14">
        <f t="shared" ref="Z14:Z77" si="8">X14/(1-0.1)</f>
        <v>2.1111111111111112</v>
      </c>
      <c r="AA14">
        <f t="shared" ref="AA14:AA77" si="9">(X14-$Z$3)/SQRT(1-(Z14/$AB$3))</f>
        <v>0.10357591104431076</v>
      </c>
      <c r="AC14" s="68">
        <f t="shared" ref="AC14:AC77" si="10">$Z$6*AA14^$AA$5</f>
        <v>6.123616840681753E-11</v>
      </c>
    </row>
    <row r="15" spans="1:29" x14ac:dyDescent="0.2">
      <c r="A15" s="65">
        <v>4.4483298393287498</v>
      </c>
      <c r="B15" s="68">
        <v>1.53928571428572E-8</v>
      </c>
      <c r="C15">
        <f t="shared" si="0"/>
        <v>4.9425887103652775</v>
      </c>
      <c r="D15">
        <f t="shared" si="1"/>
        <v>2.887621284409529</v>
      </c>
      <c r="E15" s="68">
        <v>1.53928571428572E-8</v>
      </c>
      <c r="F15" s="68">
        <f t="shared" si="2"/>
        <v>2.2138908977949811E-8</v>
      </c>
      <c r="G15" s="68"/>
      <c r="H15" s="65">
        <v>4.3143997473938898</v>
      </c>
      <c r="I15" s="65">
        <v>1.0895318531355901E-8</v>
      </c>
      <c r="J15">
        <f t="shared" si="3"/>
        <v>4.7937774971043217</v>
      </c>
      <c r="K15">
        <f t="shared" si="4"/>
        <v>2.7338277175489254</v>
      </c>
      <c r="L15" s="65">
        <v>1.0895318531355901E-8</v>
      </c>
      <c r="M15" s="65"/>
      <c r="O15">
        <v>3.71666240782963</v>
      </c>
      <c r="P15">
        <v>6.7868631029054E-9</v>
      </c>
      <c r="Q15">
        <f t="shared" si="5"/>
        <v>4.1296248975884779</v>
      </c>
      <c r="R15">
        <f t="shared" si="6"/>
        <v>2.0581188573267775</v>
      </c>
      <c r="S15">
        <v>6.7868631029054E-9</v>
      </c>
      <c r="X15">
        <v>2</v>
      </c>
      <c r="Y15" s="68">
        <f t="shared" si="7"/>
        <v>2.0955910603500821E-10</v>
      </c>
      <c r="Z15">
        <f t="shared" si="8"/>
        <v>2.2222222222222223</v>
      </c>
      <c r="AA15">
        <f t="shared" si="9"/>
        <v>0.20754980866510828</v>
      </c>
      <c r="AC15" s="68">
        <f t="shared" si="10"/>
        <v>2.0955910603500821E-10</v>
      </c>
    </row>
    <row r="16" spans="1:29" x14ac:dyDescent="0.2">
      <c r="A16" s="65">
        <v>4.5340851219465304</v>
      </c>
      <c r="B16" s="68">
        <v>1.7767531145601801E-8</v>
      </c>
      <c r="C16">
        <f t="shared" si="0"/>
        <v>5.0378723577183671</v>
      </c>
      <c r="D16">
        <f t="shared" si="1"/>
        <v>2.9865672732475375</v>
      </c>
      <c r="E16" s="68">
        <v>1.7767531145601801E-8</v>
      </c>
      <c r="F16" s="68">
        <f t="shared" si="2"/>
        <v>2.3499302625952012E-8</v>
      </c>
      <c r="G16" s="68"/>
      <c r="H16" s="65">
        <v>3.95090736143761</v>
      </c>
      <c r="I16" s="68">
        <v>1.08321524767633E-8</v>
      </c>
      <c r="J16">
        <f t="shared" si="3"/>
        <v>4.3898970682640108</v>
      </c>
      <c r="K16">
        <f t="shared" si="4"/>
        <v>2.3208729882001022</v>
      </c>
      <c r="L16" s="68">
        <v>1.08321524767633E-8</v>
      </c>
      <c r="M16" s="68"/>
      <c r="O16">
        <v>3.4032533914034602</v>
      </c>
      <c r="P16">
        <v>5.8061630634238301E-9</v>
      </c>
      <c r="Q16">
        <f t="shared" si="5"/>
        <v>3.7813926571149556</v>
      </c>
      <c r="R16">
        <f t="shared" si="6"/>
        <v>1.7105759013112611</v>
      </c>
      <c r="S16">
        <v>5.8061630634238301E-9</v>
      </c>
      <c r="X16">
        <v>2.1</v>
      </c>
      <c r="Y16" s="68">
        <f t="shared" si="7"/>
        <v>4.3099197860823099E-10</v>
      </c>
      <c r="Z16">
        <f t="shared" si="8"/>
        <v>2.3333333333333335</v>
      </c>
      <c r="AA16">
        <f t="shared" si="9"/>
        <v>0.31192514694602186</v>
      </c>
      <c r="AC16" s="68">
        <f t="shared" si="10"/>
        <v>4.3099197860823099E-10</v>
      </c>
    </row>
    <row r="17" spans="1:35" x14ac:dyDescent="0.2">
      <c r="A17" s="65">
        <v>4.6471482007746001</v>
      </c>
      <c r="B17" s="68">
        <v>2.0625153708602601E-8</v>
      </c>
      <c r="C17">
        <f t="shared" si="0"/>
        <v>5.1634980008606668</v>
      </c>
      <c r="D17">
        <f t="shared" si="1"/>
        <v>3.1175909195658034</v>
      </c>
      <c r="E17" s="68">
        <v>2.0625153708602601E-8</v>
      </c>
      <c r="F17" s="68">
        <f t="shared" si="2"/>
        <v>2.5354780565886427E-8</v>
      </c>
      <c r="G17" s="68"/>
      <c r="H17" s="65">
        <v>3.9767097379551402</v>
      </c>
      <c r="I17" s="65">
        <v>1.07988857604385E-8</v>
      </c>
      <c r="J17">
        <f t="shared" si="3"/>
        <v>4.4185663755057112</v>
      </c>
      <c r="K17">
        <f t="shared" si="4"/>
        <v>2.3499752673151684</v>
      </c>
      <c r="L17" s="65">
        <v>1.07988857604385E-8</v>
      </c>
      <c r="M17" s="65"/>
      <c r="O17">
        <v>3.41996412333281</v>
      </c>
      <c r="P17">
        <v>5.6299641523005199E-9</v>
      </c>
      <c r="Q17">
        <f t="shared" si="5"/>
        <v>3.7999601370364555</v>
      </c>
      <c r="R17">
        <f t="shared" si="6"/>
        <v>1.7289926853640265</v>
      </c>
      <c r="S17">
        <v>5.6299641523005199E-9</v>
      </c>
      <c r="X17">
        <v>2.2000000000000002</v>
      </c>
      <c r="Y17" s="68">
        <f t="shared" si="7"/>
        <v>7.1961068392618164E-10</v>
      </c>
      <c r="Z17">
        <f t="shared" si="8"/>
        <v>2.4444444444444446</v>
      </c>
      <c r="AA17">
        <f t="shared" si="9"/>
        <v>0.41670542455398074</v>
      </c>
      <c r="AC17" s="68">
        <f t="shared" si="10"/>
        <v>7.1961068392618164E-10</v>
      </c>
      <c r="AE17" s="139" t="s">
        <v>116</v>
      </c>
      <c r="AF17" s="170" t="s">
        <v>117</v>
      </c>
      <c r="AG17" s="171"/>
      <c r="AH17" s="172"/>
    </row>
    <row r="18" spans="1:35" x14ac:dyDescent="0.2">
      <c r="A18" s="65">
        <v>4.7873871182022203</v>
      </c>
      <c r="B18" s="68">
        <v>2.5894772035610901E-8</v>
      </c>
      <c r="C18">
        <f t="shared" si="0"/>
        <v>5.3193190202246887</v>
      </c>
      <c r="D18">
        <f t="shared" si="1"/>
        <v>3.2810171863476509</v>
      </c>
      <c r="E18" s="68">
        <v>2.5894772035610901E-8</v>
      </c>
      <c r="F18" s="68">
        <f t="shared" si="2"/>
        <v>2.7754605220588144E-8</v>
      </c>
      <c r="G18" s="68"/>
      <c r="H18" s="65">
        <v>3.9965299302957402</v>
      </c>
      <c r="I18" s="68">
        <v>1.0895084025283999E-8</v>
      </c>
      <c r="J18">
        <f t="shared" si="3"/>
        <v>4.440588811439711</v>
      </c>
      <c r="K18">
        <f t="shared" si="4"/>
        <v>2.3723519872311476</v>
      </c>
      <c r="L18" s="68">
        <v>1.0895084025283999E-8</v>
      </c>
      <c r="M18" s="68"/>
      <c r="O18">
        <v>3.1351789751276802</v>
      </c>
      <c r="P18">
        <v>5.1781210120884603E-9</v>
      </c>
      <c r="Q18">
        <f t="shared" si="5"/>
        <v>3.4835321945863114</v>
      </c>
      <c r="R18">
        <f t="shared" si="6"/>
        <v>1.4168563856533374</v>
      </c>
      <c r="S18">
        <v>5.1781210120884603E-9</v>
      </c>
      <c r="X18">
        <v>2.2999999999999998</v>
      </c>
      <c r="Y18" s="68">
        <f t="shared" si="7"/>
        <v>1.0718177655426696E-9</v>
      </c>
      <c r="Z18">
        <f t="shared" si="8"/>
        <v>2.5555555555555554</v>
      </c>
      <c r="AA18">
        <f t="shared" si="9"/>
        <v>0.52189418549743483</v>
      </c>
      <c r="AC18" s="68">
        <f t="shared" si="10"/>
        <v>1.0718177655426696E-9</v>
      </c>
      <c r="AE18" s="140" t="s">
        <v>118</v>
      </c>
      <c r="AF18" s="141" t="s">
        <v>119</v>
      </c>
      <c r="AG18" s="141" t="s">
        <v>101</v>
      </c>
      <c r="AH18" s="142" t="s">
        <v>120</v>
      </c>
    </row>
    <row r="19" spans="1:35" x14ac:dyDescent="0.2">
      <c r="A19" s="65">
        <v>4.9179634096379701</v>
      </c>
      <c r="B19" s="68">
        <v>3.1114087880239399E-8</v>
      </c>
      <c r="C19">
        <f t="shared" si="0"/>
        <v>5.4644037884866332</v>
      </c>
      <c r="D19">
        <f t="shared" si="1"/>
        <v>3.4341002360117656</v>
      </c>
      <c r="E19" s="68">
        <v>3.1114087880239399E-8</v>
      </c>
      <c r="F19" s="68">
        <f t="shared" si="2"/>
        <v>3.0087697375940576E-8</v>
      </c>
      <c r="G19" s="68"/>
      <c r="H19" s="65">
        <v>3.6556202294111002</v>
      </c>
      <c r="I19" s="65">
        <v>9.4600043445997999E-9</v>
      </c>
      <c r="J19">
        <f t="shared" si="3"/>
        <v>4.0618002549012227</v>
      </c>
      <c r="K19">
        <f t="shared" si="4"/>
        <v>1.9900718516031342</v>
      </c>
      <c r="L19" s="65">
        <v>9.4600043445997999E-9</v>
      </c>
      <c r="M19" s="65"/>
      <c r="O19">
        <v>3.1475610245828798</v>
      </c>
      <c r="P19">
        <v>4.7798017446355097E-9</v>
      </c>
      <c r="Q19">
        <f t="shared" si="5"/>
        <v>3.4972900273143108</v>
      </c>
      <c r="R19">
        <f t="shared" si="6"/>
        <v>1.4303520707750221</v>
      </c>
      <c r="S19">
        <v>4.7798017446355097E-9</v>
      </c>
      <c r="X19">
        <v>2.4</v>
      </c>
      <c r="Y19" s="68">
        <f t="shared" si="7"/>
        <v>1.4851495966435813E-9</v>
      </c>
      <c r="Z19">
        <f t="shared" si="8"/>
        <v>2.6666666666666665</v>
      </c>
      <c r="AA19">
        <f t="shared" si="9"/>
        <v>0.62749501990055656</v>
      </c>
      <c r="AC19" s="68">
        <f t="shared" si="10"/>
        <v>1.4851495966435813E-9</v>
      </c>
      <c r="AE19" s="140" t="s">
        <v>121</v>
      </c>
      <c r="AF19" s="173" t="s">
        <v>122</v>
      </c>
      <c r="AG19" s="174"/>
      <c r="AH19" s="175"/>
    </row>
    <row r="20" spans="1:35" x14ac:dyDescent="0.2">
      <c r="A20" s="65">
        <v>5.0845373402033802</v>
      </c>
      <c r="B20" s="68">
        <v>3.7376555074412498E-8</v>
      </c>
      <c r="C20">
        <f t="shared" si="0"/>
        <v>5.6494859335593111</v>
      </c>
      <c r="D20">
        <f t="shared" si="1"/>
        <v>3.6306877857088509</v>
      </c>
      <c r="E20" s="68">
        <v>3.7376555074412498E-8</v>
      </c>
      <c r="F20" s="68">
        <f t="shared" si="2"/>
        <v>3.3203232032298072E-8</v>
      </c>
      <c r="G20" s="68"/>
      <c r="H20" s="65">
        <v>3.68177436148869</v>
      </c>
      <c r="I20" s="68">
        <v>9.0622385906585008E-9</v>
      </c>
      <c r="J20">
        <f t="shared" si="3"/>
        <v>4.0908604016540995</v>
      </c>
      <c r="K20">
        <f t="shared" si="4"/>
        <v>2.0192059667699946</v>
      </c>
      <c r="L20" s="68">
        <v>9.0622385906585008E-9</v>
      </c>
      <c r="M20" s="68"/>
      <c r="O20">
        <v>3.1852893279054899</v>
      </c>
      <c r="P20">
        <v>4.7767244203712501E-9</v>
      </c>
      <c r="Q20">
        <f t="shared" si="5"/>
        <v>3.539210364339433</v>
      </c>
      <c r="R20">
        <f t="shared" si="6"/>
        <v>1.4715156869294423</v>
      </c>
      <c r="S20">
        <v>4.7767244203712501E-9</v>
      </c>
      <c r="X20">
        <v>2.5</v>
      </c>
      <c r="Y20" s="68">
        <f t="shared" si="7"/>
        <v>1.9578090372445887E-9</v>
      </c>
      <c r="Z20">
        <f t="shared" si="8"/>
        <v>2.7777777777777777</v>
      </c>
      <c r="AA20">
        <f t="shared" si="9"/>
        <v>0.73351156479381729</v>
      </c>
      <c r="AC20" s="68">
        <f t="shared" si="10"/>
        <v>1.9578090372445887E-9</v>
      </c>
      <c r="AE20" s="140" t="s">
        <v>123</v>
      </c>
      <c r="AF20" s="141">
        <v>-8.4293200000000006</v>
      </c>
      <c r="AG20" s="141">
        <v>-8.3921100000000006</v>
      </c>
      <c r="AH20" s="142">
        <v>-8.5921900000000004</v>
      </c>
      <c r="AI20">
        <f>AVERAGE(AF20:AH20)</f>
        <v>-8.4712066666666672</v>
      </c>
    </row>
    <row r="21" spans="1:35" x14ac:dyDescent="0.2">
      <c r="A21" s="65">
        <v>5.2884813384411302</v>
      </c>
      <c r="B21" s="68">
        <v>4.5448922117544503E-8</v>
      </c>
      <c r="C21">
        <f t="shared" si="0"/>
        <v>5.8760903760456999</v>
      </c>
      <c r="D21">
        <f t="shared" si="1"/>
        <v>3.8733998559163987</v>
      </c>
      <c r="E21" s="68">
        <v>4.5448922117544503E-8</v>
      </c>
      <c r="F21" s="68">
        <f t="shared" si="2"/>
        <v>3.7232605412782425E-8</v>
      </c>
      <c r="G21" s="68"/>
      <c r="H21" s="65">
        <v>3.69258628469604</v>
      </c>
      <c r="I21" s="65">
        <v>8.6523371736202907E-9</v>
      </c>
      <c r="J21">
        <f t="shared" si="3"/>
        <v>4.1028736496622669</v>
      </c>
      <c r="K21">
        <f t="shared" si="4"/>
        <v>2.0312591178178336</v>
      </c>
      <c r="L21" s="65">
        <v>8.6523371736202907E-9</v>
      </c>
      <c r="M21" s="65"/>
      <c r="O21">
        <v>2.9047088617302599</v>
      </c>
      <c r="P21">
        <v>4.7173809705206296E-9</v>
      </c>
      <c r="Q21">
        <f t="shared" si="5"/>
        <v>3.2274542908113997</v>
      </c>
      <c r="R21">
        <f t="shared" si="6"/>
        <v>1.1668921931412015</v>
      </c>
      <c r="S21">
        <v>4.7173809705206296E-9</v>
      </c>
      <c r="X21">
        <v>2.6</v>
      </c>
      <c r="Y21" s="68">
        <f t="shared" si="7"/>
        <v>2.4884349679774188E-9</v>
      </c>
      <c r="Z21">
        <f t="shared" si="8"/>
        <v>2.8888888888888888</v>
      </c>
      <c r="AA21">
        <f t="shared" si="9"/>
        <v>0.83994750492136239</v>
      </c>
      <c r="AC21" s="68">
        <f t="shared" si="10"/>
        <v>2.4884349679774188E-9</v>
      </c>
      <c r="AE21" s="140" t="s">
        <v>124</v>
      </c>
      <c r="AF21" s="141">
        <v>1.77447</v>
      </c>
      <c r="AG21" s="141">
        <v>1.67465</v>
      </c>
      <c r="AH21" s="142">
        <v>1.88182</v>
      </c>
      <c r="AI21">
        <f>AVERAGE(AF21:AH21)</f>
        <v>1.77698</v>
      </c>
    </row>
    <row r="22" spans="1:35" ht="26" x14ac:dyDescent="0.2">
      <c r="A22" s="65">
        <v>5.5565237633013203</v>
      </c>
      <c r="B22" s="68">
        <v>5.7874360167519799E-8</v>
      </c>
      <c r="C22">
        <f t="shared" si="0"/>
        <v>6.1739152925570222</v>
      </c>
      <c r="D22">
        <f t="shared" si="1"/>
        <v>4.1958513496539496</v>
      </c>
      <c r="E22" s="68">
        <v>5.7874360167519799E-8</v>
      </c>
      <c r="F22" s="68">
        <f t="shared" si="2"/>
        <v>4.289350797374159E-8</v>
      </c>
      <c r="G22" s="68"/>
      <c r="H22" s="65">
        <v>3.3634682431790801</v>
      </c>
      <c r="I22" s="65">
        <v>6.9485219924215397E-9</v>
      </c>
      <c r="J22">
        <f t="shared" si="3"/>
        <v>3.7371869368656445</v>
      </c>
      <c r="K22">
        <f t="shared" si="4"/>
        <v>1.6667800565189244</v>
      </c>
      <c r="L22" s="65">
        <v>6.9485219924215397E-9</v>
      </c>
      <c r="M22" s="65"/>
      <c r="O22">
        <v>2.9394169839683602</v>
      </c>
      <c r="P22">
        <v>4.1161658293727602E-9</v>
      </c>
      <c r="Q22">
        <f t="shared" si="5"/>
        <v>3.2660188710759557</v>
      </c>
      <c r="R22">
        <f t="shared" si="6"/>
        <v>1.2043871665563086</v>
      </c>
      <c r="S22">
        <v>4.1161658293727602E-9</v>
      </c>
      <c r="X22">
        <v>2.7</v>
      </c>
      <c r="Y22" s="68">
        <f t="shared" si="7"/>
        <v>3.0759724275056004E-9</v>
      </c>
      <c r="Z22">
        <f t="shared" si="8"/>
        <v>3</v>
      </c>
      <c r="AA22">
        <f t="shared" si="9"/>
        <v>0.94680657356560205</v>
      </c>
      <c r="AC22" s="68">
        <f t="shared" si="10"/>
        <v>3.0759724275056004E-9</v>
      </c>
      <c r="AE22" s="140" t="s">
        <v>125</v>
      </c>
      <c r="AF22" s="141">
        <v>0.37684000000000001</v>
      </c>
      <c r="AG22" s="141">
        <v>1.59792</v>
      </c>
      <c r="AH22" s="142">
        <v>0.69096000000000002</v>
      </c>
    </row>
    <row r="23" spans="1:35" x14ac:dyDescent="0.2">
      <c r="A23" s="65">
        <v>5.7308423094930303</v>
      </c>
      <c r="B23" s="68">
        <v>6.6784845650140303E-8</v>
      </c>
      <c r="C23">
        <f t="shared" si="0"/>
        <v>6.3676025661033666</v>
      </c>
      <c r="D23">
        <f t="shared" si="1"/>
        <v>4.4077072537050652</v>
      </c>
      <c r="E23" s="68">
        <v>6.6784845650140303E-8</v>
      </c>
      <c r="F23" s="68">
        <f t="shared" si="2"/>
        <v>4.6801153143381419E-8</v>
      </c>
      <c r="G23" s="68"/>
      <c r="H23" s="65">
        <v>3.39443552497253</v>
      </c>
      <c r="I23" s="65">
        <v>5.9890095375854199E-9</v>
      </c>
      <c r="J23">
        <f t="shared" si="3"/>
        <v>3.7715950277472556</v>
      </c>
      <c r="K23">
        <f t="shared" si="4"/>
        <v>1.7008629128648876</v>
      </c>
      <c r="L23" s="65">
        <v>5.9890095375854199E-9</v>
      </c>
      <c r="M23" s="65"/>
      <c r="O23">
        <v>2.6560196680924801</v>
      </c>
      <c r="P23">
        <v>4.0999999999999796E-9</v>
      </c>
      <c r="Q23">
        <f t="shared" si="5"/>
        <v>2.9511329645472002</v>
      </c>
      <c r="R23">
        <f t="shared" si="6"/>
        <v>0.89975723487978387</v>
      </c>
      <c r="S23">
        <v>4.0999999999999796E-9</v>
      </c>
      <c r="X23">
        <v>2.8</v>
      </c>
      <c r="Y23" s="68">
        <f t="shared" si="7"/>
        <v>3.7195926352815341E-9</v>
      </c>
      <c r="Z23">
        <f t="shared" si="8"/>
        <v>3.1111111111111107</v>
      </c>
      <c r="AA23">
        <f t="shared" si="9"/>
        <v>1.0540925533894596</v>
      </c>
      <c r="AC23" s="68">
        <f t="shared" si="10"/>
        <v>3.7195926352815341E-9</v>
      </c>
      <c r="AE23" s="140" t="s">
        <v>126</v>
      </c>
      <c r="AF23" s="141">
        <v>0.98294999999999999</v>
      </c>
      <c r="AG23" s="141">
        <v>0.98687999999999998</v>
      </c>
      <c r="AH23" s="142">
        <v>0.99128000000000005</v>
      </c>
    </row>
    <row r="24" spans="1:35" ht="26" x14ac:dyDescent="0.2">
      <c r="A24" s="65">
        <v>5.9270383622525999</v>
      </c>
      <c r="B24" s="68">
        <v>7.5230940456316105E-8</v>
      </c>
      <c r="C24">
        <f t="shared" si="0"/>
        <v>6.585598180280666</v>
      </c>
      <c r="D24">
        <f t="shared" si="1"/>
        <v>4.6482258034911519</v>
      </c>
      <c r="E24" s="68">
        <v>7.5230940456316105E-8</v>
      </c>
      <c r="F24" s="68">
        <f t="shared" si="2"/>
        <v>5.1416010371762117E-8</v>
      </c>
      <c r="G24" s="68"/>
      <c r="H24" s="65">
        <v>3.08319469895646</v>
      </c>
      <c r="I24" s="65">
        <v>5.3885043617379E-9</v>
      </c>
      <c r="J24">
        <f t="shared" si="3"/>
        <v>3.4257718877293999</v>
      </c>
      <c r="K24">
        <f t="shared" si="4"/>
        <v>1.3602708554563669</v>
      </c>
      <c r="L24" s="65">
        <v>5.3885043617379E-9</v>
      </c>
      <c r="M24" s="65"/>
      <c r="O24">
        <v>3.85160748477715</v>
      </c>
      <c r="P24">
        <v>1.4999999999999999E-8</v>
      </c>
      <c r="Q24">
        <f>O24/(1-0.1)</f>
        <v>4.2795638719746112</v>
      </c>
      <c r="R24">
        <f>(O24-$Z$3)/SQRT(1-(Q24/$AB$3))</f>
        <v>2.209170205049988</v>
      </c>
      <c r="S24">
        <v>1.4999999999999999E-8</v>
      </c>
      <c r="T24" s="68"/>
      <c r="X24">
        <v>2.9</v>
      </c>
      <c r="Y24" s="68">
        <f t="shared" si="7"/>
        <v>4.4186404806540646E-9</v>
      </c>
      <c r="Z24">
        <f t="shared" si="8"/>
        <v>3.2222222222222219</v>
      </c>
      <c r="AA24">
        <f t="shared" si="9"/>
        <v>1.1618092772967294</v>
      </c>
      <c r="AC24" s="68">
        <f t="shared" si="10"/>
        <v>4.4186404806540646E-9</v>
      </c>
      <c r="AE24" s="140" t="s">
        <v>127</v>
      </c>
      <c r="AF24" s="141">
        <v>0.96618999999999999</v>
      </c>
      <c r="AG24" s="141">
        <v>0.97392999999999996</v>
      </c>
      <c r="AH24" s="142">
        <v>0.98263</v>
      </c>
    </row>
    <row r="25" spans="1:35" x14ac:dyDescent="0.2">
      <c r="A25" s="65">
        <v>6.1675783358988099</v>
      </c>
      <c r="B25" s="68">
        <v>8.4627317531096003E-8</v>
      </c>
      <c r="C25">
        <f t="shared" si="0"/>
        <v>6.8528648176653437</v>
      </c>
      <c r="D25">
        <f t="shared" si="1"/>
        <v>4.9461668626543238</v>
      </c>
      <c r="E25" s="68">
        <v>8.4627317531096003E-8</v>
      </c>
      <c r="F25" s="68">
        <f t="shared" si="2"/>
        <v>5.7392575133237783E-8</v>
      </c>
      <c r="G25" s="68"/>
      <c r="H25" s="65">
        <v>3.1310089801146401</v>
      </c>
      <c r="I25" s="65">
        <v>4.78544048203607E-9</v>
      </c>
      <c r="J25">
        <f t="shared" si="3"/>
        <v>3.4788988667940446</v>
      </c>
      <c r="K25">
        <f t="shared" si="4"/>
        <v>1.4123128758093231</v>
      </c>
      <c r="L25" s="65">
        <v>4.78544048203607E-9</v>
      </c>
      <c r="M25" s="65"/>
      <c r="O25">
        <v>3.9108647731205601</v>
      </c>
      <c r="P25">
        <v>1.4E-8</v>
      </c>
      <c r="Q25">
        <f t="shared" ref="Q25:Q81" si="11">O25/(1-0.1)</f>
        <v>4.345405303467289</v>
      </c>
      <c r="R25">
        <f t="shared" ref="R25:R81" si="12">(O25-$Z$3)/SQRT(1-(Q25/$AB$3))</f>
        <v>2.2757723846079632</v>
      </c>
      <c r="S25">
        <v>1.4E-8</v>
      </c>
      <c r="T25" s="68"/>
      <c r="X25">
        <v>3</v>
      </c>
      <c r="Y25" s="68">
        <f t="shared" si="7"/>
        <v>5.1725983336318679E-9</v>
      </c>
      <c r="Z25">
        <f t="shared" si="8"/>
        <v>3.333333333333333</v>
      </c>
      <c r="AA25">
        <f t="shared" si="9"/>
        <v>1.2699606293110035</v>
      </c>
      <c r="AC25" s="68">
        <f t="shared" si="10"/>
        <v>5.1725983336318679E-9</v>
      </c>
      <c r="AE25" s="143" t="s">
        <v>128</v>
      </c>
      <c r="AF25" s="144">
        <v>0.96519999999999995</v>
      </c>
      <c r="AG25" s="144">
        <v>0.97360000000000002</v>
      </c>
      <c r="AH25" s="145">
        <v>0.98238000000000003</v>
      </c>
    </row>
    <row r="26" spans="1:35" x14ac:dyDescent="0.2">
      <c r="A26" s="65">
        <v>6.46081865245056</v>
      </c>
      <c r="B26" s="68">
        <v>9.4312238250349105E-8</v>
      </c>
      <c r="C26">
        <f t="shared" si="0"/>
        <v>7.1786873916117333</v>
      </c>
      <c r="D26">
        <f t="shared" si="1"/>
        <v>5.3140620919089105</v>
      </c>
      <c r="E26" s="68">
        <v>9.4312238250349105E-8</v>
      </c>
      <c r="F26" s="68">
        <f t="shared" si="2"/>
        <v>6.5163608461535688E-8</v>
      </c>
      <c r="G26" s="68"/>
      <c r="H26" s="65">
        <v>3.1611098246268998</v>
      </c>
      <c r="I26" s="65">
        <v>4.5292393864914803E-9</v>
      </c>
      <c r="J26">
        <f t="shared" si="3"/>
        <v>3.512344249585444</v>
      </c>
      <c r="K26">
        <f t="shared" si="4"/>
        <v>1.4451272514888616</v>
      </c>
      <c r="L26" s="65">
        <v>4.5292393864914803E-9</v>
      </c>
      <c r="M26" s="65"/>
      <c r="O26">
        <v>3.9668448275342301</v>
      </c>
      <c r="P26">
        <v>8.9999999999999896E-9</v>
      </c>
      <c r="Q26">
        <f t="shared" si="11"/>
        <v>4.4076053639269226</v>
      </c>
      <c r="R26">
        <f t="shared" si="12"/>
        <v>2.3388449508886344</v>
      </c>
      <c r="S26">
        <v>8.9999999999999896E-9</v>
      </c>
      <c r="T26" s="68"/>
      <c r="X26">
        <v>3.1</v>
      </c>
      <c r="Y26" s="68">
        <f t="shared" si="7"/>
        <v>5.9810601378541878E-9</v>
      </c>
      <c r="Z26">
        <f t="shared" si="8"/>
        <v>3.4444444444444446</v>
      </c>
      <c r="AA26">
        <f t="shared" si="9"/>
        <v>1.378550545473652</v>
      </c>
      <c r="AC26" s="68">
        <f t="shared" si="10"/>
        <v>5.9810601378541878E-9</v>
      </c>
    </row>
    <row r="27" spans="1:35" x14ac:dyDescent="0.2">
      <c r="A27" s="65">
        <v>6.6276430276146101</v>
      </c>
      <c r="B27" s="68">
        <v>1.02898971000936E-7</v>
      </c>
      <c r="C27">
        <f t="shared" si="0"/>
        <v>7.3640478084606773</v>
      </c>
      <c r="D27">
        <f t="shared" si="1"/>
        <v>5.5257083054352591</v>
      </c>
      <c r="E27" s="68">
        <v>1.02898971000936E-7</v>
      </c>
      <c r="F27" s="68">
        <f t="shared" si="2"/>
        <v>6.98275301516307E-8</v>
      </c>
      <c r="G27" s="68"/>
      <c r="H27" s="65">
        <v>2.8688557707828202</v>
      </c>
      <c r="I27" s="65">
        <v>4.49874189466837E-9</v>
      </c>
      <c r="J27">
        <f t="shared" si="3"/>
        <v>3.1876175230920225</v>
      </c>
      <c r="K27">
        <f t="shared" si="4"/>
        <v>1.1282153148442058</v>
      </c>
      <c r="L27" s="65">
        <v>4.49874189466837E-9</v>
      </c>
      <c r="M27" s="65"/>
      <c r="O27">
        <v>4.0074988011741004</v>
      </c>
      <c r="P27">
        <v>9.8451824134705503E-9</v>
      </c>
      <c r="Q27">
        <f t="shared" si="11"/>
        <v>4.4527764457490004</v>
      </c>
      <c r="R27">
        <f t="shared" si="12"/>
        <v>2.3847438061745945</v>
      </c>
      <c r="S27">
        <v>9.8451824134705503E-9</v>
      </c>
      <c r="T27" s="68"/>
      <c r="X27">
        <v>3.2</v>
      </c>
      <c r="Y27" s="68">
        <f t="shared" si="7"/>
        <v>6.8437122878822574E-9</v>
      </c>
      <c r="Z27">
        <f t="shared" si="8"/>
        <v>3.5555555555555558</v>
      </c>
      <c r="AA27">
        <f t="shared" si="9"/>
        <v>1.4875830147613451</v>
      </c>
      <c r="AC27" s="68">
        <f t="shared" si="10"/>
        <v>6.8437122878822574E-9</v>
      </c>
    </row>
    <row r="28" spans="1:35" x14ac:dyDescent="0.2">
      <c r="A28" s="65">
        <v>6.8077163228125697</v>
      </c>
      <c r="B28" s="68">
        <v>1.10271349862259E-7</v>
      </c>
      <c r="C28">
        <f t="shared" si="0"/>
        <v>7.5641292475695217</v>
      </c>
      <c r="D28">
        <f t="shared" si="1"/>
        <v>5.7561202123488817</v>
      </c>
      <c r="E28" s="68">
        <v>1.10271349862259E-7</v>
      </c>
      <c r="F28" s="68">
        <f t="shared" si="2"/>
        <v>7.5063678607519293E-8</v>
      </c>
      <c r="G28" s="68"/>
      <c r="H28" s="65">
        <v>2.89481044343521</v>
      </c>
      <c r="I28" s="65">
        <v>4.3303571428571501E-9</v>
      </c>
      <c r="J28">
        <f t="shared" si="3"/>
        <v>3.2164560482613442</v>
      </c>
      <c r="K28">
        <f t="shared" si="4"/>
        <v>1.1562085983238046</v>
      </c>
      <c r="L28" s="65">
        <v>4.3303571428571501E-9</v>
      </c>
      <c r="M28" s="65"/>
      <c r="O28">
        <v>4.0420916185003497</v>
      </c>
      <c r="P28">
        <v>9.3893487858719893E-9</v>
      </c>
      <c r="Q28">
        <f t="shared" si="11"/>
        <v>4.4912129094448332</v>
      </c>
      <c r="R28">
        <f t="shared" si="12"/>
        <v>2.4238621722230524</v>
      </c>
      <c r="S28">
        <v>9.3893487858719893E-9</v>
      </c>
      <c r="T28" s="68"/>
      <c r="X28">
        <v>3.3</v>
      </c>
      <c r="Y28" s="68">
        <f t="shared" si="7"/>
        <v>7.7603191546607356E-9</v>
      </c>
      <c r="Z28">
        <f t="shared" si="8"/>
        <v>3.6666666666666665</v>
      </c>
      <c r="AA28">
        <f t="shared" si="9"/>
        <v>1.5970620800236266</v>
      </c>
      <c r="AC28" s="68">
        <f t="shared" si="10"/>
        <v>7.7603191546607356E-9</v>
      </c>
    </row>
    <row r="29" spans="1:35" x14ac:dyDescent="0.2">
      <c r="A29" s="65">
        <v>7.0055299934579702</v>
      </c>
      <c r="B29" s="68">
        <v>1.1899999999999999E-7</v>
      </c>
      <c r="C29">
        <f t="shared" si="0"/>
        <v>7.7839222149533001</v>
      </c>
      <c r="D29">
        <f t="shared" si="1"/>
        <v>6.0116198671238399</v>
      </c>
      <c r="E29" s="68">
        <v>1.1899999999999999E-7</v>
      </c>
      <c r="F29" s="68">
        <f t="shared" si="2"/>
        <v>8.1061563210744475E-8</v>
      </c>
      <c r="G29" s="68"/>
      <c r="H29" s="65">
        <v>2.9109480859927301</v>
      </c>
      <c r="I29" s="65">
        <v>4.3072669614143199E-9</v>
      </c>
      <c r="J29">
        <f t="shared" si="3"/>
        <v>3.2343867622141445</v>
      </c>
      <c r="K29">
        <f t="shared" si="4"/>
        <v>1.1736285228142302</v>
      </c>
      <c r="L29" s="65">
        <v>4.3072669614143199E-9</v>
      </c>
      <c r="M29" s="65"/>
      <c r="O29">
        <v>4.1247204062707103</v>
      </c>
      <c r="P29">
        <v>1.11206896551724E-8</v>
      </c>
      <c r="Q29">
        <f t="shared" si="11"/>
        <v>4.5830226736341224</v>
      </c>
      <c r="R29">
        <f t="shared" si="12"/>
        <v>2.5175349617785026</v>
      </c>
      <c r="S29">
        <v>1.11206896551724E-8</v>
      </c>
      <c r="T29" s="68"/>
      <c r="X29">
        <v>3.4</v>
      </c>
      <c r="Y29" s="68">
        <f t="shared" si="7"/>
        <v>8.7307118968386031E-9</v>
      </c>
      <c r="Z29">
        <f t="shared" si="8"/>
        <v>3.7777777777777777</v>
      </c>
      <c r="AA29">
        <f t="shared" si="9"/>
        <v>1.7069918389410599</v>
      </c>
      <c r="AC29" s="68">
        <f t="shared" si="10"/>
        <v>8.7307118968386031E-9</v>
      </c>
    </row>
    <row r="30" spans="1:35" x14ac:dyDescent="0.2">
      <c r="A30" s="65">
        <v>7.2470943320785803</v>
      </c>
      <c r="B30" s="68">
        <v>1.30571428571429E-7</v>
      </c>
      <c r="C30">
        <f t="shared" si="0"/>
        <v>8.0523270356428664</v>
      </c>
      <c r="D30">
        <f t="shared" si="1"/>
        <v>6.3270964673313479</v>
      </c>
      <c r="E30" s="68">
        <v>1.30571428571429E-7</v>
      </c>
      <c r="F30" s="68">
        <f t="shared" si="2"/>
        <v>8.8742546589640529E-8</v>
      </c>
      <c r="G30" s="68"/>
      <c r="H30" s="65">
        <v>2.6516822417113799</v>
      </c>
      <c r="I30" s="65">
        <v>4.60528397161909E-9</v>
      </c>
      <c r="J30">
        <f t="shared" si="3"/>
        <v>2.946313601901533</v>
      </c>
      <c r="K30">
        <f t="shared" si="4"/>
        <v>0.89512159824411375</v>
      </c>
      <c r="L30" s="65">
        <v>4.60528397161909E-9</v>
      </c>
      <c r="M30" s="65"/>
      <c r="O30">
        <v>4.2296285368051603</v>
      </c>
      <c r="P30">
        <v>1.3724889624724099E-8</v>
      </c>
      <c r="Q30">
        <f t="shared" si="11"/>
        <v>4.6995872631168449</v>
      </c>
      <c r="R30">
        <f t="shared" si="12"/>
        <v>2.636944026441927</v>
      </c>
      <c r="S30">
        <v>1.3724889624724099E-8</v>
      </c>
      <c r="T30" s="68"/>
      <c r="X30">
        <v>3.5</v>
      </c>
      <c r="Y30" s="68">
        <f t="shared" si="7"/>
        <v>9.7547796571778469E-9</v>
      </c>
      <c r="Z30">
        <f t="shared" si="8"/>
        <v>3.8888888888888888</v>
      </c>
      <c r="AA30">
        <f t="shared" si="9"/>
        <v>1.8173764450044858</v>
      </c>
      <c r="AC30" s="68">
        <f t="shared" si="10"/>
        <v>9.7547796571778469E-9</v>
      </c>
    </row>
    <row r="31" spans="1:35" x14ac:dyDescent="0.2">
      <c r="A31" s="65">
        <v>7.5222978177332003</v>
      </c>
      <c r="B31" s="68">
        <v>1.4307142857142901E-7</v>
      </c>
      <c r="C31">
        <f t="shared" si="0"/>
        <v>8.3581086863702225</v>
      </c>
      <c r="D31">
        <f t="shared" si="1"/>
        <v>6.6912747282411811</v>
      </c>
      <c r="E31" s="68">
        <v>1.4307142857142901E-7</v>
      </c>
      <c r="F31" s="68">
        <f t="shared" si="2"/>
        <v>9.7982989230767666E-8</v>
      </c>
      <c r="G31" s="68"/>
      <c r="H31" s="65">
        <v>2.6794706764856699</v>
      </c>
      <c r="I31" s="65">
        <v>3.9336252176956402E-9</v>
      </c>
      <c r="J31">
        <f t="shared" si="3"/>
        <v>2.9771896405396334</v>
      </c>
      <c r="K31">
        <f t="shared" si="4"/>
        <v>0.92483442952745032</v>
      </c>
      <c r="L31" s="65">
        <v>3.9336252176956402E-9</v>
      </c>
      <c r="M31" s="65"/>
      <c r="O31">
        <v>4.2903132414923002</v>
      </c>
      <c r="P31">
        <v>1.4944808231992501E-8</v>
      </c>
      <c r="Q31">
        <f t="shared" si="11"/>
        <v>4.767014712769222</v>
      </c>
      <c r="R31">
        <f t="shared" si="12"/>
        <v>2.7062635322786535</v>
      </c>
      <c r="S31">
        <v>1.4944808231992501E-8</v>
      </c>
      <c r="T31" s="68"/>
      <c r="X31">
        <v>3.6</v>
      </c>
      <c r="Y31" s="68">
        <f t="shared" si="7"/>
        <v>1.0832462529926969E-8</v>
      </c>
      <c r="Z31">
        <f t="shared" si="8"/>
        <v>4</v>
      </c>
      <c r="AA31">
        <f t="shared" si="9"/>
        <v>1.9282201085159458</v>
      </c>
      <c r="AC31" s="68">
        <f t="shared" si="10"/>
        <v>1.0832462529926969E-8</v>
      </c>
    </row>
    <row r="32" spans="1:35" x14ac:dyDescent="0.2">
      <c r="A32" s="65">
        <v>7.8358574711387501</v>
      </c>
      <c r="B32" s="68">
        <v>1.5628571428571501E-7</v>
      </c>
      <c r="C32">
        <f t="shared" si="0"/>
        <v>8.7065083012652771</v>
      </c>
      <c r="D32">
        <f t="shared" si="1"/>
        <v>7.1125955271501873</v>
      </c>
      <c r="E32" s="68">
        <v>1.5628571428571501E-7</v>
      </c>
      <c r="F32" s="68">
        <f t="shared" si="2"/>
        <v>1.091665935700518E-7</v>
      </c>
      <c r="G32" s="68"/>
      <c r="H32" s="65">
        <v>2.69124835513384</v>
      </c>
      <c r="I32" s="65">
        <v>3.9875318783879001E-9</v>
      </c>
      <c r="J32">
        <f t="shared" si="3"/>
        <v>2.9902759501487108</v>
      </c>
      <c r="K32">
        <f t="shared" si="4"/>
        <v>0.93743765647605515</v>
      </c>
      <c r="L32" s="65">
        <v>3.9875318783879001E-9</v>
      </c>
      <c r="M32" s="65"/>
      <c r="O32">
        <v>4.3590608592904303</v>
      </c>
      <c r="P32">
        <v>1.6026515151515202E-8</v>
      </c>
      <c r="Q32">
        <f t="shared" si="11"/>
        <v>4.8434009547671444</v>
      </c>
      <c r="R32">
        <f t="shared" si="12"/>
        <v>2.7850132616361227</v>
      </c>
      <c r="S32">
        <v>1.6026515151515202E-8</v>
      </c>
      <c r="T32" s="68"/>
      <c r="X32">
        <v>3.7</v>
      </c>
      <c r="Y32" s="68">
        <f t="shared" si="7"/>
        <v>1.1963745869305465E-8</v>
      </c>
      <c r="Z32">
        <f t="shared" si="8"/>
        <v>4.1111111111111116</v>
      </c>
      <c r="AA32">
        <f t="shared" si="9"/>
        <v>2.0395270976118471</v>
      </c>
      <c r="AC32" s="68">
        <f t="shared" si="10"/>
        <v>1.1963745869305465E-8</v>
      </c>
    </row>
    <row r="33" spans="1:29" x14ac:dyDescent="0.2">
      <c r="A33" s="65">
        <v>8.1972451031297204</v>
      </c>
      <c r="B33" s="68">
        <v>1.7071837262625699E-7</v>
      </c>
      <c r="C33">
        <f t="shared" si="0"/>
        <v>9.1080501145885773</v>
      </c>
      <c r="D33">
        <f t="shared" si="1"/>
        <v>7.6069261517317379</v>
      </c>
      <c r="E33" s="68">
        <v>1.7071837262625699E-7</v>
      </c>
      <c r="F33" s="68">
        <f t="shared" si="2"/>
        <v>1.2295332683121828E-7</v>
      </c>
      <c r="G33" s="68"/>
      <c r="H33" s="65">
        <v>2.6956565287599701</v>
      </c>
      <c r="I33" s="65">
        <v>4.3017648928176897E-9</v>
      </c>
      <c r="J33">
        <f t="shared" si="3"/>
        <v>2.9951739208444113</v>
      </c>
      <c r="K33">
        <f t="shared" si="4"/>
        <v>0.94215633947713417</v>
      </c>
      <c r="L33" s="65">
        <v>4.3017648928176897E-9</v>
      </c>
      <c r="M33" s="65"/>
      <c r="O33">
        <v>4.4331832392727604</v>
      </c>
      <c r="P33">
        <v>1.6928571428571501E-8</v>
      </c>
      <c r="Q33">
        <f t="shared" si="11"/>
        <v>4.925759154747511</v>
      </c>
      <c r="R33">
        <f t="shared" si="12"/>
        <v>2.8701833132941563</v>
      </c>
      <c r="S33">
        <v>1.6928571428571501E-8</v>
      </c>
      <c r="T33" s="68"/>
      <c r="X33">
        <v>3.8</v>
      </c>
      <c r="Y33" s="68">
        <f t="shared" si="7"/>
        <v>1.3148655631269634E-8</v>
      </c>
      <c r="Z33">
        <f t="shared" si="8"/>
        <v>4.2222222222222223</v>
      </c>
      <c r="AA33">
        <f t="shared" si="9"/>
        <v>2.1513017393089511</v>
      </c>
      <c r="AC33" s="68">
        <f t="shared" si="10"/>
        <v>1.3148655631269634E-8</v>
      </c>
    </row>
    <row r="34" spans="1:29" x14ac:dyDescent="0.2">
      <c r="A34" s="65">
        <v>8.6360232694629904</v>
      </c>
      <c r="B34" s="68">
        <v>1.9347810961031501E-7</v>
      </c>
      <c r="C34">
        <f t="shared" si="0"/>
        <v>9.5955814105144341</v>
      </c>
      <c r="D34">
        <f t="shared" si="1"/>
        <v>8.2202546597993926</v>
      </c>
      <c r="E34" s="68">
        <v>1.9347810961031501E-7</v>
      </c>
      <c r="F34" s="68">
        <f t="shared" si="2"/>
        <v>1.4104150432692407E-7</v>
      </c>
      <c r="G34" s="68"/>
      <c r="H34" s="65">
        <v>2.4799980606758401</v>
      </c>
      <c r="I34" s="65">
        <v>2.0263832707705201E-9</v>
      </c>
      <c r="J34">
        <f t="shared" si="3"/>
        <v>2.7555534007509332</v>
      </c>
      <c r="K34">
        <f t="shared" si="4"/>
        <v>0.71227276436802478</v>
      </c>
      <c r="L34" s="65">
        <v>2.0263832707705201E-9</v>
      </c>
      <c r="M34" s="65"/>
      <c r="O34">
        <v>4.5124194137874403</v>
      </c>
      <c r="P34">
        <v>1.8142857142857198E-8</v>
      </c>
      <c r="Q34">
        <f t="shared" si="11"/>
        <v>5.0137993486527117</v>
      </c>
      <c r="R34">
        <f t="shared" si="12"/>
        <v>2.9615339676982009</v>
      </c>
      <c r="S34">
        <v>1.8142857142857198E-8</v>
      </c>
      <c r="T34" s="68"/>
      <c r="X34">
        <v>3.9</v>
      </c>
      <c r="Y34" s="68">
        <f t="shared" si="7"/>
        <v>1.4387254523653868E-8</v>
      </c>
      <c r="Z34">
        <f t="shared" si="8"/>
        <v>4.333333333333333</v>
      </c>
      <c r="AA34">
        <f t="shared" si="9"/>
        <v>2.2635484205738026</v>
      </c>
      <c r="AC34" s="68">
        <f t="shared" si="10"/>
        <v>1.4387254523653868E-8</v>
      </c>
    </row>
    <row r="35" spans="1:29" x14ac:dyDescent="0.2">
      <c r="A35" s="65">
        <v>9.1852741301045597</v>
      </c>
      <c r="B35" s="68">
        <v>2.1047046846292601E-7</v>
      </c>
      <c r="C35">
        <f t="shared" si="0"/>
        <v>10.205860144560623</v>
      </c>
      <c r="D35">
        <f t="shared" si="1"/>
        <v>9.0094169955092003</v>
      </c>
      <c r="E35" s="68">
        <v>2.1047046846292601E-7</v>
      </c>
      <c r="F35" s="68">
        <f t="shared" si="2"/>
        <v>1.6588729998819375E-7</v>
      </c>
      <c r="G35" s="68"/>
      <c r="H35" s="65">
        <v>2.4810655837729998</v>
      </c>
      <c r="I35" s="65">
        <v>2.00267362070426E-9</v>
      </c>
      <c r="J35">
        <f t="shared" si="3"/>
        <v>2.7567395375255552</v>
      </c>
      <c r="K35">
        <f t="shared" si="4"/>
        <v>0.71340587658375265</v>
      </c>
      <c r="L35" s="65">
        <v>2.00267362070426E-9</v>
      </c>
      <c r="M35" s="65"/>
      <c r="O35">
        <v>4.5997576921957304</v>
      </c>
      <c r="P35">
        <v>1.92142857142857E-8</v>
      </c>
      <c r="Q35">
        <f t="shared" si="11"/>
        <v>5.1108418802174782</v>
      </c>
      <c r="R35">
        <f t="shared" si="12"/>
        <v>3.0625929956929254</v>
      </c>
      <c r="S35">
        <v>1.92142857142857E-8</v>
      </c>
      <c r="T35" s="68"/>
      <c r="X35">
        <v>4</v>
      </c>
      <c r="Y35" s="68">
        <f t="shared" si="7"/>
        <v>1.5679638797429668E-8</v>
      </c>
      <c r="Z35">
        <f t="shared" si="8"/>
        <v>4.4444444444444446</v>
      </c>
      <c r="AA35">
        <f t="shared" si="9"/>
        <v>2.3762715894162159</v>
      </c>
      <c r="AC35" s="68">
        <f t="shared" si="10"/>
        <v>1.5679638797429668E-8</v>
      </c>
    </row>
    <row r="36" spans="1:29" x14ac:dyDescent="0.2">
      <c r="A36" s="65">
        <v>9.5771535082361208</v>
      </c>
      <c r="B36" s="68">
        <v>2.18288994189769E-7</v>
      </c>
      <c r="C36">
        <f t="shared" si="0"/>
        <v>10.641281675817911</v>
      </c>
      <c r="D36">
        <f t="shared" si="1"/>
        <v>9.5878519720291209</v>
      </c>
      <c r="E36" s="68">
        <v>2.18288994189769E-7</v>
      </c>
      <c r="F36" s="68">
        <f t="shared" si="2"/>
        <v>1.8520245398679055E-7</v>
      </c>
      <c r="G36" s="68"/>
      <c r="H36" s="65">
        <v>2.4795231198258501</v>
      </c>
      <c r="I36" s="65">
        <v>1.9477339085504099E-9</v>
      </c>
      <c r="J36">
        <f t="shared" si="3"/>
        <v>2.755025688695389</v>
      </c>
      <c r="K36">
        <f t="shared" si="4"/>
        <v>0.71176865826498592</v>
      </c>
      <c r="L36" s="65">
        <v>1.9477339085504099E-9</v>
      </c>
      <c r="M36" s="65"/>
      <c r="O36">
        <v>4.6915221803203897</v>
      </c>
      <c r="P36">
        <v>1.9767857142857201E-8</v>
      </c>
      <c r="Q36">
        <f t="shared" si="11"/>
        <v>5.2128024225782106</v>
      </c>
      <c r="R36">
        <f t="shared" si="12"/>
        <v>3.1691922664582037</v>
      </c>
      <c r="S36">
        <v>1.9767857142857201E-8</v>
      </c>
      <c r="T36" s="68"/>
      <c r="X36">
        <v>4.0999999999999996</v>
      </c>
      <c r="Y36" s="68">
        <f t="shared" si="7"/>
        <v>1.7025935552719503E-8</v>
      </c>
      <c r="Z36">
        <f t="shared" si="8"/>
        <v>4.5555555555555554</v>
      </c>
      <c r="AA36">
        <f t="shared" si="9"/>
        <v>2.4894757560074678</v>
      </c>
      <c r="AC36" s="68">
        <f t="shared" si="10"/>
        <v>1.7025935552719503E-8</v>
      </c>
    </row>
    <row r="37" spans="1:29" x14ac:dyDescent="0.2">
      <c r="A37" s="65">
        <v>10.005593331635501</v>
      </c>
      <c r="B37" s="68">
        <v>2.3203364309698599E-7</v>
      </c>
      <c r="C37">
        <f t="shared" si="0"/>
        <v>11.117325924039445</v>
      </c>
      <c r="D37">
        <f t="shared" si="1"/>
        <v>10.235763424828464</v>
      </c>
      <c r="E37" s="68">
        <v>2.3203364309698599E-7</v>
      </c>
      <c r="F37" s="68">
        <f t="shared" si="2"/>
        <v>2.0792792720499627E-7</v>
      </c>
      <c r="G37" s="68"/>
      <c r="H37" s="65">
        <v>2.2748388735968099</v>
      </c>
      <c r="I37" s="65">
        <v>1.81348306385023E-9</v>
      </c>
      <c r="J37">
        <f t="shared" si="3"/>
        <v>2.5275987484408997</v>
      </c>
      <c r="K37">
        <f t="shared" si="4"/>
        <v>0.49538885287335294</v>
      </c>
      <c r="L37" s="65">
        <v>1.81348306385023E-9</v>
      </c>
      <c r="M37" s="65"/>
      <c r="O37">
        <v>4.7922423421657898</v>
      </c>
      <c r="P37">
        <v>2.04107142857143E-8</v>
      </c>
      <c r="Q37">
        <f t="shared" si="11"/>
        <v>5.3247137135175437</v>
      </c>
      <c r="R37">
        <f t="shared" si="12"/>
        <v>3.2866933755278849</v>
      </c>
      <c r="S37">
        <v>2.04107142857143E-8</v>
      </c>
      <c r="T37" s="68"/>
      <c r="X37">
        <v>4.2</v>
      </c>
      <c r="Y37" s="68">
        <f t="shared" si="7"/>
        <v>1.8426300462739504E-8</v>
      </c>
      <c r="Z37">
        <f t="shared" si="8"/>
        <v>4.666666666666667</v>
      </c>
      <c r="AA37">
        <f t="shared" si="9"/>
        <v>2.6031654938238744</v>
      </c>
      <c r="AC37" s="68">
        <f t="shared" si="10"/>
        <v>1.8426300462739504E-8</v>
      </c>
    </row>
    <row r="38" spans="1:29" x14ac:dyDescent="0.2">
      <c r="A38" s="65">
        <v>10.478995268134801</v>
      </c>
      <c r="B38" s="68">
        <v>2.5202380952380899E-7</v>
      </c>
      <c r="C38">
        <f t="shared" si="0"/>
        <v>11.643328075705334</v>
      </c>
      <c r="D38">
        <f t="shared" si="1"/>
        <v>10.971574686114282</v>
      </c>
      <c r="E38" s="68">
        <v>2.5202380952380899E-7</v>
      </c>
      <c r="F38" s="68">
        <f t="shared" si="2"/>
        <v>2.3511268756935879E-7</v>
      </c>
      <c r="G38" s="68"/>
      <c r="H38" s="65">
        <v>2.3035201390784299</v>
      </c>
      <c r="I38" s="65">
        <v>1.77790568381319E-9</v>
      </c>
      <c r="J38">
        <f t="shared" si="3"/>
        <v>2.5594668211982552</v>
      </c>
      <c r="K38">
        <f t="shared" si="4"/>
        <v>0.52560446308918429</v>
      </c>
      <c r="L38" s="65">
        <v>1.77790568381319E-9</v>
      </c>
      <c r="M38" s="65"/>
      <c r="O38">
        <v>4.8900939281576097</v>
      </c>
      <c r="P38">
        <v>2.2523559237810901E-8</v>
      </c>
      <c r="Q38">
        <f t="shared" si="11"/>
        <v>5.4334376979528995</v>
      </c>
      <c r="R38">
        <f t="shared" si="12"/>
        <v>3.4013522156975005</v>
      </c>
      <c r="S38">
        <v>2.2523559237810901E-8</v>
      </c>
      <c r="T38" s="68"/>
      <c r="X38">
        <v>4.3</v>
      </c>
      <c r="Y38" s="68">
        <f t="shared" si="7"/>
        <v>1.9880915840527146E-8</v>
      </c>
      <c r="Z38">
        <f t="shared" si="8"/>
        <v>4.7777777777777777</v>
      </c>
      <c r="AA38">
        <f t="shared" si="9"/>
        <v>2.7173454408164117</v>
      </c>
      <c r="AC38" s="68">
        <f t="shared" si="10"/>
        <v>1.9880915840527146E-8</v>
      </c>
    </row>
    <row r="39" spans="1:29" x14ac:dyDescent="0.2">
      <c r="A39" s="65">
        <v>11.030852966303</v>
      </c>
      <c r="B39" s="68">
        <v>2.8295729919874901E-7</v>
      </c>
      <c r="C39">
        <f t="shared" si="0"/>
        <v>12.256503295892221</v>
      </c>
      <c r="D39">
        <f t="shared" si="1"/>
        <v>11.857437458367981</v>
      </c>
      <c r="E39" s="68">
        <v>2.8295729919874901E-7</v>
      </c>
      <c r="F39" s="68">
        <f t="shared" si="2"/>
        <v>2.6975145228217353E-7</v>
      </c>
      <c r="G39" s="68"/>
      <c r="H39" s="65">
        <v>2.1101052911134399</v>
      </c>
      <c r="I39" s="65">
        <v>1.32480378244928E-9</v>
      </c>
      <c r="J39">
        <f t="shared" si="3"/>
        <v>2.3445614345704886</v>
      </c>
      <c r="K39">
        <f t="shared" si="4"/>
        <v>0.3224950477186444</v>
      </c>
      <c r="L39" s="65">
        <v>1.32480378244928E-9</v>
      </c>
      <c r="M39" s="65"/>
      <c r="O39">
        <v>5.0047143958232301</v>
      </c>
      <c r="P39">
        <v>2.5187160214080199E-8</v>
      </c>
      <c r="Q39">
        <f t="shared" si="11"/>
        <v>5.5607937731369219</v>
      </c>
      <c r="R39">
        <f t="shared" si="12"/>
        <v>3.5362987128666585</v>
      </c>
      <c r="S39">
        <v>2.5187160214080199E-8</v>
      </c>
      <c r="T39" s="68"/>
      <c r="X39">
        <v>4.4000000000000004</v>
      </c>
      <c r="Y39" s="68">
        <f t="shared" si="7"/>
        <v>2.1389988989462031E-8</v>
      </c>
      <c r="Z39">
        <f t="shared" si="8"/>
        <v>4.8888888888888893</v>
      </c>
      <c r="AA39">
        <f t="shared" si="9"/>
        <v>2.8320203006071214</v>
      </c>
      <c r="AC39" s="68">
        <f t="shared" si="10"/>
        <v>2.1389988989462031E-8</v>
      </c>
    </row>
    <row r="40" spans="1:29" x14ac:dyDescent="0.2">
      <c r="A40" s="65">
        <v>11.711909277777499</v>
      </c>
      <c r="B40" s="68">
        <v>3.3585090933351498E-7</v>
      </c>
      <c r="C40">
        <f t="shared" si="0"/>
        <v>13.013232530863888</v>
      </c>
      <c r="D40">
        <f t="shared" si="1"/>
        <v>12.995746888239793</v>
      </c>
      <c r="E40" s="68">
        <v>3.3585090933351498E-7</v>
      </c>
      <c r="F40" s="68">
        <f t="shared" si="2"/>
        <v>3.1726941094119936E-7</v>
      </c>
      <c r="G40" s="68"/>
      <c r="H40" s="65">
        <v>2.1118588419141</v>
      </c>
      <c r="I40" s="65">
        <v>1.3290331886615399E-9</v>
      </c>
      <c r="J40">
        <f t="shared" si="3"/>
        <v>2.3465098243489999</v>
      </c>
      <c r="K40">
        <f t="shared" si="4"/>
        <v>0.32432964259866476</v>
      </c>
      <c r="L40" s="65">
        <v>1.3290331886615399E-9</v>
      </c>
      <c r="M40" s="65"/>
      <c r="O40">
        <v>5.1351879593720504</v>
      </c>
      <c r="P40">
        <v>2.9738049984380399E-8</v>
      </c>
      <c r="Q40">
        <f t="shared" si="11"/>
        <v>5.7057643993022777</v>
      </c>
      <c r="R40">
        <f t="shared" si="12"/>
        <v>3.6907575096765037</v>
      </c>
      <c r="S40">
        <v>2.9738049984380399E-8</v>
      </c>
      <c r="T40" s="68"/>
      <c r="X40">
        <v>4.5</v>
      </c>
      <c r="Y40" s="68">
        <f t="shared" si="7"/>
        <v>2.2953750790779525E-8</v>
      </c>
      <c r="Z40">
        <f t="shared" si="8"/>
        <v>5</v>
      </c>
      <c r="AA40">
        <f t="shared" si="9"/>
        <v>2.9471948437130027</v>
      </c>
      <c r="AC40" s="68">
        <f t="shared" si="10"/>
        <v>2.2953750790779525E-8</v>
      </c>
    </row>
    <row r="41" spans="1:29" x14ac:dyDescent="0.2">
      <c r="A41" s="65">
        <v>12.724520216379901</v>
      </c>
      <c r="B41" s="68">
        <v>4.0309931036062898E-7</v>
      </c>
      <c r="C41">
        <f t="shared" si="0"/>
        <v>14.138355795977667</v>
      </c>
      <c r="D41">
        <f t="shared" si="1"/>
        <v>14.790537554010152</v>
      </c>
      <c r="E41" s="68">
        <v>4.0309931036062898E-7</v>
      </c>
      <c r="F41" s="68">
        <f t="shared" si="2"/>
        <v>3.9890695329731246E-7</v>
      </c>
      <c r="G41" s="68"/>
      <c r="H41" s="65">
        <v>1.9123500886943201</v>
      </c>
      <c r="I41" s="65">
        <v>2.49999999999995E-10</v>
      </c>
      <c r="J41">
        <f t="shared" si="3"/>
        <v>2.1248334318825779</v>
      </c>
      <c r="K41">
        <f t="shared" si="4"/>
        <v>0.1163951693179904</v>
      </c>
      <c r="L41" s="65">
        <v>2.49999999999995E-10</v>
      </c>
      <c r="M41" s="65"/>
      <c r="O41">
        <v>5.3116886600496596</v>
      </c>
      <c r="P41">
        <v>3.5468954017580702E-8</v>
      </c>
      <c r="Q41">
        <f t="shared" si="11"/>
        <v>5.9018762889440657</v>
      </c>
      <c r="R41">
        <f t="shared" si="12"/>
        <v>3.9011615422553629</v>
      </c>
      <c r="S41">
        <v>3.5468954017580702E-8</v>
      </c>
      <c r="T41" s="68"/>
      <c r="X41">
        <v>4.5999999999999996</v>
      </c>
      <c r="Y41" s="68">
        <f t="shared" si="7"/>
        <v>2.4572454490594193E-8</v>
      </c>
      <c r="Z41">
        <f t="shared" si="8"/>
        <v>5.1111111111111107</v>
      </c>
      <c r="AA41">
        <f t="shared" si="9"/>
        <v>3.0628739087981698</v>
      </c>
      <c r="AC41" s="68">
        <f t="shared" si="10"/>
        <v>2.4572454490594193E-8</v>
      </c>
    </row>
    <row r="42" spans="1:29" x14ac:dyDescent="0.2">
      <c r="A42" s="65">
        <v>13.611302029266801</v>
      </c>
      <c r="B42" s="68">
        <v>4.6866208181804499E-7</v>
      </c>
      <c r="C42">
        <f t="shared" si="0"/>
        <v>15.123668921407557</v>
      </c>
      <c r="D42">
        <f t="shared" si="1"/>
        <v>16.476540966095154</v>
      </c>
      <c r="E42" s="68">
        <v>4.6866208181804499E-7</v>
      </c>
      <c r="F42" s="68">
        <f t="shared" si="2"/>
        <v>4.8289520744840764E-7</v>
      </c>
      <c r="G42" s="68"/>
      <c r="H42" s="65">
        <v>4.2021986073462001</v>
      </c>
      <c r="I42" s="65">
        <v>1.4000000000000101E-8</v>
      </c>
      <c r="J42">
        <f>H42/(1-0.1)</f>
        <v>4.669109563718</v>
      </c>
      <c r="K42">
        <f>(H42-$Z$3)/SQRT(1-(J42/$AB$3))</f>
        <v>2.6056705750117981</v>
      </c>
      <c r="L42" s="65">
        <v>1.4000000000000101E-8</v>
      </c>
      <c r="M42" s="65"/>
      <c r="O42">
        <v>5.4774867668715004</v>
      </c>
      <c r="P42">
        <v>3.86332769385887E-8</v>
      </c>
      <c r="Q42">
        <f t="shared" si="11"/>
        <v>6.0860964076349999</v>
      </c>
      <c r="R42">
        <f t="shared" si="12"/>
        <v>4.1003573630187669</v>
      </c>
      <c r="S42">
        <v>3.86332769385887E-8</v>
      </c>
      <c r="T42" s="68"/>
      <c r="X42">
        <v>4.7</v>
      </c>
      <c r="Y42" s="68">
        <f t="shared" si="7"/>
        <v>2.6246374656148E-8</v>
      </c>
      <c r="Z42">
        <f t="shared" si="8"/>
        <v>5.2222222222222223</v>
      </c>
      <c r="AA42">
        <f t="shared" si="9"/>
        <v>3.1790624039550321</v>
      </c>
      <c r="AC42" s="68">
        <f t="shared" si="10"/>
        <v>2.6246374656148E-8</v>
      </c>
    </row>
    <row r="43" spans="1:29" x14ac:dyDescent="0.2">
      <c r="A43" s="65">
        <v>14.801026214449401</v>
      </c>
      <c r="B43" s="68">
        <v>5.6249537498221196E-7</v>
      </c>
      <c r="C43">
        <f t="shared" si="0"/>
        <v>16.445584682721556</v>
      </c>
      <c r="D43">
        <f t="shared" si="1"/>
        <v>18.935926817600862</v>
      </c>
      <c r="E43" s="68">
        <v>5.6249537498221196E-7</v>
      </c>
      <c r="F43" s="68">
        <f t="shared" si="2"/>
        <v>6.1772790820915969E-7</v>
      </c>
      <c r="G43" s="68"/>
      <c r="H43" s="65">
        <v>4.2320020349650997</v>
      </c>
      <c r="I43" s="65">
        <v>1.4500000000000001E-8</v>
      </c>
      <c r="J43">
        <f t="shared" ref="J43:J95" si="13">H43/(1-0.1)</f>
        <v>4.7022244832945548</v>
      </c>
      <c r="K43">
        <f t="shared" ref="K43:K95" si="14">(H43-$Z$3)/SQRT(1-(J43/$AB$3))</f>
        <v>2.6396518399785949</v>
      </c>
      <c r="L43" s="65">
        <v>1.4500000000000001E-8</v>
      </c>
      <c r="M43" s="65"/>
      <c r="O43">
        <v>5.63281178432376</v>
      </c>
      <c r="P43">
        <v>3.9797751268866197E-8</v>
      </c>
      <c r="Q43">
        <f t="shared" si="11"/>
        <v>6.2586797603597333</v>
      </c>
      <c r="R43">
        <f t="shared" si="12"/>
        <v>4.288355815475664</v>
      </c>
      <c r="S43">
        <v>3.9797751268866197E-8</v>
      </c>
      <c r="T43" s="68"/>
      <c r="X43">
        <v>4.8</v>
      </c>
      <c r="Y43" s="68">
        <f t="shared" si="7"/>
        <v>2.7975806276618163E-8</v>
      </c>
      <c r="Z43">
        <f t="shared" si="8"/>
        <v>5.333333333333333</v>
      </c>
      <c r="AA43">
        <f t="shared" si="9"/>
        <v>3.2957653080153086</v>
      </c>
      <c r="AC43" s="68">
        <f t="shared" si="10"/>
        <v>2.7975806276618163E-8</v>
      </c>
    </row>
    <row r="44" spans="1:29" x14ac:dyDescent="0.2">
      <c r="A44" s="65">
        <v>15.5507902921418</v>
      </c>
      <c r="B44" s="68">
        <v>6.3994855004677299E-7</v>
      </c>
      <c r="C44">
        <f t="shared" si="0"/>
        <v>17.278655880157554</v>
      </c>
      <c r="D44">
        <f t="shared" si="1"/>
        <v>20.622237452089962</v>
      </c>
      <c r="E44" s="68">
        <v>6.3994855004677299E-7</v>
      </c>
      <c r="F44" s="68">
        <f t="shared" si="2"/>
        <v>7.1841325432359039E-7</v>
      </c>
      <c r="G44" s="68"/>
      <c r="H44" s="65">
        <v>4.2944217595377898</v>
      </c>
      <c r="I44" s="65">
        <v>1.4000000000000101E-8</v>
      </c>
      <c r="J44">
        <f t="shared" si="13"/>
        <v>4.7715797328197667</v>
      </c>
      <c r="K44">
        <f t="shared" si="14"/>
        <v>2.7109632189977422</v>
      </c>
      <c r="L44" s="65">
        <v>1.4000000000000101E-8</v>
      </c>
      <c r="M44" s="68"/>
      <c r="O44">
        <v>5.7581836726662603</v>
      </c>
      <c r="P44">
        <v>4.2462093772221601E-8</v>
      </c>
      <c r="Q44">
        <f t="shared" si="11"/>
        <v>6.397981858518067</v>
      </c>
      <c r="R44">
        <f t="shared" si="12"/>
        <v>4.441092651700969</v>
      </c>
      <c r="S44">
        <v>4.2462093772221601E-8</v>
      </c>
      <c r="T44" s="68"/>
      <c r="X44">
        <v>4.9000000000000004</v>
      </c>
      <c r="Y44" s="68">
        <f t="shared" si="7"/>
        <v>2.9761063988248432E-8</v>
      </c>
      <c r="Z44">
        <f t="shared" si="8"/>
        <v>5.4444444444444446</v>
      </c>
      <c r="AA44">
        <f t="shared" si="9"/>
        <v>3.4129876718917185</v>
      </c>
      <c r="AC44" s="68">
        <f t="shared" si="10"/>
        <v>2.9761063988248432E-8</v>
      </c>
    </row>
    <row r="45" spans="1:29" x14ac:dyDescent="0.2">
      <c r="A45" s="65">
        <v>16.476630431849799</v>
      </c>
      <c r="B45" s="68">
        <v>8.0040663009778202E-7</v>
      </c>
      <c r="C45">
        <f t="shared" si="0"/>
        <v>18.307367146499775</v>
      </c>
      <c r="D45">
        <f t="shared" si="1"/>
        <v>22.877872165899973</v>
      </c>
      <c r="E45" s="68">
        <v>8.0040663009778202E-7</v>
      </c>
      <c r="F45" s="68">
        <f t="shared" si="2"/>
        <v>8.6330779699176257E-7</v>
      </c>
      <c r="G45" s="68"/>
      <c r="H45" s="65">
        <v>4.33591777936297</v>
      </c>
      <c r="I45" s="65">
        <v>1.4438095007583801E-8</v>
      </c>
      <c r="J45">
        <f t="shared" si="13"/>
        <v>4.8176864215144111</v>
      </c>
      <c r="K45">
        <f t="shared" si="14"/>
        <v>2.7584768998305615</v>
      </c>
      <c r="L45" s="65">
        <v>1.4438095007583801E-8</v>
      </c>
      <c r="M45" s="68"/>
      <c r="O45">
        <v>5.8935581029738904</v>
      </c>
      <c r="P45">
        <v>4.7419898227252697E-8</v>
      </c>
      <c r="Q45">
        <f t="shared" si="11"/>
        <v>6.5483978921932113</v>
      </c>
      <c r="R45">
        <f t="shared" si="12"/>
        <v>4.6070248111847469</v>
      </c>
      <c r="S45">
        <v>4.7419898227252697E-8</v>
      </c>
      <c r="T45" s="68"/>
      <c r="X45">
        <v>5</v>
      </c>
      <c r="Y45" s="68">
        <f t="shared" si="7"/>
        <v>3.1602481407087884E-8</v>
      </c>
      <c r="Z45">
        <f t="shared" si="8"/>
        <v>5.5555555555555554</v>
      </c>
      <c r="AA45">
        <f t="shared" si="9"/>
        <v>3.5307346199511711</v>
      </c>
      <c r="AC45" s="68">
        <f t="shared" si="10"/>
        <v>3.1602481407087884E-8</v>
      </c>
    </row>
    <row r="46" spans="1:29" x14ac:dyDescent="0.2">
      <c r="A46" s="65">
        <v>17.725142491532701</v>
      </c>
      <c r="B46" s="68">
        <v>1.03906667549956E-6</v>
      </c>
      <c r="C46">
        <f t="shared" si="0"/>
        <v>19.694602768369666</v>
      </c>
      <c r="D46">
        <f t="shared" si="1"/>
        <v>26.289022534372748</v>
      </c>
      <c r="E46" s="68">
        <v>1.03906667549956E-6</v>
      </c>
      <c r="F46" s="68">
        <f t="shared" si="2"/>
        <v>1.1040805430152286E-6</v>
      </c>
      <c r="G46" s="68"/>
      <c r="H46" s="65">
        <v>4.40195811181938</v>
      </c>
      <c r="I46" s="65">
        <v>1.5566537777511399E-8</v>
      </c>
      <c r="J46">
        <f t="shared" si="13"/>
        <v>4.8910645686881997</v>
      </c>
      <c r="K46">
        <f t="shared" si="14"/>
        <v>2.8342707348897771</v>
      </c>
      <c r="L46" s="65">
        <v>1.5566537777511399E-8</v>
      </c>
      <c r="M46" s="68"/>
      <c r="O46">
        <v>6.0434025920297803</v>
      </c>
      <c r="P46">
        <v>5.3593258804218097E-8</v>
      </c>
      <c r="Q46">
        <f t="shared" si="11"/>
        <v>6.7148917689219783</v>
      </c>
      <c r="R46">
        <f t="shared" si="12"/>
        <v>4.7919329603274576</v>
      </c>
      <c r="S46">
        <v>5.3593258804218097E-8</v>
      </c>
      <c r="T46" s="68"/>
      <c r="X46">
        <v>5.0999999999999996</v>
      </c>
      <c r="Y46" s="68">
        <f t="shared" si="7"/>
        <v>3.3500410555444681E-8</v>
      </c>
      <c r="Z46">
        <f t="shared" si="8"/>
        <v>5.6666666666666661</v>
      </c>
      <c r="AA46">
        <f t="shared" si="9"/>
        <v>3.6490113514203757</v>
      </c>
      <c r="AC46" s="68">
        <f t="shared" si="10"/>
        <v>3.3500410555444681E-8</v>
      </c>
    </row>
    <row r="47" spans="1:29" x14ac:dyDescent="0.2">
      <c r="A47" s="65">
        <v>20.066510263440499</v>
      </c>
      <c r="B47" s="68">
        <v>1.63843986299198E-6</v>
      </c>
      <c r="C47">
        <f t="shared" si="0"/>
        <v>22.296122514933888</v>
      </c>
      <c r="D47">
        <f t="shared" si="1"/>
        <v>34.316459053418306</v>
      </c>
      <c r="E47" s="68">
        <v>1.63843986299198E-6</v>
      </c>
      <c r="F47" s="68">
        <f t="shared" si="2"/>
        <v>1.769454378292161E-6</v>
      </c>
      <c r="G47" s="68"/>
      <c r="H47" s="65">
        <v>4.4782028654677903</v>
      </c>
      <c r="I47" s="65">
        <v>1.7802820388899802E-8</v>
      </c>
      <c r="J47">
        <f t="shared" si="13"/>
        <v>4.9757809616308784</v>
      </c>
      <c r="K47">
        <f t="shared" si="14"/>
        <v>2.9220472617294075</v>
      </c>
      <c r="L47" s="65">
        <v>1.7802820388899802E-8</v>
      </c>
      <c r="M47" s="68"/>
      <c r="O47">
        <v>6.2438220144912604</v>
      </c>
      <c r="P47">
        <v>6.4054805008638605E-8</v>
      </c>
      <c r="Q47">
        <f t="shared" si="11"/>
        <v>6.9375800161013998</v>
      </c>
      <c r="R47">
        <f t="shared" si="12"/>
        <v>5.041321217520121</v>
      </c>
      <c r="S47">
        <v>6.4054805008638605E-8</v>
      </c>
      <c r="T47" s="68"/>
      <c r="X47">
        <v>5.2</v>
      </c>
      <c r="Y47" s="68">
        <f t="shared" si="7"/>
        <v>3.5455221370441042E-8</v>
      </c>
      <c r="Z47">
        <f t="shared" si="8"/>
        <v>5.7777777777777777</v>
      </c>
      <c r="AA47">
        <f t="shared" si="9"/>
        <v>3.7678231418247567</v>
      </c>
      <c r="AC47" s="68">
        <f t="shared" si="10"/>
        <v>3.5455221370441042E-8</v>
      </c>
    </row>
    <row r="48" spans="1:29" x14ac:dyDescent="0.2">
      <c r="A48" s="65">
        <v>24.435729724018898</v>
      </c>
      <c r="B48" s="68">
        <v>5.4938580298134703E-6</v>
      </c>
      <c r="C48">
        <f t="shared" si="0"/>
        <v>27.150810804465443</v>
      </c>
      <c r="D48">
        <f t="shared" si="1"/>
        <v>63.443655898968778</v>
      </c>
      <c r="E48" s="68"/>
      <c r="F48" s="68"/>
      <c r="G48" s="68"/>
      <c r="H48" s="65">
        <v>4.5648987421459397</v>
      </c>
      <c r="I48" s="65">
        <v>1.9804429033517399E-8</v>
      </c>
      <c r="J48">
        <f t="shared" si="13"/>
        <v>5.0721097134954887</v>
      </c>
      <c r="K48">
        <f t="shared" si="14"/>
        <v>3.0222113303329476</v>
      </c>
      <c r="L48" s="65">
        <v>1.9804429033517399E-8</v>
      </c>
      <c r="M48" s="68"/>
      <c r="O48">
        <v>6.4474976942305897</v>
      </c>
      <c r="P48">
        <v>7.7756807841286504E-8</v>
      </c>
      <c r="Q48">
        <f t="shared" si="11"/>
        <v>7.163886326922877</v>
      </c>
      <c r="R48">
        <f t="shared" si="12"/>
        <v>5.2972363254417925</v>
      </c>
      <c r="S48">
        <v>7.7756807841286504E-8</v>
      </c>
      <c r="T48" s="68"/>
      <c r="X48">
        <v>5.3</v>
      </c>
      <c r="Y48" s="68">
        <f t="shared" si="7"/>
        <v>3.7467301284910478E-8</v>
      </c>
      <c r="Z48">
        <f t="shared" si="8"/>
        <v>5.8888888888888884</v>
      </c>
      <c r="AA48">
        <f t="shared" si="9"/>
        <v>3.8871753444616193</v>
      </c>
      <c r="AC48" s="68">
        <f t="shared" si="10"/>
        <v>3.7467301284910478E-8</v>
      </c>
    </row>
    <row r="49" spans="1:29" x14ac:dyDescent="0.2">
      <c r="A49" s="65"/>
      <c r="B49" s="68"/>
      <c r="E49" s="68"/>
      <c r="F49" s="68"/>
      <c r="G49" s="68"/>
      <c r="H49" s="65">
        <v>4.6578925650233902</v>
      </c>
      <c r="I49" s="65">
        <v>2.1832274906190199E-8</v>
      </c>
      <c r="J49">
        <f t="shared" si="13"/>
        <v>5.1754361833593228</v>
      </c>
      <c r="K49">
        <f t="shared" si="14"/>
        <v>3.1300759990724911</v>
      </c>
      <c r="L49" s="65">
        <v>2.1832274906190199E-8</v>
      </c>
      <c r="M49" s="68"/>
      <c r="O49">
        <v>6.6094964494623003</v>
      </c>
      <c r="P49">
        <v>8.1300254596288896E-8</v>
      </c>
      <c r="Q49">
        <f t="shared" si="11"/>
        <v>7.3438849438469997</v>
      </c>
      <c r="R49">
        <f t="shared" si="12"/>
        <v>5.5026022315488747</v>
      </c>
      <c r="S49">
        <v>8.1300254596288896E-8</v>
      </c>
      <c r="T49" s="68"/>
      <c r="X49">
        <v>5.4</v>
      </c>
      <c r="Y49" s="68">
        <f t="shared" si="7"/>
        <v>3.953705487239839E-8</v>
      </c>
      <c r="Z49">
        <f t="shared" si="8"/>
        <v>6</v>
      </c>
      <c r="AA49">
        <f t="shared" si="9"/>
        <v>4.0070733919085635</v>
      </c>
      <c r="AC49" s="68">
        <f t="shared" si="10"/>
        <v>3.953705487239839E-8</v>
      </c>
    </row>
    <row r="50" spans="1:29" x14ac:dyDescent="0.2">
      <c r="A50" s="65"/>
      <c r="B50" s="68"/>
      <c r="E50" s="68"/>
      <c r="F50" s="68"/>
      <c r="G50" s="68"/>
      <c r="H50" s="65">
        <v>4.7650342737414597</v>
      </c>
      <c r="I50" s="65">
        <v>2.5035645575381E-8</v>
      </c>
      <c r="J50">
        <f t="shared" si="13"/>
        <v>5.2944825263794</v>
      </c>
      <c r="K50">
        <f t="shared" si="14"/>
        <v>3.2549004881254393</v>
      </c>
      <c r="L50" s="65">
        <v>2.5035645575381E-8</v>
      </c>
      <c r="M50" s="68"/>
      <c r="O50">
        <v>6.7758051328226703</v>
      </c>
      <c r="P50">
        <v>9.4216084810207305E-8</v>
      </c>
      <c r="Q50">
        <f t="shared" si="11"/>
        <v>7.5286723698029672</v>
      </c>
      <c r="R50">
        <f t="shared" si="12"/>
        <v>5.7151386017295422</v>
      </c>
      <c r="S50">
        <v>9.4216084810207305E-8</v>
      </c>
      <c r="T50" s="68"/>
      <c r="X50">
        <v>5.4999999999999902</v>
      </c>
      <c r="Y50" s="68">
        <f t="shared" si="7"/>
        <v>4.1664903549276284E-8</v>
      </c>
      <c r="Z50">
        <f t="shared" si="8"/>
        <v>6.1111111111111001</v>
      </c>
      <c r="AA50">
        <f t="shared" si="9"/>
        <v>4.1275227975680941</v>
      </c>
      <c r="AC50" s="68">
        <f t="shared" si="10"/>
        <v>4.1664903549276284E-8</v>
      </c>
    </row>
    <row r="51" spans="1:29" x14ac:dyDescent="0.2">
      <c r="A51" s="65"/>
      <c r="B51" s="65"/>
      <c r="E51" s="65"/>
      <c r="F51" s="65"/>
      <c r="G51" s="65"/>
      <c r="H51" s="65">
        <v>4.8618338052004502</v>
      </c>
      <c r="I51" s="65">
        <v>2.78574841021412E-8</v>
      </c>
      <c r="J51">
        <f t="shared" si="13"/>
        <v>5.4020375613338336</v>
      </c>
      <c r="K51">
        <f t="shared" si="14"/>
        <v>3.3681867363460078</v>
      </c>
      <c r="L51" s="65">
        <v>2.78574841021412E-8</v>
      </c>
      <c r="M51" s="68"/>
      <c r="O51">
        <v>6.9827610967858096</v>
      </c>
      <c r="P51">
        <v>1.0158168411849E-7</v>
      </c>
      <c r="Q51">
        <f t="shared" si="11"/>
        <v>7.7586234408731212</v>
      </c>
      <c r="R51">
        <f t="shared" si="12"/>
        <v>5.9820821863502047</v>
      </c>
      <c r="S51">
        <v>1.0158168411849E-7</v>
      </c>
      <c r="T51" s="68"/>
      <c r="X51">
        <v>5.5999999999999899</v>
      </c>
      <c r="Y51" s="68">
        <f t="shared" si="7"/>
        <v>4.3851285328022914E-8</v>
      </c>
      <c r="Z51">
        <f t="shared" si="8"/>
        <v>6.2222222222222108</v>
      </c>
      <c r="AA51">
        <f t="shared" si="9"/>
        <v>4.248529157249588</v>
      </c>
      <c r="AC51" s="68">
        <f t="shared" si="10"/>
        <v>4.3851285328022914E-8</v>
      </c>
    </row>
    <row r="52" spans="1:29" x14ac:dyDescent="0.2">
      <c r="H52">
        <v>4.9725653349913896</v>
      </c>
      <c r="I52">
        <v>3.1590435688248598E-8</v>
      </c>
      <c r="J52">
        <f t="shared" si="13"/>
        <v>5.5250725944348771</v>
      </c>
      <c r="K52">
        <f t="shared" si="14"/>
        <v>3.4983786256210805</v>
      </c>
      <c r="L52">
        <v>3.1590435688248598E-8</v>
      </c>
      <c r="M52" s="68"/>
      <c r="O52">
        <v>7.2278877044627299</v>
      </c>
      <c r="P52">
        <v>1.12316408907399E-7</v>
      </c>
      <c r="Q52">
        <f t="shared" si="11"/>
        <v>8.0309863382919211</v>
      </c>
      <c r="R52">
        <f t="shared" si="12"/>
        <v>6.301871435967688</v>
      </c>
      <c r="S52">
        <v>1.12316408907399E-7</v>
      </c>
      <c r="T52" s="68"/>
      <c r="X52">
        <v>5.7</v>
      </c>
      <c r="Y52" s="68">
        <f t="shared" si="7"/>
        <v>4.6096654616583653E-8</v>
      </c>
      <c r="Z52">
        <f t="shared" si="8"/>
        <v>6.333333333333333</v>
      </c>
      <c r="AA52">
        <f t="shared" si="9"/>
        <v>4.3700981507894801</v>
      </c>
      <c r="AC52" s="68">
        <f t="shared" si="10"/>
        <v>4.6096654616583653E-8</v>
      </c>
    </row>
    <row r="53" spans="1:29" x14ac:dyDescent="0.2">
      <c r="H53">
        <v>5.10231174918483</v>
      </c>
      <c r="I53">
        <v>3.4667392826577401E-8</v>
      </c>
      <c r="J53">
        <f t="shared" si="13"/>
        <v>5.6692352768720333</v>
      </c>
      <c r="K53">
        <f t="shared" si="14"/>
        <v>3.6517519199133059</v>
      </c>
      <c r="L53">
        <v>3.4667392826577401E-8</v>
      </c>
      <c r="M53" s="68"/>
      <c r="O53">
        <v>7.5125380013833096</v>
      </c>
      <c r="P53">
        <v>1.1939075110418901E-7</v>
      </c>
      <c r="Q53">
        <f t="shared" si="11"/>
        <v>8.3472644459814553</v>
      </c>
      <c r="R53">
        <f t="shared" si="12"/>
        <v>6.6782709819070414</v>
      </c>
      <c r="S53">
        <v>1.1939075110418901E-7</v>
      </c>
      <c r="T53" s="68"/>
      <c r="X53">
        <v>5.7999999999999901</v>
      </c>
      <c r="Y53" s="68">
        <f t="shared" si="7"/>
        <v>4.840148205945352E-8</v>
      </c>
      <c r="Z53">
        <f t="shared" si="8"/>
        <v>6.4444444444444331</v>
      </c>
      <c r="AA53">
        <f t="shared" si="9"/>
        <v>4.4922355437109562</v>
      </c>
      <c r="AC53" s="68">
        <f t="shared" si="10"/>
        <v>4.840148205945352E-8</v>
      </c>
    </row>
    <row r="54" spans="1:29" x14ac:dyDescent="0.2">
      <c r="H54">
        <v>5.19990851105615</v>
      </c>
      <c r="I54">
        <v>3.7817299339457202E-8</v>
      </c>
      <c r="J54">
        <f t="shared" si="13"/>
        <v>5.7776761233957226</v>
      </c>
      <c r="K54">
        <f t="shared" si="14"/>
        <v>3.7677141960122666</v>
      </c>
      <c r="L54">
        <v>3.7817299339457202E-8</v>
      </c>
      <c r="M54" s="68"/>
      <c r="O54">
        <v>7.7587562007874498</v>
      </c>
      <c r="P54">
        <v>1.2863825429627901E-7</v>
      </c>
      <c r="Q54">
        <f t="shared" si="11"/>
        <v>8.6208402230971668</v>
      </c>
      <c r="R54">
        <f t="shared" si="12"/>
        <v>7.0083540676666525</v>
      </c>
      <c r="S54">
        <v>1.2863825429627901E-7</v>
      </c>
      <c r="T54" s="68"/>
      <c r="X54">
        <v>5.8999999999999897</v>
      </c>
      <c r="Y54" s="68">
        <f t="shared" si="7"/>
        <v>5.0766254416738841E-8</v>
      </c>
      <c r="Z54">
        <f t="shared" si="8"/>
        <v>6.5555555555555438</v>
      </c>
      <c r="AA54">
        <f t="shared" si="9"/>
        <v>4.6149471889243729</v>
      </c>
      <c r="AC54" s="68">
        <f t="shared" si="10"/>
        <v>5.0766254416738841E-8</v>
      </c>
    </row>
    <row r="55" spans="1:29" x14ac:dyDescent="0.2">
      <c r="H55">
        <v>5.3089317103508096</v>
      </c>
      <c r="I55">
        <v>4.1019625353642101E-8</v>
      </c>
      <c r="J55">
        <f t="shared" si="13"/>
        <v>5.8988130115008994</v>
      </c>
      <c r="K55">
        <f t="shared" si="14"/>
        <v>3.8978620105438848</v>
      </c>
      <c r="L55">
        <v>4.1019625353642101E-8</v>
      </c>
      <c r="M55" s="68"/>
      <c r="O55">
        <v>7.9148085551618399</v>
      </c>
      <c r="P55">
        <v>1.3536219336219301E-7</v>
      </c>
      <c r="Q55">
        <f t="shared" si="11"/>
        <v>8.7942317279575999</v>
      </c>
      <c r="R55">
        <f t="shared" si="12"/>
        <v>7.2197788090764812</v>
      </c>
      <c r="S55">
        <v>1.3536219336219301E-7</v>
      </c>
      <c r="T55" s="68"/>
      <c r="X55">
        <v>5.9999999999999902</v>
      </c>
      <c r="Y55" s="68">
        <f t="shared" si="7"/>
        <v>5.3191474477962132E-8</v>
      </c>
      <c r="Z55">
        <f t="shared" si="8"/>
        <v>6.6666666666666554</v>
      </c>
      <c r="AA55">
        <f t="shared" si="9"/>
        <v>4.7382390284692244</v>
      </c>
      <c r="AC55" s="68">
        <f t="shared" si="10"/>
        <v>5.3191474477962132E-8</v>
      </c>
    </row>
    <row r="56" spans="1:29" x14ac:dyDescent="0.2">
      <c r="H56">
        <v>5.4292633544181701</v>
      </c>
      <c r="I56">
        <v>4.45105495125337E-8</v>
      </c>
      <c r="J56">
        <f t="shared" si="13"/>
        <v>6.0325148382424114</v>
      </c>
      <c r="K56">
        <f t="shared" si="14"/>
        <v>4.0422636150735229</v>
      </c>
      <c r="L56">
        <v>4.45105495125337E-8</v>
      </c>
      <c r="M56" s="68"/>
      <c r="O56">
        <v>8.0374987880699802</v>
      </c>
      <c r="P56">
        <v>1.42992424242424E-7</v>
      </c>
      <c r="Q56">
        <f t="shared" si="11"/>
        <v>8.9305542089666439</v>
      </c>
      <c r="R56">
        <f t="shared" si="12"/>
        <v>7.3872366551668334</v>
      </c>
      <c r="S56">
        <v>1.42992424242424E-7</v>
      </c>
      <c r="T56" s="68"/>
      <c r="X56">
        <v>6.0999999999999899</v>
      </c>
      <c r="Y56" s="68">
        <f t="shared" si="7"/>
        <v>5.5677661007831301E-8</v>
      </c>
      <c r="Z56">
        <f t="shared" si="8"/>
        <v>6.7777777777777661</v>
      </c>
      <c r="AA56">
        <f t="shared" si="9"/>
        <v>4.8621170952993005</v>
      </c>
      <c r="AC56" s="68">
        <f t="shared" si="10"/>
        <v>5.5677661007831301E-8</v>
      </c>
    </row>
    <row r="57" spans="1:29" x14ac:dyDescent="0.2">
      <c r="H57">
        <v>5.5674656818422896</v>
      </c>
      <c r="I57">
        <v>4.8637023362995901E-8</v>
      </c>
      <c r="J57">
        <f t="shared" si="13"/>
        <v>6.1860729798247664</v>
      </c>
      <c r="K57">
        <f t="shared" si="14"/>
        <v>4.2090990926483336</v>
      </c>
      <c r="L57">
        <v>4.8637023362995901E-8</v>
      </c>
      <c r="M57" s="68"/>
      <c r="O57">
        <v>8.2219428393554903</v>
      </c>
      <c r="P57">
        <v>1.52678571428571E-7</v>
      </c>
      <c r="Q57">
        <f t="shared" si="11"/>
        <v>9.1354920437283216</v>
      </c>
      <c r="R57">
        <f t="shared" si="12"/>
        <v>7.6410604850007031</v>
      </c>
      <c r="S57">
        <v>1.52678571428571E-7</v>
      </c>
      <c r="T57" s="68"/>
      <c r="X57">
        <v>6.1999999999999904</v>
      </c>
      <c r="Y57" s="68">
        <f t="shared" si="7"/>
        <v>5.8225348721558349E-8</v>
      </c>
      <c r="Z57">
        <f t="shared" si="8"/>
        <v>6.8888888888888777</v>
      </c>
      <c r="AA57">
        <f t="shared" si="9"/>
        <v>4.9865875151120571</v>
      </c>
      <c r="AC57" s="68">
        <f t="shared" si="10"/>
        <v>5.8225348721558349E-8</v>
      </c>
    </row>
    <row r="58" spans="1:29" x14ac:dyDescent="0.2">
      <c r="H58">
        <v>5.6397361857985899</v>
      </c>
      <c r="I58">
        <v>5.1789420567440801E-8</v>
      </c>
      <c r="J58">
        <f t="shared" si="13"/>
        <v>6.266373539776211</v>
      </c>
      <c r="K58">
        <f t="shared" si="14"/>
        <v>4.2967683531113936</v>
      </c>
      <c r="L58">
        <v>5.1789420567440801E-8</v>
      </c>
      <c r="M58" s="68"/>
      <c r="O58">
        <v>8.3978360498066404</v>
      </c>
      <c r="P58">
        <v>1.6446428571428601E-7</v>
      </c>
      <c r="Q58">
        <f t="shared" si="11"/>
        <v>9.3309289442295995</v>
      </c>
      <c r="R58">
        <f t="shared" si="12"/>
        <v>7.8854871173855594</v>
      </c>
      <c r="S58">
        <v>1.6446428571428601E-7</v>
      </c>
      <c r="T58" s="68"/>
      <c r="X58">
        <v>6.2999999999999901</v>
      </c>
      <c r="Y58" s="68">
        <f t="shared" si="7"/>
        <v>6.0835088287643048E-8</v>
      </c>
      <c r="Z58">
        <f t="shared" si="8"/>
        <v>6.9999999999999885</v>
      </c>
      <c r="AA58">
        <f t="shared" si="9"/>
        <v>5.1116565082235708</v>
      </c>
      <c r="AC58" s="68">
        <f t="shared" si="10"/>
        <v>6.0835088287643048E-8</v>
      </c>
    </row>
    <row r="59" spans="1:29" x14ac:dyDescent="0.2">
      <c r="H59">
        <v>5.7782739671038703</v>
      </c>
      <c r="I59">
        <v>5.8483663324979699E-8</v>
      </c>
      <c r="J59">
        <f t="shared" si="13"/>
        <v>6.4203044078931892</v>
      </c>
      <c r="K59">
        <f t="shared" si="14"/>
        <v>4.4656513086572565</v>
      </c>
      <c r="L59">
        <v>5.8483663324979699E-8</v>
      </c>
      <c r="M59" s="68"/>
      <c r="O59">
        <v>8.6091334204000702</v>
      </c>
      <c r="P59">
        <v>1.7982142857142899E-7</v>
      </c>
      <c r="Q59">
        <f t="shared" si="11"/>
        <v>9.5657038004445223</v>
      </c>
      <c r="R59">
        <f t="shared" si="12"/>
        <v>8.1822406887690438</v>
      </c>
      <c r="S59">
        <v>1.7982142857142899E-7</v>
      </c>
      <c r="T59" s="68"/>
      <c r="X59">
        <v>6.3999999999999897</v>
      </c>
      <c r="Y59" s="68">
        <f t="shared" si="7"/>
        <v>6.3507446356315213E-8</v>
      </c>
      <c r="Z59">
        <f t="shared" si="8"/>
        <v>7.1111111111110992</v>
      </c>
      <c r="AA59">
        <f t="shared" si="9"/>
        <v>5.237330391490449</v>
      </c>
      <c r="AC59" s="68">
        <f t="shared" si="10"/>
        <v>6.3507446356315213E-8</v>
      </c>
    </row>
    <row r="60" spans="1:29" x14ac:dyDescent="0.2">
      <c r="H60">
        <v>5.9321215143097898</v>
      </c>
      <c r="I60">
        <v>6.6319748973928303E-8</v>
      </c>
      <c r="J60">
        <f t="shared" si="13"/>
        <v>6.5912461270108773</v>
      </c>
      <c r="K60">
        <f t="shared" si="14"/>
        <v>4.6544868553825136</v>
      </c>
      <c r="L60">
        <v>6.6319748973928303E-8</v>
      </c>
      <c r="M60" s="68"/>
      <c r="O60">
        <v>8.8387271160376297</v>
      </c>
      <c r="P60">
        <v>1.94642857142858E-7</v>
      </c>
      <c r="Q60">
        <f t="shared" si="11"/>
        <v>9.8208079067084775</v>
      </c>
      <c r="R60">
        <f t="shared" si="12"/>
        <v>8.5086560074079749</v>
      </c>
      <c r="S60">
        <v>1.94642857142858E-7</v>
      </c>
      <c r="T60" s="68"/>
      <c r="X60">
        <v>6.4999999999999902</v>
      </c>
      <c r="Y60" s="68">
        <f t="shared" si="7"/>
        <v>6.6243005612071472E-8</v>
      </c>
      <c r="Z60">
        <f t="shared" si="8"/>
        <v>7.2222222222222108</v>
      </c>
      <c r="AA60">
        <f t="shared" si="9"/>
        <v>5.3636155802800705</v>
      </c>
      <c r="AC60" s="68">
        <f t="shared" si="10"/>
        <v>6.6243005612071472E-8</v>
      </c>
    </row>
    <row r="61" spans="1:29" x14ac:dyDescent="0.2">
      <c r="H61">
        <v>6.0530239038349496</v>
      </c>
      <c r="I61">
        <v>6.8287142843428802E-8</v>
      </c>
      <c r="J61">
        <f t="shared" si="13"/>
        <v>6.7255821153721662</v>
      </c>
      <c r="K61">
        <f t="shared" si="14"/>
        <v>4.8038506181512188</v>
      </c>
      <c r="L61">
        <v>6.8287142843428802E-8</v>
      </c>
      <c r="M61" s="68"/>
      <c r="O61">
        <v>9.1074905373784105</v>
      </c>
      <c r="P61">
        <v>2.1053571428571501E-7</v>
      </c>
      <c r="Q61">
        <f t="shared" si="11"/>
        <v>10.119433930420456</v>
      </c>
      <c r="R61">
        <f t="shared" si="12"/>
        <v>8.896157293995854</v>
      </c>
      <c r="S61">
        <v>2.1053571428571501E-7</v>
      </c>
      <c r="T61" s="68"/>
      <c r="X61">
        <v>6.5999999999999899</v>
      </c>
      <c r="Y61" s="68">
        <f t="shared" si="7"/>
        <v>6.9042364848953754E-8</v>
      </c>
      <c r="Z61">
        <f t="shared" si="8"/>
        <v>7.3333333333333215</v>
      </c>
      <c r="AA61">
        <f t="shared" si="9"/>
        <v>5.4905185904906304</v>
      </c>
      <c r="AC61" s="68">
        <f t="shared" si="10"/>
        <v>6.9042364848953754E-8</v>
      </c>
    </row>
    <row r="62" spans="1:29" x14ac:dyDescent="0.2">
      <c r="H62">
        <v>6.1781521805564301</v>
      </c>
      <c r="I62">
        <v>7.4377151428635501E-8</v>
      </c>
      <c r="J62">
        <f t="shared" si="13"/>
        <v>6.864613533951589</v>
      </c>
      <c r="K62">
        <f t="shared" si="14"/>
        <v>4.959342557856905</v>
      </c>
      <c r="L62">
        <v>7.4377151428635501E-8</v>
      </c>
      <c r="M62" s="68"/>
      <c r="O62">
        <v>9.4433735361113396</v>
      </c>
      <c r="P62">
        <v>2.18214285714286E-7</v>
      </c>
      <c r="Q62">
        <f t="shared" si="11"/>
        <v>10.492637262345932</v>
      </c>
      <c r="R62">
        <f t="shared" si="12"/>
        <v>9.388897269212551</v>
      </c>
      <c r="S62">
        <v>2.18214285714286E-7</v>
      </c>
      <c r="T62" s="68"/>
      <c r="X62">
        <v>6.6999999999999904</v>
      </c>
      <c r="Y62" s="68">
        <f t="shared" si="7"/>
        <v>7.1906139067400764E-8</v>
      </c>
      <c r="Z62">
        <f t="shared" si="8"/>
        <v>7.444444444444434</v>
      </c>
      <c r="AA62">
        <f t="shared" si="9"/>
        <v>5.6180460406224739</v>
      </c>
      <c r="AC62" s="68">
        <f t="shared" si="10"/>
        <v>7.1906139067400764E-8</v>
      </c>
    </row>
    <row r="63" spans="1:29" x14ac:dyDescent="0.2">
      <c r="H63">
        <v>6.3174249699540903</v>
      </c>
      <c r="I63">
        <v>8.0253028388822897E-8</v>
      </c>
      <c r="J63">
        <f t="shared" si="13"/>
        <v>7.0193610777267672</v>
      </c>
      <c r="K63">
        <f t="shared" si="14"/>
        <v>5.1335114474078889</v>
      </c>
      <c r="L63">
        <v>8.0253028388822897E-8</v>
      </c>
      <c r="M63" s="68"/>
      <c r="O63">
        <v>9.7971786651300992</v>
      </c>
      <c r="P63">
        <v>2.25714285714285E-7</v>
      </c>
      <c r="Q63">
        <f t="shared" si="11"/>
        <v>10.885754072366776</v>
      </c>
      <c r="R63">
        <f t="shared" si="12"/>
        <v>9.9185105858922604</v>
      </c>
      <c r="S63">
        <v>2.25714285714285E-7</v>
      </c>
      <c r="T63" s="68"/>
      <c r="X63">
        <v>6.7999999999999901</v>
      </c>
      <c r="Y63" s="68">
        <f t="shared" si="7"/>
        <v>7.4834959591665661E-8</v>
      </c>
      <c r="Z63">
        <f t="shared" si="8"/>
        <v>7.5555555555555447</v>
      </c>
      <c r="AA63">
        <f t="shared" si="9"/>
        <v>5.7462046539022742</v>
      </c>
      <c r="AC63" s="68">
        <f t="shared" si="10"/>
        <v>7.4834959591665661E-8</v>
      </c>
    </row>
    <row r="64" spans="1:29" x14ac:dyDescent="0.2">
      <c r="H64">
        <v>6.5672465333998797</v>
      </c>
      <c r="I64">
        <v>9.1055830112960999E-8</v>
      </c>
      <c r="J64">
        <f t="shared" si="13"/>
        <v>7.2969405926665329</v>
      </c>
      <c r="K64">
        <f t="shared" si="14"/>
        <v>5.4488850118500212</v>
      </c>
      <c r="L64">
        <v>9.1055830112960999E-8</v>
      </c>
      <c r="M64" s="68"/>
      <c r="O64">
        <v>10.151388660872399</v>
      </c>
      <c r="P64">
        <v>2.2639262295570999E-7</v>
      </c>
      <c r="Q64">
        <f t="shared" si="11"/>
        <v>11.279320734302665</v>
      </c>
      <c r="R64">
        <f t="shared" si="12"/>
        <v>10.460091772692012</v>
      </c>
      <c r="S64">
        <v>2.2639262295570999E-7</v>
      </c>
      <c r="T64" s="68"/>
      <c r="X64">
        <v>6.8999999999999897</v>
      </c>
      <c r="Y64" s="68">
        <f t="shared" si="7"/>
        <v>7.782947420693719E-8</v>
      </c>
      <c r="Z64">
        <f t="shared" si="8"/>
        <v>7.6666666666666554</v>
      </c>
      <c r="AA64">
        <f t="shared" si="9"/>
        <v>5.8750012604616852</v>
      </c>
      <c r="AC64" s="68">
        <f t="shared" si="10"/>
        <v>7.782947420693719E-8</v>
      </c>
    </row>
    <row r="65" spans="8:29" x14ac:dyDescent="0.2">
      <c r="H65">
        <v>6.7530131351086604</v>
      </c>
      <c r="I65">
        <v>1.0021403680719399E-7</v>
      </c>
      <c r="J65">
        <f t="shared" si="13"/>
        <v>7.5033479278985116</v>
      </c>
      <c r="K65">
        <f t="shared" si="14"/>
        <v>5.6859078992011112</v>
      </c>
      <c r="L65">
        <v>1.0021403680719399E-7</v>
      </c>
      <c r="M65" s="68"/>
      <c r="O65">
        <v>10.538342755283299</v>
      </c>
      <c r="P65">
        <v>2.31951755121199E-7</v>
      </c>
      <c r="Q65">
        <f t="shared" si="11"/>
        <v>11.709269728092554</v>
      </c>
      <c r="R65">
        <f t="shared" si="12"/>
        <v>11.065355257414694</v>
      </c>
      <c r="S65">
        <v>2.31951755121199E-7</v>
      </c>
      <c r="T65" s="68"/>
      <c r="X65">
        <v>6.9999999999999902</v>
      </c>
      <c r="Y65" s="68">
        <f t="shared" si="7"/>
        <v>8.0890347315426116E-8</v>
      </c>
      <c r="Z65">
        <f t="shared" si="8"/>
        <v>7.777777777777767</v>
      </c>
      <c r="AA65">
        <f t="shared" si="9"/>
        <v>6.0044427995720957</v>
      </c>
      <c r="AC65" s="68">
        <f t="shared" si="10"/>
        <v>8.0890347315426116E-8</v>
      </c>
    </row>
    <row r="66" spans="8:29" x14ac:dyDescent="0.2">
      <c r="H66">
        <v>6.9739088672406604</v>
      </c>
      <c r="I66">
        <v>1.1246914521917401E-7</v>
      </c>
      <c r="J66">
        <f t="shared" si="13"/>
        <v>7.7487876302674001</v>
      </c>
      <c r="K66">
        <f t="shared" si="14"/>
        <v>5.9706074603532668</v>
      </c>
      <c r="L66">
        <v>1.1246914521917401E-7</v>
      </c>
      <c r="M66" s="68"/>
      <c r="O66">
        <v>10.950289685300399</v>
      </c>
      <c r="P66">
        <v>2.55644485807353E-7</v>
      </c>
      <c r="Q66">
        <f t="shared" si="11"/>
        <v>12.166988539222665</v>
      </c>
      <c r="R66">
        <f t="shared" si="12"/>
        <v>11.726147611393888</v>
      </c>
      <c r="S66">
        <v>2.55644485807353E-7</v>
      </c>
      <c r="T66" s="68"/>
      <c r="X66">
        <v>7.0999999999999899</v>
      </c>
      <c r="Y66" s="68">
        <f t="shared" si="7"/>
        <v>8.4018260110793215E-8</v>
      </c>
      <c r="Z66">
        <f t="shared" si="8"/>
        <v>7.8888888888888777</v>
      </c>
      <c r="AA66">
        <f t="shared" si="9"/>
        <v>6.134536321937242</v>
      </c>
      <c r="AC66" s="68">
        <f t="shared" si="10"/>
        <v>8.4018260110793215E-8</v>
      </c>
    </row>
    <row r="67" spans="8:29" x14ac:dyDescent="0.2">
      <c r="H67">
        <v>7.2478126136689598</v>
      </c>
      <c r="I67">
        <v>1.2726495483559701E-7</v>
      </c>
      <c r="J67">
        <f t="shared" si="13"/>
        <v>8.0531251262988448</v>
      </c>
      <c r="K67">
        <f t="shared" si="14"/>
        <v>6.3280403017551663</v>
      </c>
      <c r="L67">
        <v>1.2726495483559701E-7</v>
      </c>
      <c r="M67" s="68"/>
      <c r="O67">
        <v>11.182951564529599</v>
      </c>
      <c r="P67">
        <v>2.7546304957904602E-7</v>
      </c>
      <c r="Q67">
        <f t="shared" si="11"/>
        <v>12.42550173836622</v>
      </c>
      <c r="R67">
        <f t="shared" si="12"/>
        <v>12.107196822295897</v>
      </c>
      <c r="S67">
        <v>2.7546304957904602E-7</v>
      </c>
      <c r="T67" s="68"/>
      <c r="X67">
        <v>7.1999999999999904</v>
      </c>
      <c r="Y67" s="68">
        <f t="shared" si="7"/>
        <v>8.7213910770395518E-8</v>
      </c>
      <c r="Z67">
        <f t="shared" si="8"/>
        <v>7.9999999999999893</v>
      </c>
      <c r="AA67">
        <f t="shared" si="9"/>
        <v>6.2652889920454582</v>
      </c>
      <c r="AC67" s="68">
        <f t="shared" si="10"/>
        <v>8.7213910770395518E-8</v>
      </c>
    </row>
    <row r="68" spans="8:29" x14ac:dyDescent="0.2">
      <c r="H68">
        <v>7.4944640011811501</v>
      </c>
      <c r="I68">
        <v>1.39281517633879E-7</v>
      </c>
      <c r="J68">
        <f t="shared" si="13"/>
        <v>8.3271822235346118</v>
      </c>
      <c r="K68">
        <f t="shared" si="14"/>
        <v>6.6542069646843602</v>
      </c>
      <c r="L68">
        <v>1.39281517633879E-7</v>
      </c>
      <c r="M68" s="68"/>
      <c r="O68">
        <v>11.4835988410999</v>
      </c>
      <c r="P68">
        <v>2.85998622589533E-7</v>
      </c>
      <c r="Q68">
        <f t="shared" si="11"/>
        <v>12.759554267888777</v>
      </c>
      <c r="R68">
        <f t="shared" si="12"/>
        <v>12.608345298186702</v>
      </c>
      <c r="S68">
        <v>2.85998622589533E-7</v>
      </c>
      <c r="T68" s="68"/>
      <c r="X68">
        <v>7.2999999999999901</v>
      </c>
      <c r="Y68" s="68">
        <f t="shared" si="7"/>
        <v>9.047801466491718E-8</v>
      </c>
      <c r="Z68">
        <f t="shared" si="8"/>
        <v>8.1111111111111001</v>
      </c>
      <c r="AA68">
        <f t="shared" si="9"/>
        <v>6.396708090583398</v>
      </c>
      <c r="AC68" s="68">
        <f t="shared" si="10"/>
        <v>9.047801466491718E-8</v>
      </c>
    </row>
    <row r="69" spans="8:29" x14ac:dyDescent="0.2">
      <c r="H69">
        <v>7.7142396770243904</v>
      </c>
      <c r="I69">
        <v>1.4865731493159699E-7</v>
      </c>
      <c r="J69">
        <f t="shared" si="13"/>
        <v>8.5713774189159899</v>
      </c>
      <c r="K69">
        <f t="shared" si="14"/>
        <v>6.9483596751937373</v>
      </c>
      <c r="L69">
        <v>1.4865731493159699E-7</v>
      </c>
      <c r="M69" s="68"/>
      <c r="O69">
        <v>11.7841566280692</v>
      </c>
      <c r="P69">
        <v>3.0178571428571398E-7</v>
      </c>
      <c r="Q69">
        <f t="shared" si="11"/>
        <v>13.093507364521333</v>
      </c>
      <c r="R69">
        <f t="shared" si="12"/>
        <v>13.119601103768041</v>
      </c>
      <c r="S69">
        <v>3.0178571428571398E-7</v>
      </c>
      <c r="T69" s="68"/>
      <c r="X69">
        <v>7.3999999999999897</v>
      </c>
      <c r="Y69" s="68">
        <f t="shared" si="7"/>
        <v>9.3811304585034787E-8</v>
      </c>
      <c r="Z69">
        <f t="shared" si="8"/>
        <v>8.2222222222222108</v>
      </c>
      <c r="AA69">
        <f t="shared" si="9"/>
        <v>6.5288010169131692</v>
      </c>
      <c r="AC69" s="68">
        <f t="shared" si="10"/>
        <v>9.3811304585034787E-8</v>
      </c>
    </row>
    <row r="70" spans="8:29" x14ac:dyDescent="0.2">
      <c r="H70">
        <v>7.9584209864416504</v>
      </c>
      <c r="I70">
        <v>1.6064167938797599E-7</v>
      </c>
      <c r="J70">
        <f t="shared" si="13"/>
        <v>8.8426899849351663</v>
      </c>
      <c r="K70">
        <f t="shared" si="14"/>
        <v>7.2791793798143924</v>
      </c>
      <c r="L70">
        <v>1.6064167938797599E-7</v>
      </c>
      <c r="M70" s="68"/>
      <c r="O70">
        <v>12.111205120900101</v>
      </c>
      <c r="P70">
        <v>3.23152984023251E-7</v>
      </c>
      <c r="Q70">
        <f t="shared" si="11"/>
        <v>13.45689457877789</v>
      </c>
      <c r="R70">
        <f t="shared" si="12"/>
        <v>13.688093491243665</v>
      </c>
      <c r="S70">
        <v>3.23152984023251E-7</v>
      </c>
      <c r="T70" s="68"/>
      <c r="X70">
        <v>7.4999999999999902</v>
      </c>
      <c r="Y70" s="68">
        <f t="shared" si="7"/>
        <v>9.7214530984839679E-8</v>
      </c>
      <c r="Z70">
        <f t="shared" si="8"/>
        <v>8.3333333333333215</v>
      </c>
      <c r="AA70">
        <f t="shared" si="9"/>
        <v>6.6615752916148505</v>
      </c>
      <c r="AC70" s="68">
        <f t="shared" si="10"/>
        <v>9.7214530984839679E-8</v>
      </c>
    </row>
    <row r="71" spans="8:29" x14ac:dyDescent="0.2">
      <c r="H71">
        <v>8.2468074874793995</v>
      </c>
      <c r="I71">
        <v>1.6860278632701E-7</v>
      </c>
      <c r="J71">
        <f t="shared" si="13"/>
        <v>9.1631194305326655</v>
      </c>
      <c r="K71">
        <f t="shared" si="14"/>
        <v>7.6754716007354054</v>
      </c>
      <c r="L71">
        <v>1.6860278632701E-7</v>
      </c>
      <c r="M71" s="68"/>
      <c r="O71">
        <v>12.480989014921599</v>
      </c>
      <c r="P71">
        <v>3.5629603050951899E-7</v>
      </c>
      <c r="Q71">
        <f t="shared" si="11"/>
        <v>13.867765572135109</v>
      </c>
      <c r="R71">
        <f t="shared" si="12"/>
        <v>14.346912969082796</v>
      </c>
      <c r="S71">
        <v>3.5629603050951899E-7</v>
      </c>
      <c r="T71" s="68"/>
      <c r="X71">
        <v>7.5999999999999899</v>
      </c>
      <c r="Y71" s="68">
        <f t="shared" si="7"/>
        <v>1.0068846224180843E-7</v>
      </c>
      <c r="Z71">
        <f t="shared" si="8"/>
        <v>8.4444444444444322</v>
      </c>
      <c r="AA71">
        <f t="shared" si="9"/>
        <v>6.795038559096457</v>
      </c>
      <c r="AC71" s="68">
        <f t="shared" si="10"/>
        <v>1.0068846224180843E-7</v>
      </c>
    </row>
    <row r="72" spans="8:29" x14ac:dyDescent="0.2">
      <c r="H72">
        <v>8.55689077311688</v>
      </c>
      <c r="I72">
        <v>1.7654088539640501E-7</v>
      </c>
      <c r="J72">
        <f t="shared" si="13"/>
        <v>9.5076564145743117</v>
      </c>
      <c r="K72">
        <f t="shared" si="14"/>
        <v>8.1085473327287669</v>
      </c>
      <c r="L72">
        <v>1.7654088539640501E-7</v>
      </c>
      <c r="M72" s="68"/>
      <c r="O72">
        <v>12.9184360711634</v>
      </c>
      <c r="P72">
        <v>3.8638524645223499E-7</v>
      </c>
      <c r="Q72">
        <f t="shared" si="11"/>
        <v>14.353817856848222</v>
      </c>
      <c r="R72">
        <f t="shared" si="12"/>
        <v>15.149542900728294</v>
      </c>
      <c r="S72">
        <v>3.8638524645223499E-7</v>
      </c>
      <c r="T72" s="68"/>
      <c r="X72">
        <v>7.6999999999999904</v>
      </c>
      <c r="Y72" s="68">
        <f t="shared" si="7"/>
        <v>1.0423388493317519E-7</v>
      </c>
      <c r="Z72">
        <f t="shared" si="8"/>
        <v>8.5555555555555447</v>
      </c>
      <c r="AA72">
        <f t="shared" si="9"/>
        <v>6.9291985902734892</v>
      </c>
      <c r="AC72" s="68">
        <f t="shared" si="10"/>
        <v>1.0423388493317519E-7</v>
      </c>
    </row>
    <row r="73" spans="8:29" x14ac:dyDescent="0.2">
      <c r="H73">
        <v>8.7787369962324799</v>
      </c>
      <c r="I73">
        <v>1.88509518517788E-7</v>
      </c>
      <c r="J73">
        <f t="shared" si="13"/>
        <v>9.7541522180360882</v>
      </c>
      <c r="K73">
        <f t="shared" si="14"/>
        <v>8.4229628788112567</v>
      </c>
      <c r="L73">
        <v>1.88509518517788E-7</v>
      </c>
      <c r="M73" s="68"/>
      <c r="O73">
        <v>13.6557542191587</v>
      </c>
      <c r="P73">
        <v>4.4305540086826202E-7</v>
      </c>
      <c r="Q73">
        <f t="shared" si="11"/>
        <v>15.173060243509667</v>
      </c>
      <c r="R73">
        <f t="shared" si="12"/>
        <v>16.564157222718446</v>
      </c>
      <c r="S73">
        <v>4.4305540086826202E-7</v>
      </c>
      <c r="T73" s="68"/>
      <c r="X73">
        <v>7.7999999999999901</v>
      </c>
      <c r="Y73" s="68">
        <f t="shared" si="7"/>
        <v>1.0785160412861623E-7</v>
      </c>
      <c r="Z73">
        <f t="shared" si="8"/>
        <v>8.6666666666666554</v>
      </c>
      <c r="AA73">
        <f t="shared" si="9"/>
        <v>7.0640632853202634</v>
      </c>
      <c r="AC73" s="68">
        <f t="shared" si="10"/>
        <v>1.0785160412861623E-7</v>
      </c>
    </row>
    <row r="74" spans="8:29" x14ac:dyDescent="0.2">
      <c r="H74">
        <v>9.0357137660301703</v>
      </c>
      <c r="I74">
        <v>1.9441241819792501E-7</v>
      </c>
      <c r="J74">
        <f t="shared" si="13"/>
        <v>10.039681962255745</v>
      </c>
      <c r="K74">
        <f t="shared" si="14"/>
        <v>8.7920903696391193</v>
      </c>
      <c r="L74">
        <v>1.9441241819792501E-7</v>
      </c>
      <c r="M74" s="68"/>
      <c r="O74">
        <v>14.289953182954299</v>
      </c>
      <c r="P74">
        <v>5.2223143647203702E-7</v>
      </c>
      <c r="Q74">
        <f t="shared" si="11"/>
        <v>15.87772575883811</v>
      </c>
      <c r="R74">
        <f t="shared" si="12"/>
        <v>17.849265816768341</v>
      </c>
      <c r="S74">
        <v>5.2223143647203702E-7</v>
      </c>
      <c r="T74" s="68"/>
      <c r="X74">
        <v>7.8999999999999897</v>
      </c>
      <c r="Y74" s="68">
        <f t="shared" si="7"/>
        <v>1.1154244369921168E-7</v>
      </c>
      <c r="Z74">
        <f t="shared" si="8"/>
        <v>8.7777777777777661</v>
      </c>
      <c r="AA74">
        <f t="shared" si="9"/>
        <v>7.1996406764953607</v>
      </c>
      <c r="AC74" s="68">
        <f t="shared" si="10"/>
        <v>1.1154244369921168E-7</v>
      </c>
    </row>
    <row r="75" spans="8:29" x14ac:dyDescent="0.2">
      <c r="H75">
        <v>9.3120810476929794</v>
      </c>
      <c r="I75">
        <v>2.01209809903779E-7</v>
      </c>
      <c r="J75">
        <f t="shared" si="13"/>
        <v>10.346756719658865</v>
      </c>
      <c r="K75">
        <f t="shared" si="14"/>
        <v>9.195149816270467</v>
      </c>
      <c r="L75">
        <v>2.01209809903779E-7</v>
      </c>
      <c r="M75" s="68"/>
      <c r="O75">
        <v>15.1155903298494</v>
      </c>
      <c r="P75">
        <v>5.9822318594139896E-7</v>
      </c>
      <c r="Q75">
        <f t="shared" si="11"/>
        <v>16.795100366499334</v>
      </c>
      <c r="R75">
        <f t="shared" si="12"/>
        <v>19.629406925687363</v>
      </c>
      <c r="S75">
        <v>5.9822318594139896E-7</v>
      </c>
      <c r="T75" s="68"/>
      <c r="X75">
        <v>7.9999999999999902</v>
      </c>
      <c r="Y75" s="68">
        <f t="shared" si="7"/>
        <v>1.15307246642697E-7</v>
      </c>
      <c r="Z75">
        <f t="shared" si="8"/>
        <v>8.8888888888888786</v>
      </c>
      <c r="AA75">
        <f t="shared" si="9"/>
        <v>7.3359389310435104</v>
      </c>
      <c r="AC75" s="68">
        <f t="shared" si="10"/>
        <v>1.15307246642697E-7</v>
      </c>
    </row>
    <row r="76" spans="8:29" x14ac:dyDescent="0.2">
      <c r="H76">
        <v>9.6093302086673802</v>
      </c>
      <c r="I76">
        <v>2.0769343067562199E-7</v>
      </c>
      <c r="J76">
        <f t="shared" si="13"/>
        <v>10.677033565185978</v>
      </c>
      <c r="K76">
        <f t="shared" si="14"/>
        <v>9.6359387157150636</v>
      </c>
      <c r="L76">
        <v>2.0769343067562199E-7</v>
      </c>
      <c r="M76" s="68"/>
      <c r="O76">
        <v>16.117083688442499</v>
      </c>
      <c r="P76">
        <v>7.7544875448419098E-7</v>
      </c>
      <c r="Q76">
        <f t="shared" si="11"/>
        <v>17.90787076493611</v>
      </c>
      <c r="R76">
        <f t="shared" si="12"/>
        <v>21.977184796673136</v>
      </c>
      <c r="S76">
        <v>7.7544875448419098E-7</v>
      </c>
      <c r="T76" s="68"/>
      <c r="X76">
        <v>8.0999999999999908</v>
      </c>
      <c r="Y76" s="68">
        <f t="shared" si="7"/>
        <v>1.1914687542506732E-7</v>
      </c>
      <c r="Z76">
        <f t="shared" si="8"/>
        <v>8.9999999999999893</v>
      </c>
      <c r="AA76">
        <f t="shared" si="9"/>
        <v>7.4729663541764371</v>
      </c>
      <c r="AC76" s="68">
        <f t="shared" si="10"/>
        <v>1.1914687542506732E-7</v>
      </c>
    </row>
    <row r="77" spans="8:29" x14ac:dyDescent="0.2">
      <c r="H77">
        <v>9.7749275921366401</v>
      </c>
      <c r="I77">
        <v>2.25149269356185E-7</v>
      </c>
      <c r="J77">
        <f t="shared" si="13"/>
        <v>10.8610306579296</v>
      </c>
      <c r="K77">
        <f t="shared" si="14"/>
        <v>9.8848738909110825</v>
      </c>
      <c r="L77">
        <v>2.25149269356185E-7</v>
      </c>
      <c r="M77" s="68"/>
      <c r="O77">
        <v>17.708146233712799</v>
      </c>
      <c r="P77">
        <v>1.0642134004684899E-6</v>
      </c>
      <c r="Q77">
        <f t="shared" si="11"/>
        <v>19.675718037458665</v>
      </c>
      <c r="R77">
        <f t="shared" si="12"/>
        <v>26.239272318766059</v>
      </c>
      <c r="S77">
        <v>1.0642134004684899E-6</v>
      </c>
      <c r="T77" s="68"/>
      <c r="X77">
        <v>8.1999999999999904</v>
      </c>
      <c r="Y77" s="68">
        <f t="shared" si="7"/>
        <v>1.23062212338638E-7</v>
      </c>
      <c r="Z77">
        <f t="shared" si="8"/>
        <v>9.1111111111111001</v>
      </c>
      <c r="AA77">
        <f t="shared" si="9"/>
        <v>7.6107313921351949</v>
      </c>
      <c r="AC77" s="68">
        <f t="shared" si="10"/>
        <v>1.23062212338638E-7</v>
      </c>
    </row>
    <row r="78" spans="8:29" x14ac:dyDescent="0.2">
      <c r="H78">
        <v>9.9497018945599294</v>
      </c>
      <c r="I78">
        <v>2.2976623447318601E-7</v>
      </c>
      <c r="J78">
        <f t="shared" si="13"/>
        <v>11.05522432728881</v>
      </c>
      <c r="K78">
        <f t="shared" si="14"/>
        <v>10.150292311413191</v>
      </c>
      <c r="L78">
        <v>2.2976623447318601E-7</v>
      </c>
      <c r="M78" s="68"/>
      <c r="O78">
        <v>18.904863857941699</v>
      </c>
      <c r="P78">
        <v>1.3631887552276201E-6</v>
      </c>
      <c r="Q78">
        <f t="shared" si="11"/>
        <v>21.005404286601888</v>
      </c>
      <c r="R78">
        <f t="shared" si="12"/>
        <v>30.011937642066162</v>
      </c>
      <c r="S78">
        <v>1.3631887552276201E-6</v>
      </c>
      <c r="T78" s="68"/>
      <c r="X78">
        <v>8.2999999999999901</v>
      </c>
      <c r="Y78" s="68">
        <f t="shared" ref="Y78:Y141" si="15">$Z$6*AA78^$AA$5</f>
        <v>1.2705415987670993E-7</v>
      </c>
      <c r="Z78">
        <f t="shared" ref="Z78:Z141" si="16">X78/(1-0.1)</f>
        <v>9.2222222222222108</v>
      </c>
      <c r="AA78">
        <f t="shared" ref="AA78:AA141" si="17">(X78-$Z$3)/SQRT(1-(Z78/$AB$3))</f>
        <v>7.7492426353366675</v>
      </c>
      <c r="AC78" s="68">
        <f t="shared" ref="AC78:AC141" si="18">$Z$6*AA78^$AA$5</f>
        <v>1.2705415987670993E-7</v>
      </c>
    </row>
    <row r="79" spans="8:29" x14ac:dyDescent="0.2">
      <c r="H79">
        <v>10.2246165592636</v>
      </c>
      <c r="I79">
        <v>2.4222907508580401E-7</v>
      </c>
      <c r="J79">
        <f t="shared" si="13"/>
        <v>11.360685065848445</v>
      </c>
      <c r="K79">
        <f t="shared" si="14"/>
        <v>10.573521923672715</v>
      </c>
      <c r="L79">
        <v>2.4222907508580401E-7</v>
      </c>
      <c r="M79" s="68"/>
      <c r="O79">
        <v>20.6978429537509</v>
      </c>
      <c r="P79">
        <v>1.70346670126234E-6</v>
      </c>
      <c r="Q79">
        <f t="shared" si="11"/>
        <v>22.997603281945445</v>
      </c>
      <c r="R79">
        <f t="shared" si="12"/>
        <v>37.005448037495476</v>
      </c>
      <c r="S79">
        <v>1.70346670126234E-6</v>
      </c>
      <c r="T79" s="68"/>
      <c r="X79">
        <v>8.3999999999999897</v>
      </c>
      <c r="Y79" s="68">
        <f t="shared" si="15"/>
        <v>1.3112364112502815E-7</v>
      </c>
      <c r="Z79">
        <f t="shared" si="16"/>
        <v>9.3333333333333215</v>
      </c>
      <c r="AA79">
        <f t="shared" si="17"/>
        <v>7.8885088216069841</v>
      </c>
      <c r="AC79" s="68">
        <f t="shared" si="18"/>
        <v>1.3112364112502815E-7</v>
      </c>
    </row>
    <row r="80" spans="8:29" x14ac:dyDescent="0.2">
      <c r="H80">
        <v>10.555964700927101</v>
      </c>
      <c r="I80">
        <v>2.7772636961761402E-7</v>
      </c>
      <c r="J80">
        <f t="shared" si="13"/>
        <v>11.728849667696778</v>
      </c>
      <c r="K80">
        <f t="shared" si="14"/>
        <v>11.0932688731331</v>
      </c>
      <c r="L80">
        <v>2.7772636961761402E-7</v>
      </c>
      <c r="M80" s="68"/>
      <c r="O80">
        <v>21.036122069324598</v>
      </c>
      <c r="P80">
        <v>1.8499999999999899E-6</v>
      </c>
      <c r="Q80">
        <f t="shared" si="11"/>
        <v>23.373468965916221</v>
      </c>
      <c r="R80">
        <f t="shared" si="12"/>
        <v>38.571894048587879</v>
      </c>
      <c r="S80">
        <v>1.8499999999999899E-6</v>
      </c>
      <c r="T80" s="68"/>
      <c r="X80">
        <v>8.4999999999999893</v>
      </c>
      <c r="Y80" s="68">
        <f t="shared" si="15"/>
        <v>1.3527160017025884E-7</v>
      </c>
      <c r="Z80">
        <f t="shared" si="16"/>
        <v>9.4444444444444322</v>
      </c>
      <c r="AA80">
        <f t="shared" si="17"/>
        <v>8.0285388395047104</v>
      </c>
      <c r="AC80" s="68">
        <f t="shared" si="18"/>
        <v>1.3527160017025884E-7</v>
      </c>
    </row>
    <row r="81" spans="8:29" x14ac:dyDescent="0.2">
      <c r="H81">
        <v>10.963859445297899</v>
      </c>
      <c r="I81">
        <v>2.9998772404587099E-7</v>
      </c>
      <c r="J81">
        <f t="shared" si="13"/>
        <v>12.182066050330999</v>
      </c>
      <c r="K81">
        <f t="shared" si="14"/>
        <v>11.748213431182084</v>
      </c>
      <c r="L81">
        <v>2.9998772404587099E-7</v>
      </c>
      <c r="M81" s="68"/>
      <c r="O81">
        <v>22.096914178142999</v>
      </c>
      <c r="P81">
        <v>3.1500000000000101E-6</v>
      </c>
      <c r="Q81">
        <f t="shared" si="11"/>
        <v>24.552126864603331</v>
      </c>
      <c r="R81">
        <f t="shared" si="12"/>
        <v>44.204805338182858</v>
      </c>
      <c r="S81">
        <v>3.1500000000000101E-6</v>
      </c>
      <c r="T81" s="68"/>
      <c r="X81">
        <v>8.5999999999999908</v>
      </c>
      <c r="Y81" s="68">
        <f t="shared" si="15"/>
        <v>1.3949900252575222E-7</v>
      </c>
      <c r="Z81">
        <f t="shared" si="16"/>
        <v>9.5555555555555447</v>
      </c>
      <c r="AA81">
        <f t="shared" si="17"/>
        <v>8.1693417317368162</v>
      </c>
      <c r="AC81" s="68">
        <f t="shared" si="18"/>
        <v>1.3949900252575222E-7</v>
      </c>
    </row>
    <row r="82" spans="8:29" x14ac:dyDescent="0.2">
      <c r="H82">
        <v>11.422814661593501</v>
      </c>
      <c r="I82">
        <v>3.2744190368357702E-7</v>
      </c>
      <c r="J82">
        <f t="shared" si="13"/>
        <v>12.692016290659446</v>
      </c>
      <c r="K82">
        <f t="shared" si="14"/>
        <v>12.506210675013472</v>
      </c>
      <c r="L82">
        <v>3.2744190368357702E-7</v>
      </c>
      <c r="M82" s="68"/>
      <c r="X82">
        <v>8.6999999999999904</v>
      </c>
      <c r="Y82" s="68">
        <f t="shared" si="15"/>
        <v>1.4380683557489004E-7</v>
      </c>
      <c r="Z82">
        <f t="shared" si="16"/>
        <v>9.6666666666666554</v>
      </c>
      <c r="AA82">
        <f t="shared" si="17"/>
        <v>8.3109266986704533</v>
      </c>
      <c r="AC82" s="68">
        <f t="shared" si="18"/>
        <v>1.4380683557489004E-7</v>
      </c>
    </row>
    <row r="83" spans="8:29" x14ac:dyDescent="0.2">
      <c r="H83">
        <v>11.960879450993</v>
      </c>
      <c r="I83">
        <v>3.4104327749098801E-7</v>
      </c>
      <c r="J83">
        <f t="shared" si="13"/>
        <v>13.289866056658887</v>
      </c>
      <c r="K83">
        <f t="shared" si="14"/>
        <v>13.42517757464489</v>
      </c>
      <c r="L83">
        <v>3.4104327749098801E-7</v>
      </c>
      <c r="M83" s="68"/>
      <c r="X83">
        <v>8.7999999999999901</v>
      </c>
      <c r="Y83" s="68">
        <f t="shared" si="15"/>
        <v>1.4819610903235905E-7</v>
      </c>
      <c r="Z83">
        <f t="shared" si="16"/>
        <v>9.7777777777777661</v>
      </c>
      <c r="AA83">
        <f t="shared" si="17"/>
        <v>8.4533031019438241</v>
      </c>
      <c r="AC83" s="68">
        <f t="shared" si="18"/>
        <v>1.4819610903235905E-7</v>
      </c>
    </row>
    <row r="84" spans="8:29" x14ac:dyDescent="0.2">
      <c r="H84">
        <v>12.648708731560999</v>
      </c>
      <c r="I84">
        <v>3.6433187079089699E-7</v>
      </c>
      <c r="J84">
        <f t="shared" si="13"/>
        <v>14.054120812845554</v>
      </c>
      <c r="K84">
        <f t="shared" si="14"/>
        <v>14.651585003366387</v>
      </c>
      <c r="L84">
        <v>3.6433187079089699E-7</v>
      </c>
      <c r="M84" s="68"/>
      <c r="X84">
        <v>8.8999999999999897</v>
      </c>
      <c r="Y84" s="68">
        <f t="shared" si="15"/>
        <v>1.5266785542372151E-7</v>
      </c>
      <c r="Z84">
        <f t="shared" si="16"/>
        <v>9.8888888888888768</v>
      </c>
      <c r="AA84">
        <f t="shared" si="17"/>
        <v>8.5964804681794238</v>
      </c>
      <c r="AC84" s="68">
        <f t="shared" si="18"/>
        <v>1.5266785542372151E-7</v>
      </c>
    </row>
    <row r="85" spans="8:29" x14ac:dyDescent="0.2">
      <c r="H85">
        <v>13.3452709441717</v>
      </c>
      <c r="I85">
        <v>3.8710227057589701E-7</v>
      </c>
      <c r="J85">
        <f t="shared" si="13"/>
        <v>14.828078826857444</v>
      </c>
      <c r="K85">
        <f t="shared" si="14"/>
        <v>15.9585801213835</v>
      </c>
      <c r="L85">
        <v>3.8710227057589701E-7</v>
      </c>
      <c r="M85" s="68"/>
      <c r="X85">
        <v>8.9999999999999893</v>
      </c>
      <c r="Y85" s="68">
        <f t="shared" si="15"/>
        <v>1.5722313058369236E-7</v>
      </c>
      <c r="Z85">
        <f t="shared" si="16"/>
        <v>9.9999999999999876</v>
      </c>
      <c r="AA85">
        <f t="shared" si="17"/>
        <v>8.7404684928031138</v>
      </c>
      <c r="AC85" s="68">
        <f t="shared" si="18"/>
        <v>1.5722313058369236E-7</v>
      </c>
    </row>
    <row r="86" spans="8:29" x14ac:dyDescent="0.2">
      <c r="H86">
        <v>13.8544546534013</v>
      </c>
      <c r="I86">
        <v>4.1262169606129698E-7</v>
      </c>
      <c r="J86">
        <f t="shared" si="13"/>
        <v>15.393838503779222</v>
      </c>
      <c r="K86">
        <f t="shared" si="14"/>
        <v>16.959644150894519</v>
      </c>
      <c r="L86">
        <v>4.1262169606129698E-7</v>
      </c>
      <c r="M86" s="68"/>
      <c r="X86">
        <v>9.0999999999999908</v>
      </c>
      <c r="Y86" s="68">
        <f t="shared" si="15"/>
        <v>1.6186301417356962E-7</v>
      </c>
      <c r="Z86">
        <f t="shared" si="16"/>
        <v>10.1111111111111</v>
      </c>
      <c r="AA86">
        <f t="shared" si="17"/>
        <v>8.88527704397268</v>
      </c>
      <c r="AC86" s="68">
        <f t="shared" si="18"/>
        <v>1.6186301417356962E-7</v>
      </c>
    </row>
    <row r="87" spans="8:29" x14ac:dyDescent="0.2">
      <c r="H87">
        <v>14.4719907936392</v>
      </c>
      <c r="I87">
        <v>4.5844461241286701E-7</v>
      </c>
      <c r="J87">
        <f t="shared" si="13"/>
        <v>16.079989770710224</v>
      </c>
      <c r="K87">
        <f t="shared" si="14"/>
        <v>18.230850064450056</v>
      </c>
      <c r="L87">
        <v>4.5844461241286701E-7</v>
      </c>
      <c r="M87" s="68"/>
      <c r="X87">
        <v>9.1999999999999904</v>
      </c>
      <c r="Y87" s="68">
        <f t="shared" si="15"/>
        <v>1.6658861021829574E-7</v>
      </c>
      <c r="Z87">
        <f t="shared" si="16"/>
        <v>10.222222222222211</v>
      </c>
      <c r="AA87">
        <f t="shared" si="17"/>
        <v>9.0309161666195532</v>
      </c>
      <c r="AC87" s="68">
        <f t="shared" si="18"/>
        <v>1.6658861021829574E-7</v>
      </c>
    </row>
    <row r="88" spans="8:29" x14ac:dyDescent="0.2">
      <c r="H88">
        <v>14.7917750837971</v>
      </c>
      <c r="I88">
        <v>4.8669517782841401E-7</v>
      </c>
      <c r="J88">
        <f t="shared" si="13"/>
        <v>16.435305648663444</v>
      </c>
      <c r="K88">
        <f t="shared" si="14"/>
        <v>18.915824726031225</v>
      </c>
      <c r="L88">
        <v>4.8669517782841401E-7</v>
      </c>
      <c r="M88" s="68"/>
      <c r="X88">
        <v>9.2999999999999901</v>
      </c>
      <c r="Y88" s="68">
        <f t="shared" si="15"/>
        <v>1.7140104766366712E-7</v>
      </c>
      <c r="Z88">
        <f t="shared" si="16"/>
        <v>10.333333333333321</v>
      </c>
      <c r="AA88">
        <f t="shared" si="17"/>
        <v>9.1773960866076276</v>
      </c>
      <c r="AC88" s="68">
        <f t="shared" si="18"/>
        <v>1.7140104766366712E-7</v>
      </c>
    </row>
    <row r="89" spans="8:29" x14ac:dyDescent="0.2">
      <c r="H89">
        <v>15.143402736775601</v>
      </c>
      <c r="I89">
        <v>5.6298855039131304E-7</v>
      </c>
      <c r="J89">
        <f t="shared" si="13"/>
        <v>16.826003040861778</v>
      </c>
      <c r="K89">
        <f t="shared" si="14"/>
        <v>19.691671859689336</v>
      </c>
      <c r="L89">
        <v>5.6298855039131304E-7</v>
      </c>
      <c r="M89" s="68"/>
      <c r="X89">
        <v>9.3999999999999897</v>
      </c>
      <c r="Y89" s="68">
        <f t="shared" si="15"/>
        <v>1.7630148095424488E-7</v>
      </c>
      <c r="Z89">
        <f t="shared" si="16"/>
        <v>10.444444444444432</v>
      </c>
      <c r="AA89">
        <f t="shared" si="17"/>
        <v>9.3247272150132261</v>
      </c>
      <c r="AC89" s="68">
        <f t="shared" si="18"/>
        <v>1.7630148095424488E-7</v>
      </c>
    </row>
    <row r="90" spans="8:29" x14ac:dyDescent="0.2">
      <c r="H90">
        <v>16.094021524760102</v>
      </c>
      <c r="I90">
        <v>7.1550036248792699E-7</v>
      </c>
      <c r="J90">
        <f t="shared" si="13"/>
        <v>17.882246138622335</v>
      </c>
      <c r="K90">
        <f t="shared" si="14"/>
        <v>21.920522452884853</v>
      </c>
      <c r="L90">
        <v>7.1550036248792699E-7</v>
      </c>
      <c r="M90" s="68"/>
      <c r="X90">
        <v>9.4999999999999893</v>
      </c>
      <c r="Y90" s="68">
        <f t="shared" si="15"/>
        <v>1.8129109063255154E-7</v>
      </c>
      <c r="Z90">
        <f t="shared" si="16"/>
        <v>10.555555555555543</v>
      </c>
      <c r="AA90">
        <f t="shared" si="17"/>
        <v>9.4729201525303655</v>
      </c>
      <c r="AC90" s="68">
        <f t="shared" si="18"/>
        <v>1.8129109063255154E-7</v>
      </c>
    </row>
    <row r="91" spans="8:29" x14ac:dyDescent="0.2">
      <c r="H91">
        <v>17.228199567730901</v>
      </c>
      <c r="I91">
        <v>1.11569803797905E-6</v>
      </c>
      <c r="J91">
        <f t="shared" si="13"/>
        <v>19.142443964145446</v>
      </c>
      <c r="K91">
        <f t="shared" si="14"/>
        <v>24.874256835743029</v>
      </c>
      <c r="L91">
        <v>1.11569803797905E-6</v>
      </c>
      <c r="M91" s="68"/>
      <c r="X91">
        <v>9.5999999999999908</v>
      </c>
      <c r="Y91" s="68">
        <f t="shared" si="15"/>
        <v>1.8637108396018573E-7</v>
      </c>
      <c r="Z91">
        <f t="shared" si="16"/>
        <v>10.666666666666655</v>
      </c>
      <c r="AA91">
        <f t="shared" si="17"/>
        <v>9.6219856940057813</v>
      </c>
      <c r="AC91" s="68">
        <f t="shared" si="18"/>
        <v>1.8637108396018573E-7</v>
      </c>
    </row>
    <row r="92" spans="8:29" x14ac:dyDescent="0.2">
      <c r="H92">
        <v>19.718049716284401</v>
      </c>
      <c r="I92">
        <v>1.8915471823015099E-6</v>
      </c>
      <c r="J92">
        <f t="shared" si="13"/>
        <v>21.90894412920489</v>
      </c>
      <c r="K92">
        <f t="shared" si="14"/>
        <v>32.946056841903548</v>
      </c>
      <c r="L92">
        <v>1.8915471823015099E-6</v>
      </c>
      <c r="M92" s="68"/>
      <c r="X92">
        <v>9.6999999999999904</v>
      </c>
      <c r="Y92" s="68">
        <f t="shared" si="15"/>
        <v>1.9154269556151353E-7</v>
      </c>
      <c r="Z92">
        <f t="shared" si="16"/>
        <v>10.777777777777766</v>
      </c>
      <c r="AA92">
        <f t="shared" si="17"/>
        <v>9.771934833108201</v>
      </c>
      <c r="AC92" s="68">
        <f t="shared" si="18"/>
        <v>1.9154269556151353E-7</v>
      </c>
    </row>
    <row r="93" spans="8:29" x14ac:dyDescent="0.2">
      <c r="H93">
        <v>20.501600411177002</v>
      </c>
      <c r="I93">
        <v>2.5416166112182098E-6</v>
      </c>
      <c r="J93">
        <f t="shared" si="13"/>
        <v>22.77955601241889</v>
      </c>
      <c r="K93">
        <f t="shared" si="14"/>
        <v>36.138780974991143</v>
      </c>
      <c r="L93">
        <v>2.5416166112182098E-6</v>
      </c>
      <c r="M93" s="68"/>
      <c r="X93">
        <v>9.7999999999999901</v>
      </c>
      <c r="Y93" s="68">
        <f t="shared" si="15"/>
        <v>1.9680718809064369E-7</v>
      </c>
      <c r="Z93">
        <f t="shared" si="16"/>
        <v>10.888888888888877</v>
      </c>
      <c r="AA93">
        <f t="shared" si="17"/>
        <v>9.9227787671366627</v>
      </c>
      <c r="AC93" s="68">
        <f t="shared" si="18"/>
        <v>1.9680718809064369E-7</v>
      </c>
    </row>
    <row r="94" spans="8:29" x14ac:dyDescent="0.2">
      <c r="H94">
        <v>20.5494143545145</v>
      </c>
      <c r="I94">
        <v>6.0499999999999997E-6</v>
      </c>
      <c r="J94">
        <f t="shared" si="13"/>
        <v>22.832682616127222</v>
      </c>
      <c r="K94">
        <f t="shared" si="14"/>
        <v>36.347246551576688</v>
      </c>
      <c r="L94">
        <v>6.0499999999999997E-6</v>
      </c>
      <c r="M94" s="68"/>
      <c r="X94">
        <v>9.8999999999999897</v>
      </c>
      <c r="Y94" s="68">
        <f t="shared" si="15"/>
        <v>2.021658529224281E-7</v>
      </c>
      <c r="Z94">
        <f t="shared" si="16"/>
        <v>10.999999999999988</v>
      </c>
      <c r="AA94">
        <f t="shared" si="17"/>
        <v>10.074528901972773</v>
      </c>
      <c r="AC94" s="68">
        <f t="shared" si="18"/>
        <v>2.021658529224281E-7</v>
      </c>
    </row>
    <row r="95" spans="8:29" x14ac:dyDescent="0.2">
      <c r="H95">
        <v>24.216450811736198</v>
      </c>
      <c r="I95">
        <v>2.0000000000000101E-6</v>
      </c>
      <c r="J95">
        <f t="shared" si="13"/>
        <v>26.907167568595774</v>
      </c>
      <c r="K95">
        <f t="shared" si="14"/>
        <v>60.981229380140107</v>
      </c>
      <c r="L95">
        <v>2.0000000000000101E-6</v>
      </c>
      <c r="M95" s="68"/>
      <c r="X95">
        <v>9.9999999999999893</v>
      </c>
      <c r="Y95" s="68">
        <f t="shared" si="15"/>
        <v>2.0762001086827483E-7</v>
      </c>
      <c r="Z95">
        <f t="shared" si="16"/>
        <v>11.111111111111098</v>
      </c>
      <c r="AA95">
        <f t="shared" si="17"/>
        <v>10.227196857182088</v>
      </c>
      <c r="AC95" s="68">
        <f t="shared" si="18"/>
        <v>2.0762001086827483E-7</v>
      </c>
    </row>
    <row r="96" spans="8:29" x14ac:dyDescent="0.2">
      <c r="M96" s="68"/>
      <c r="X96">
        <v>10.1</v>
      </c>
      <c r="Y96" s="68">
        <f t="shared" si="15"/>
        <v>2.1317101291759975E-7</v>
      </c>
      <c r="Z96">
        <f t="shared" si="16"/>
        <v>11.222222222222221</v>
      </c>
      <c r="AA96">
        <f t="shared" si="17"/>
        <v>10.38079447126994</v>
      </c>
      <c r="AC96" s="68">
        <f t="shared" si="18"/>
        <v>2.1317101291759975E-7</v>
      </c>
    </row>
    <row r="97" spans="13:29" x14ac:dyDescent="0.2">
      <c r="M97" s="68"/>
      <c r="X97">
        <v>10.199999999999999</v>
      </c>
      <c r="Y97" s="68">
        <f t="shared" si="15"/>
        <v>2.1882024100578714E-7</v>
      </c>
      <c r="Z97">
        <f t="shared" si="16"/>
        <v>11.333333333333332</v>
      </c>
      <c r="AA97">
        <f t="shared" si="17"/>
        <v>10.535333807097251</v>
      </c>
      <c r="AC97" s="68">
        <f t="shared" si="18"/>
        <v>2.1882024100578714E-7</v>
      </c>
    </row>
    <row r="98" spans="13:29" x14ac:dyDescent="0.2">
      <c r="X98">
        <v>10.3</v>
      </c>
      <c r="Y98" s="68">
        <f t="shared" si="15"/>
        <v>2.2456910880958737E-7</v>
      </c>
      <c r="Z98">
        <f t="shared" si="16"/>
        <v>11.444444444444445</v>
      </c>
      <c r="AA98">
        <f t="shared" si="17"/>
        <v>10.690827157462348</v>
      </c>
      <c r="AC98" s="68">
        <f t="shared" si="18"/>
        <v>2.2456910880958737E-7</v>
      </c>
    </row>
    <row r="99" spans="13:29" x14ac:dyDescent="0.2">
      <c r="X99">
        <v>10.4</v>
      </c>
      <c r="Y99" s="68">
        <f t="shared" si="15"/>
        <v>2.304190625709031E-7</v>
      </c>
      <c r="Z99">
        <f t="shared" si="16"/>
        <v>11.555555555555555</v>
      </c>
      <c r="AA99">
        <f t="shared" si="17"/>
        <v>10.847287050854531</v>
      </c>
      <c r="AC99" s="68">
        <f t="shared" si="18"/>
        <v>2.304190625709031E-7</v>
      </c>
    </row>
    <row r="100" spans="13:29" x14ac:dyDescent="0.2">
      <c r="X100">
        <v>10.5</v>
      </c>
      <c r="Y100" s="68">
        <f t="shared" si="15"/>
        <v>2.3637158194999061E-7</v>
      </c>
      <c r="Z100">
        <f t="shared" si="16"/>
        <v>11.666666666666666</v>
      </c>
      <c r="AA100">
        <f t="shared" si="17"/>
        <v>11.004726257385958</v>
      </c>
      <c r="AC100" s="68">
        <f t="shared" si="18"/>
        <v>2.3637158194999061E-7</v>
      </c>
    </row>
    <row r="101" spans="13:29" x14ac:dyDescent="0.2">
      <c r="X101">
        <v>10.6</v>
      </c>
      <c r="Y101" s="68">
        <f t="shared" si="15"/>
        <v>2.4242818090914142E-7</v>
      </c>
      <c r="Z101">
        <f t="shared" si="16"/>
        <v>11.777777777777777</v>
      </c>
      <c r="AA101">
        <f t="shared" si="17"/>
        <v>11.163157794908345</v>
      </c>
      <c r="AC101" s="68">
        <f t="shared" si="18"/>
        <v>2.4242818090914142E-7</v>
      </c>
    </row>
    <row r="102" spans="13:29" x14ac:dyDescent="0.2">
      <c r="X102">
        <v>10.7</v>
      </c>
      <c r="Y102" s="68">
        <f t="shared" si="15"/>
        <v>2.4859040862796114E-7</v>
      </c>
      <c r="Z102">
        <f t="shared" si="16"/>
        <v>11.888888888888888</v>
      </c>
      <c r="AA102">
        <f t="shared" si="17"/>
        <v>11.322594935321325</v>
      </c>
      <c r="AC102" s="68">
        <f t="shared" si="18"/>
        <v>2.4859040862796114E-7</v>
      </c>
    </row>
    <row r="103" spans="13:29" x14ac:dyDescent="0.2">
      <c r="X103">
        <v>10.8</v>
      </c>
      <c r="Y103" s="68">
        <f t="shared" si="15"/>
        <v>2.5485985045143148E-7</v>
      </c>
      <c r="Z103">
        <f t="shared" si="16"/>
        <v>12</v>
      </c>
      <c r="AA103">
        <f t="shared" si="17"/>
        <v>11.483051211079705</v>
      </c>
      <c r="AC103" s="68">
        <f t="shared" si="18"/>
        <v>2.5485985045143148E-7</v>
      </c>
    </row>
    <row r="104" spans="13:29" x14ac:dyDescent="0.2">
      <c r="X104">
        <v>10.9</v>
      </c>
      <c r="Y104" s="68">
        <f t="shared" si="15"/>
        <v>2.6123812887198221E-7</v>
      </c>
      <c r="Z104">
        <f t="shared" si="16"/>
        <v>12.111111111111111</v>
      </c>
      <c r="AA104">
        <f t="shared" si="17"/>
        <v>11.644540421907035</v>
      </c>
      <c r="AC104" s="68">
        <f t="shared" si="18"/>
        <v>2.6123812887198221E-7</v>
      </c>
    </row>
    <row r="105" spans="13:29" x14ac:dyDescent="0.2">
      <c r="X105">
        <v>11</v>
      </c>
      <c r="Y105" s="68">
        <f t="shared" si="15"/>
        <v>2.6772690454688351E-7</v>
      </c>
      <c r="Z105">
        <f t="shared" si="16"/>
        <v>12.222222222222221</v>
      </c>
      <c r="AA105">
        <f t="shared" si="17"/>
        <v>11.807076641723359</v>
      </c>
      <c r="AC105" s="68">
        <f t="shared" si="18"/>
        <v>2.6772690454688351E-7</v>
      </c>
    </row>
    <row r="106" spans="13:29" x14ac:dyDescent="0.2">
      <c r="X106">
        <v>11.1</v>
      </c>
      <c r="Y106" s="68">
        <f t="shared" si="15"/>
        <v>2.7432787735230924E-7</v>
      </c>
      <c r="Z106">
        <f t="shared" si="16"/>
        <v>12.333333333333332</v>
      </c>
      <c r="AA106">
        <f t="shared" si="17"/>
        <v>11.970674225795232</v>
      </c>
      <c r="AC106" s="68">
        <f t="shared" si="18"/>
        <v>2.7432787735230924E-7</v>
      </c>
    </row>
    <row r="107" spans="13:29" x14ac:dyDescent="0.2">
      <c r="X107">
        <v>11.2</v>
      </c>
      <c r="Y107" s="68">
        <f t="shared" si="15"/>
        <v>2.8104278747551199E-7</v>
      </c>
      <c r="Z107">
        <f t="shared" si="16"/>
        <v>12.444444444444443</v>
      </c>
      <c r="AA107">
        <f t="shared" si="17"/>
        <v>12.135347818116571</v>
      </c>
      <c r="AC107" s="68">
        <f t="shared" si="18"/>
        <v>2.8104278747551199E-7</v>
      </c>
    </row>
    <row r="108" spans="13:29" x14ac:dyDescent="0.2">
      <c r="X108">
        <v>11.3</v>
      </c>
      <c r="Y108" s="68">
        <f t="shared" si="15"/>
        <v>2.8787341654660608E-7</v>
      </c>
      <c r="Z108">
        <f t="shared" si="16"/>
        <v>12.555555555555555</v>
      </c>
      <c r="AA108">
        <f t="shared" si="17"/>
        <v>12.301112359029206</v>
      </c>
      <c r="AC108" s="68">
        <f t="shared" si="18"/>
        <v>2.8787341654660608E-7</v>
      </c>
    </row>
    <row r="109" spans="13:29" x14ac:dyDescent="0.2">
      <c r="X109">
        <v>11.4</v>
      </c>
      <c r="Y109" s="68">
        <f t="shared" si="15"/>
        <v>2.9482158881153833E-7</v>
      </c>
      <c r="Z109">
        <f t="shared" si="16"/>
        <v>12.666666666666666</v>
      </c>
      <c r="AA109">
        <f t="shared" si="17"/>
        <v>12.467983093092425</v>
      </c>
      <c r="AC109" s="68">
        <f t="shared" si="18"/>
        <v>2.9482158881153833E-7</v>
      </c>
    </row>
    <row r="110" spans="13:29" x14ac:dyDescent="0.2">
      <c r="X110">
        <v>11.5</v>
      </c>
      <c r="Y110" s="68">
        <f t="shared" si="15"/>
        <v>3.0188917234789906E-7</v>
      </c>
      <c r="Z110">
        <f t="shared" si="16"/>
        <v>12.777777777777777</v>
      </c>
      <c r="AA110">
        <f t="shared" si="17"/>
        <v>12.635975577211234</v>
      </c>
      <c r="AC110" s="68">
        <f t="shared" si="18"/>
        <v>3.0188917234789906E-7</v>
      </c>
    </row>
    <row r="111" spans="13:29" x14ac:dyDescent="0.2">
      <c r="X111">
        <v>11.6</v>
      </c>
      <c r="Y111" s="68">
        <f t="shared" si="15"/>
        <v>3.0907808032531257E-7</v>
      </c>
      <c r="Z111">
        <f t="shared" si="16"/>
        <v>12.888888888888888</v>
      </c>
      <c r="AA111">
        <f t="shared" si="17"/>
        <v>12.805105689033457</v>
      </c>
      <c r="AC111" s="68">
        <f t="shared" si="18"/>
        <v>3.0907808032531257E-7</v>
      </c>
    </row>
    <row r="112" spans="13:29" x14ac:dyDescent="0.2">
      <c r="X112">
        <v>11.7</v>
      </c>
      <c r="Y112" s="68">
        <f t="shared" si="15"/>
        <v>3.1639027231222876E-7</v>
      </c>
      <c r="Z112">
        <f t="shared" si="16"/>
        <v>12.999999999999998</v>
      </c>
      <c r="AA112">
        <f t="shared" si="17"/>
        <v>12.975389635626321</v>
      </c>
      <c r="AC112" s="68">
        <f t="shared" si="18"/>
        <v>3.1639027231222876E-7</v>
      </c>
    </row>
    <row r="113" spans="24:29" x14ac:dyDescent="0.2">
      <c r="X113">
        <v>11.8</v>
      </c>
      <c r="Y113" s="68">
        <f t="shared" si="15"/>
        <v>3.2382775563103644E-7</v>
      </c>
      <c r="Z113">
        <f t="shared" si="16"/>
        <v>13.111111111111111</v>
      </c>
      <c r="AA113">
        <f t="shared" si="17"/>
        <v>13.146843962443592</v>
      </c>
      <c r="AC113" s="68">
        <f t="shared" si="18"/>
        <v>3.2382775563103644E-7</v>
      </c>
    </row>
    <row r="114" spans="24:29" x14ac:dyDescent="0.2">
      <c r="X114">
        <v>11.9</v>
      </c>
      <c r="Y114" s="68">
        <f t="shared" si="15"/>
        <v>3.3139258676350159E-7</v>
      </c>
      <c r="Z114">
        <f t="shared" si="16"/>
        <v>13.222222222222221</v>
      </c>
      <c r="AA114">
        <f t="shared" si="17"/>
        <v>13.319485562594897</v>
      </c>
      <c r="AC114" s="68">
        <f t="shared" si="18"/>
        <v>3.3139258676350159E-7</v>
      </c>
    </row>
    <row r="115" spans="24:29" x14ac:dyDescent="0.2">
      <c r="X115">
        <v>12</v>
      </c>
      <c r="Y115" s="68">
        <f t="shared" si="15"/>
        <v>3.3908687280865307E-7</v>
      </c>
      <c r="Z115">
        <f t="shared" si="16"/>
        <v>13.333333333333332</v>
      </c>
      <c r="AA115">
        <f t="shared" si="17"/>
        <v>13.493331686429412</v>
      </c>
      <c r="AC115" s="68">
        <f t="shared" si="18"/>
        <v>3.3908687280865307E-7</v>
      </c>
    </row>
    <row r="116" spans="24:29" x14ac:dyDescent="0.2">
      <c r="X116">
        <v>12.1</v>
      </c>
      <c r="Y116" s="68">
        <f t="shared" si="15"/>
        <v>3.4691277299532552E-7</v>
      </c>
      <c r="Z116">
        <f t="shared" si="16"/>
        <v>13.444444444444443</v>
      </c>
      <c r="AA116">
        <f t="shared" si="17"/>
        <v>13.668399951446562</v>
      </c>
      <c r="AC116" s="68">
        <f t="shared" si="18"/>
        <v>3.4691277299532552E-7</v>
      </c>
    </row>
    <row r="117" spans="24:29" x14ac:dyDescent="0.2">
      <c r="X117">
        <v>12.2</v>
      </c>
      <c r="Y117" s="68">
        <f t="shared" si="15"/>
        <v>3.5487250025169999E-7</v>
      </c>
      <c r="Z117">
        <f t="shared" si="16"/>
        <v>13.555555555555554</v>
      </c>
      <c r="AA117">
        <f t="shared" si="17"/>
        <v>13.844708352547141</v>
      </c>
      <c r="AC117" s="68">
        <f t="shared" si="18"/>
        <v>3.5487250025169999E-7</v>
      </c>
    </row>
    <row r="118" spans="24:29" x14ac:dyDescent="0.2">
      <c r="X118">
        <v>12.3</v>
      </c>
      <c r="Y118" s="68">
        <f t="shared" si="15"/>
        <v>3.6296832283428756E-7</v>
      </c>
      <c r="Z118">
        <f t="shared" si="16"/>
        <v>13.666666666666668</v>
      </c>
      <c r="AA118">
        <f t="shared" si="17"/>
        <v>14.022275272638748</v>
      </c>
      <c r="AC118" s="68">
        <f t="shared" si="18"/>
        <v>3.6296832283428756E-7</v>
      </c>
    </row>
    <row r="119" spans="24:29" x14ac:dyDescent="0.2">
      <c r="X119">
        <v>12.4</v>
      </c>
      <c r="Y119" s="68">
        <f t="shared" si="15"/>
        <v>3.7120256601893625E-7</v>
      </c>
      <c r="Z119">
        <f t="shared" si="16"/>
        <v>13.777777777777779</v>
      </c>
      <c r="AA119">
        <f t="shared" si="17"/>
        <v>14.201119493610173</v>
      </c>
      <c r="AC119" s="68">
        <f t="shared" si="18"/>
        <v>3.7120256601893625E-7</v>
      </c>
    </row>
    <row r="120" spans="24:29" x14ac:dyDescent="0.2">
      <c r="X120">
        <v>12.5</v>
      </c>
      <c r="Y120" s="68">
        <f t="shared" si="15"/>
        <v>3.7957761385656698E-7</v>
      </c>
      <c r="Z120">
        <f t="shared" si="16"/>
        <v>13.888888888888889</v>
      </c>
      <c r="AA120">
        <f t="shared" si="17"/>
        <v>14.381260207690087</v>
      </c>
      <c r="AC120" s="68">
        <f t="shared" si="18"/>
        <v>3.7957761385656698E-7</v>
      </c>
    </row>
    <row r="121" spans="24:29" x14ac:dyDescent="0.2">
      <c r="X121">
        <v>12.6</v>
      </c>
      <c r="Y121" s="68">
        <f t="shared" si="15"/>
        <v>3.880959109964912E-7</v>
      </c>
      <c r="Z121">
        <f t="shared" si="16"/>
        <v>14</v>
      </c>
      <c r="AA121">
        <f t="shared" si="17"/>
        <v>14.562717029206027</v>
      </c>
      <c r="AC121" s="68">
        <f t="shared" si="18"/>
        <v>3.880959109964912E-7</v>
      </c>
    </row>
    <row r="122" spans="24:29" x14ac:dyDescent="0.2">
      <c r="X122">
        <v>12.7</v>
      </c>
      <c r="Y122" s="68">
        <f t="shared" si="15"/>
        <v>3.9675996458030417E-7</v>
      </c>
      <c r="Z122">
        <f t="shared" si="16"/>
        <v>14.111111111111111</v>
      </c>
      <c r="AA122">
        <f t="shared" si="17"/>
        <v>14.745510006760602</v>
      </c>
      <c r="AC122" s="68">
        <f t="shared" si="18"/>
        <v>3.9675996458030417E-7</v>
      </c>
    </row>
    <row r="123" spans="24:29" x14ac:dyDescent="0.2">
      <c r="X123">
        <v>12.8</v>
      </c>
      <c r="Y123" s="68">
        <f t="shared" si="15"/>
        <v>4.0557234620951088E-7</v>
      </c>
      <c r="Z123">
        <f t="shared" si="16"/>
        <v>14.222222222222223</v>
      </c>
      <c r="AA123">
        <f t="shared" si="17"/>
        <v>14.929659635842516</v>
      </c>
      <c r="AC123" s="68">
        <f t="shared" si="18"/>
        <v>4.0557234620951088E-7</v>
      </c>
    </row>
    <row r="124" spans="24:29" x14ac:dyDescent="0.2">
      <c r="X124">
        <v>12.9</v>
      </c>
      <c r="Y124" s="68">
        <f t="shared" si="15"/>
        <v>4.1453569399019925E-7</v>
      </c>
      <c r="Z124">
        <f t="shared" si="16"/>
        <v>14.333333333333334</v>
      </c>
      <c r="AA124">
        <f t="shared" si="17"/>
        <v>15.11518687189098</v>
      </c>
      <c r="AC124" s="68">
        <f t="shared" si="18"/>
        <v>4.1453569399019925E-7</v>
      </c>
    </row>
    <row r="125" spans="24:29" x14ac:dyDescent="0.2">
      <c r="X125">
        <v>13</v>
      </c>
      <c r="Y125" s="68">
        <f t="shared" si="15"/>
        <v>4.2365271465826431E-7</v>
      </c>
      <c r="Z125">
        <f t="shared" si="16"/>
        <v>14.444444444444445</v>
      </c>
      <c r="AA125">
        <f t="shared" si="17"/>
        <v>15.302113143832999</v>
      </c>
      <c r="AC125" s="68">
        <f t="shared" si="18"/>
        <v>4.2365271465826431E-7</v>
      </c>
    </row>
    <row r="126" spans="24:29" x14ac:dyDescent="0.2">
      <c r="X126">
        <v>13.1</v>
      </c>
      <c r="Y126" s="68">
        <f t="shared" si="15"/>
        <v>4.3292618578885367E-7</v>
      </c>
      <c r="Z126">
        <f t="shared" si="16"/>
        <v>14.555555555555555</v>
      </c>
      <c r="AA126">
        <f t="shared" si="17"/>
        <v>15.490460368113899</v>
      </c>
      <c r="AC126" s="68">
        <f t="shared" si="18"/>
        <v>4.3292618578885367E-7</v>
      </c>
    </row>
    <row r="127" spans="24:29" x14ac:dyDescent="0.2">
      <c r="X127">
        <v>13.2</v>
      </c>
      <c r="Y127" s="68">
        <f t="shared" si="15"/>
        <v>4.4235895809391873E-7</v>
      </c>
      <c r="Z127">
        <f t="shared" si="16"/>
        <v>14.666666666666666</v>
      </c>
      <c r="AA127">
        <f t="shared" si="17"/>
        <v>15.680250963242591</v>
      </c>
      <c r="AC127" s="68">
        <f t="shared" si="18"/>
        <v>4.4235895809391873E-7</v>
      </c>
    </row>
    <row r="128" spans="24:29" x14ac:dyDescent="0.2">
      <c r="X128">
        <v>13.3</v>
      </c>
      <c r="Y128" s="68">
        <f t="shared" si="15"/>
        <v>4.5195395781195739E-7</v>
      </c>
      <c r="Z128">
        <f t="shared" si="16"/>
        <v>14.777777777777779</v>
      </c>
      <c r="AA128">
        <f t="shared" si="17"/>
        <v>15.871507864874149</v>
      </c>
      <c r="AC128" s="68">
        <f t="shared" si="18"/>
        <v>4.5195395781195739E-7</v>
      </c>
    </row>
    <row r="129" spans="24:29" x14ac:dyDescent="0.2">
      <c r="X129">
        <v>13.4</v>
      </c>
      <c r="Y129" s="68">
        <f t="shared" si="15"/>
        <v>4.6171418919425427E-7</v>
      </c>
      <c r="Z129">
        <f t="shared" si="16"/>
        <v>14.888888888888889</v>
      </c>
      <c r="AA129">
        <f t="shared" si="17"/>
        <v>16.064254541453295</v>
      </c>
      <c r="AC129" s="68">
        <f t="shared" si="18"/>
        <v>4.6171418919425427E-7</v>
      </c>
    </row>
    <row r="130" spans="24:29" x14ac:dyDescent="0.2">
      <c r="X130">
        <v>13.5</v>
      </c>
      <c r="Y130" s="68">
        <f t="shared" si="15"/>
        <v>4.7164273709216013E-7</v>
      </c>
      <c r="Z130">
        <f t="shared" si="16"/>
        <v>15</v>
      </c>
      <c r="AA130">
        <f t="shared" si="17"/>
        <v>16.258515010443841</v>
      </c>
      <c r="AC130" s="68">
        <f t="shared" si="18"/>
        <v>4.7164273709216013E-7</v>
      </c>
    </row>
    <row r="131" spans="24:29" x14ac:dyDescent="0.2">
      <c r="X131">
        <v>13.6</v>
      </c>
      <c r="Y131" s="68">
        <f t="shared" si="15"/>
        <v>4.8174276965020325E-7</v>
      </c>
      <c r="Z131">
        <f t="shared" si="16"/>
        <v>15.111111111111111</v>
      </c>
      <c r="AA131">
        <f t="shared" si="17"/>
        <v>16.454313855170152</v>
      </c>
      <c r="AC131" s="68">
        <f t="shared" si="18"/>
        <v>4.8174276965020325E-7</v>
      </c>
    </row>
    <row r="132" spans="24:29" x14ac:dyDescent="0.2">
      <c r="X132">
        <v>13.7</v>
      </c>
      <c r="Y132" s="68">
        <f t="shared" si="15"/>
        <v>4.92017541110091E-7</v>
      </c>
      <c r="Z132">
        <f t="shared" si="16"/>
        <v>15.222222222222221</v>
      </c>
      <c r="AA132">
        <f t="shared" si="17"/>
        <v>16.651676242298301</v>
      </c>
      <c r="AC132" s="68">
        <f t="shared" si="18"/>
        <v>4.92017541110091E-7</v>
      </c>
    </row>
    <row r="133" spans="24:29" x14ac:dyDescent="0.2">
      <c r="X133">
        <v>13.8</v>
      </c>
      <c r="Y133" s="68">
        <f t="shared" si="15"/>
        <v>5.024703947309307E-7</v>
      </c>
      <c r="Z133">
        <f t="shared" si="16"/>
        <v>15.333333333333334</v>
      </c>
      <c r="AA133">
        <f t="shared" si="17"/>
        <v>16.850627939985827</v>
      </c>
      <c r="AC133" s="68">
        <f t="shared" si="18"/>
        <v>5.024703947309307E-7</v>
      </c>
    </row>
    <row r="134" spans="24:29" x14ac:dyDescent="0.2">
      <c r="X134">
        <v>13.9</v>
      </c>
      <c r="Y134" s="68">
        <f t="shared" si="15"/>
        <v>5.1310476583131406E-7</v>
      </c>
      <c r="Z134">
        <f t="shared" si="16"/>
        <v>15.444444444444445</v>
      </c>
      <c r="AA134">
        <f t="shared" si="17"/>
        <v>17.051195336730721</v>
      </c>
      <c r="AC134" s="68">
        <f t="shared" si="18"/>
        <v>5.1310476583131406E-7</v>
      </c>
    </row>
    <row r="135" spans="24:29" x14ac:dyDescent="0.2">
      <c r="X135">
        <v>14</v>
      </c>
      <c r="Y135" s="68">
        <f t="shared" si="15"/>
        <v>5.2392418495921614E-7</v>
      </c>
      <c r="Z135">
        <f t="shared" si="16"/>
        <v>15.555555555555555</v>
      </c>
      <c r="AA135">
        <f t="shared" si="17"/>
        <v>17.253405460951758</v>
      </c>
      <c r="AC135" s="68">
        <f t="shared" si="18"/>
        <v>5.2392418495921614E-7</v>
      </c>
    </row>
    <row r="136" spans="24:29" x14ac:dyDescent="0.2">
      <c r="X136">
        <v>14.1</v>
      </c>
      <c r="Y136" s="68">
        <f t="shared" si="15"/>
        <v>5.3493228119599109E-7</v>
      </c>
      <c r="Z136">
        <f t="shared" si="16"/>
        <v>15.666666666666666</v>
      </c>
      <c r="AA136">
        <f t="shared" si="17"/>
        <v>17.457286001334058</v>
      </c>
      <c r="AC136" s="68">
        <f t="shared" si="18"/>
        <v>5.3493228119599109E-7</v>
      </c>
    </row>
    <row r="137" spans="24:29" x14ac:dyDescent="0.2">
      <c r="X137">
        <v>14.2</v>
      </c>
      <c r="Y137" s="68">
        <f t="shared" si="15"/>
        <v>5.4613278560112803E-7</v>
      </c>
      <c r="Z137">
        <f t="shared" si="16"/>
        <v>15.777777777777777</v>
      </c>
      <c r="AA137">
        <f t="shared" si="17"/>
        <v>17.662865327975606</v>
      </c>
      <c r="AC137" s="68">
        <f t="shared" si="18"/>
        <v>5.4613278560112803E-7</v>
      </c>
    </row>
    <row r="138" spans="24:29" x14ac:dyDescent="0.2">
      <c r="X138">
        <v>14.3</v>
      </c>
      <c r="Y138" s="68">
        <f t="shared" si="15"/>
        <v>5.5752953480478733E-7</v>
      </c>
      <c r="Z138">
        <f t="shared" si="16"/>
        <v>15.888888888888889</v>
      </c>
      <c r="AA138">
        <f t="shared" si="17"/>
        <v>17.870172514372399</v>
      </c>
      <c r="AC138" s="68">
        <f t="shared" si="18"/>
        <v>5.5752953480478733E-7</v>
      </c>
    </row>
    <row r="139" spans="24:29" x14ac:dyDescent="0.2">
      <c r="X139">
        <v>14.4</v>
      </c>
      <c r="Y139" s="68">
        <f t="shared" si="15"/>
        <v>5.6912647475556332E-7</v>
      </c>
      <c r="Z139">
        <f t="shared" si="16"/>
        <v>16</v>
      </c>
      <c r="AA139">
        <f t="shared" si="17"/>
        <v>18.079237360281869</v>
      </c>
      <c r="AC139" s="68">
        <f t="shared" si="18"/>
        <v>5.6912647475556332E-7</v>
      </c>
    </row>
    <row r="140" spans="24:29" x14ac:dyDescent="0.2">
      <c r="X140">
        <v>14.5</v>
      </c>
      <c r="Y140" s="68">
        <f t="shared" si="15"/>
        <v>5.8092766463134956E-7</v>
      </c>
      <c r="Z140">
        <f t="shared" si="16"/>
        <v>16.111111111111111</v>
      </c>
      <c r="AA140">
        <f t="shared" si="17"/>
        <v>18.290090415506629</v>
      </c>
      <c r="AC140" s="68">
        <f t="shared" si="18"/>
        <v>5.8092766463134956E-7</v>
      </c>
    </row>
    <row r="141" spans="24:29" x14ac:dyDescent="0.2">
      <c r="X141">
        <v>14.6</v>
      </c>
      <c r="Y141" s="68">
        <f t="shared" si="15"/>
        <v>5.929372809216323E-7</v>
      </c>
      <c r="Z141">
        <f t="shared" si="16"/>
        <v>16.222222222222221</v>
      </c>
      <c r="AA141">
        <f t="shared" si="17"/>
        <v>18.502763004642581</v>
      </c>
      <c r="AC141" s="68">
        <f t="shared" si="18"/>
        <v>5.929372809216323E-7</v>
      </c>
    </row>
    <row r="142" spans="24:29" x14ac:dyDescent="0.2">
      <c r="X142">
        <v>14.7</v>
      </c>
      <c r="Y142" s="68">
        <f t="shared" ref="Y142:Y205" si="19">$Z$6*AA142^$AA$5</f>
        <v>6.0515962169005583E-7</v>
      </c>
      <c r="Z142">
        <f t="shared" ref="Z142:Z205" si="20">X142/(1-0.1)</f>
        <v>16.333333333333332</v>
      </c>
      <c r="AA142">
        <f t="shared" ref="AA142:AA205" si="21">(X142-$Z$3)/SQRT(1-(Z142/$AB$3))</f>
        <v>18.7172872528383</v>
      </c>
      <c r="AC142" s="68">
        <f t="shared" ref="AC142:AC205" si="22">$Z$6*AA142^$AA$5</f>
        <v>6.0515962169005583E-7</v>
      </c>
    </row>
    <row r="143" spans="24:29" x14ac:dyDescent="0.2">
      <c r="X143">
        <v>14.8</v>
      </c>
      <c r="Y143" s="68">
        <f t="shared" si="19"/>
        <v>6.175991110266074E-7</v>
      </c>
      <c r="Z143">
        <f t="shared" si="20"/>
        <v>16.444444444444446</v>
      </c>
      <c r="AA143">
        <f t="shared" si="21"/>
        <v>18.9336961126149</v>
      </c>
      <c r="AC143" s="68">
        <f t="shared" si="22"/>
        <v>6.175991110266074E-7</v>
      </c>
    </row>
    <row r="144" spans="24:29" x14ac:dyDescent="0.2">
      <c r="X144">
        <v>14.9</v>
      </c>
      <c r="Y144" s="68">
        <f t="shared" si="19"/>
        <v>6.3026030369934684E-7</v>
      </c>
      <c r="Z144">
        <f t="shared" si="20"/>
        <v>16.555555555555557</v>
      </c>
      <c r="AA144">
        <f t="shared" si="21"/>
        <v>19.152023391798583</v>
      </c>
      <c r="AC144" s="68">
        <f t="shared" si="22"/>
        <v>6.3026030369934684E-7</v>
      </c>
    </row>
    <row r="145" spans="24:29" x14ac:dyDescent="0.2">
      <c r="X145">
        <v>15</v>
      </c>
      <c r="Y145" s="68">
        <f t="shared" si="19"/>
        <v>6.43147890016192E-7</v>
      </c>
      <c r="Z145">
        <f t="shared" si="20"/>
        <v>16.666666666666668</v>
      </c>
      <c r="AA145">
        <f t="shared" si="21"/>
        <v>19.372303782621049</v>
      </c>
      <c r="AC145" s="68">
        <f t="shared" si="22"/>
        <v>6.43147890016192E-7</v>
      </c>
    </row>
    <row r="146" spans="24:29" x14ac:dyDescent="0.2">
      <c r="X146">
        <v>15.1</v>
      </c>
      <c r="Y146" s="68">
        <f t="shared" si="19"/>
        <v>6.5626670090794063E-7</v>
      </c>
      <c r="Z146">
        <f t="shared" si="20"/>
        <v>16.777777777777779</v>
      </c>
      <c r="AA146">
        <f t="shared" si="21"/>
        <v>19.594572892046038</v>
      </c>
      <c r="AC146" s="68">
        <f t="shared" si="22"/>
        <v>6.5626670090794063E-7</v>
      </c>
    </row>
    <row r="147" spans="24:29" x14ac:dyDescent="0.2">
      <c r="X147">
        <v>15.2</v>
      </c>
      <c r="Y147" s="68">
        <f t="shared" si="19"/>
        <v>6.6962171324434868E-7</v>
      </c>
      <c r="Z147">
        <f t="shared" si="20"/>
        <v>16.888888888888889</v>
      </c>
      <c r="AA147">
        <f t="shared" si="21"/>
        <v>19.818867273383713</v>
      </c>
      <c r="AC147" s="68">
        <f t="shared" si="22"/>
        <v>6.6962171324434868E-7</v>
      </c>
    </row>
    <row r="148" spans="24:29" x14ac:dyDescent="0.2">
      <c r="X148">
        <v>15.3</v>
      </c>
      <c r="Y148" s="68">
        <f t="shared" si="19"/>
        <v>6.8321805539587973E-7</v>
      </c>
      <c r="Z148">
        <f t="shared" si="20"/>
        <v>17</v>
      </c>
      <c r="AA148">
        <f t="shared" si="21"/>
        <v>20.045224459258304</v>
      </c>
      <c r="AC148" s="68">
        <f t="shared" si="22"/>
        <v>6.8321805539587973E-7</v>
      </c>
    </row>
    <row r="149" spans="24:29" x14ac:dyDescent="0.2">
      <c r="X149">
        <v>15.4</v>
      </c>
      <c r="Y149" s="68">
        <f t="shared" si="19"/>
        <v>6.9706101305446294E-7</v>
      </c>
      <c r="Z149">
        <f t="shared" si="20"/>
        <v>17.111111111111111</v>
      </c>
      <c r="AA149">
        <f t="shared" si="21"/>
        <v>20.273682995998094</v>
      </c>
      <c r="AC149" s="68">
        <f t="shared" si="22"/>
        <v>6.9706101305446294E-7</v>
      </c>
    </row>
    <row r="150" spans="24:29" x14ac:dyDescent="0.2">
      <c r="X150">
        <v>15.5</v>
      </c>
      <c r="Y150" s="68">
        <f t="shared" si="19"/>
        <v>7.1115603532750332E-7</v>
      </c>
      <c r="Z150">
        <f t="shared" si="20"/>
        <v>17.222222222222221</v>
      </c>
      <c r="AA150">
        <f t="shared" si="21"/>
        <v>20.504282479521198</v>
      </c>
      <c r="AC150" s="68">
        <f t="shared" si="22"/>
        <v>7.1115603532750332E-7</v>
      </c>
    </row>
    <row r="151" spans="24:29" x14ac:dyDescent="0.2">
      <c r="X151">
        <v>15.6</v>
      </c>
      <c r="Y151" s="68">
        <f t="shared" si="19"/>
        <v>7.2550874112022079E-7</v>
      </c>
      <c r="Z151">
        <f t="shared" si="20"/>
        <v>17.333333333333332</v>
      </c>
      <c r="AA151">
        <f t="shared" si="21"/>
        <v>20.737063592794733</v>
      </c>
      <c r="AC151" s="68">
        <f t="shared" si="22"/>
        <v>7.2550874112022079E-7</v>
      </c>
    </row>
    <row r="152" spans="24:29" x14ac:dyDescent="0.2">
      <c r="X152">
        <v>15.7</v>
      </c>
      <c r="Y152" s="68">
        <f t="shared" si="19"/>
        <v>7.4012492582242623E-7</v>
      </c>
      <c r="Z152">
        <f t="shared" si="20"/>
        <v>17.444444444444443</v>
      </c>
      <c r="AA152">
        <f t="shared" si="21"/>
        <v>20.972068144949908</v>
      </c>
      <c r="AC152" s="68">
        <f t="shared" si="22"/>
        <v>7.4012492582242623E-7</v>
      </c>
    </row>
    <row r="153" spans="24:29" x14ac:dyDescent="0.2">
      <c r="X153">
        <v>15.8</v>
      </c>
      <c r="Y153" s="68">
        <f t="shared" si="19"/>
        <v>7.5501056831683752E-7</v>
      </c>
      <c r="Z153">
        <f t="shared" si="20"/>
        <v>17.555555555555557</v>
      </c>
      <c r="AA153">
        <f t="shared" si="21"/>
        <v>21.209339112140452</v>
      </c>
      <c r="AC153" s="68">
        <f t="shared" si="22"/>
        <v>7.5501056831683752E-7</v>
      </c>
    </row>
    <row r="154" spans="24:29" x14ac:dyDescent="0.2">
      <c r="X154">
        <v>15.9</v>
      </c>
      <c r="Y154" s="68">
        <f t="shared" si="19"/>
        <v>7.701718383271621E-7</v>
      </c>
      <c r="Z154">
        <f t="shared" si="20"/>
        <v>17.666666666666668</v>
      </c>
      <c r="AA154">
        <f t="shared" si="21"/>
        <v>21.448920680237212</v>
      </c>
      <c r="AC154" s="68">
        <f t="shared" si="22"/>
        <v>7.701718383271621E-7</v>
      </c>
    </row>
    <row r="155" spans="24:29" x14ac:dyDescent="0.2">
      <c r="X155">
        <v>16</v>
      </c>
      <c r="Y155" s="68">
        <f t="shared" si="19"/>
        <v>7.8561510412538607E-7</v>
      </c>
      <c r="Z155">
        <f t="shared" si="20"/>
        <v>17.777777777777779</v>
      </c>
      <c r="AA155">
        <f t="shared" si="21"/>
        <v>21.690858289457644</v>
      </c>
      <c r="AC155" s="68">
        <f t="shared" si="22"/>
        <v>7.8561510412538607E-7</v>
      </c>
    </row>
    <row r="156" spans="24:29" x14ac:dyDescent="0.2">
      <c r="X156">
        <v>16.100000000000001</v>
      </c>
      <c r="Y156" s="68">
        <f t="shared" si="19"/>
        <v>8.0134694061895226E-7</v>
      </c>
      <c r="Z156">
        <f t="shared" si="20"/>
        <v>17.888888888888889</v>
      </c>
      <c r="AA156">
        <f t="shared" si="21"/>
        <v>21.935198681034795</v>
      </c>
      <c r="AC156" s="68">
        <f t="shared" si="22"/>
        <v>8.0134694061895226E-7</v>
      </c>
    </row>
    <row r="157" spans="24:29" x14ac:dyDescent="0.2">
      <c r="X157">
        <v>16.2</v>
      </c>
      <c r="Y157" s="68">
        <f t="shared" si="19"/>
        <v>8.1737413783995227E-7</v>
      </c>
      <c r="Z157">
        <f t="shared" si="20"/>
        <v>18</v>
      </c>
      <c r="AA157">
        <f t="shared" si="21"/>
        <v>22.181989946037341</v>
      </c>
      <c r="AC157" s="68">
        <f t="shared" si="22"/>
        <v>8.1737413783995227E-7</v>
      </c>
    </row>
    <row r="158" spans="24:29" x14ac:dyDescent="0.2">
      <c r="X158">
        <v>16.3</v>
      </c>
      <c r="Y158" s="68">
        <f t="shared" si="19"/>
        <v>8.3370370985987128E-7</v>
      </c>
      <c r="Z158">
        <f t="shared" si="20"/>
        <v>18.111111111111111</v>
      </c>
      <c r="AA158">
        <f t="shared" si="21"/>
        <v>22.431281576459096</v>
      </c>
      <c r="AC158" s="68">
        <f t="shared" si="22"/>
        <v>8.3370370985987128E-7</v>
      </c>
    </row>
    <row r="159" spans="24:29" x14ac:dyDescent="0.2">
      <c r="X159">
        <v>16.399999999999999</v>
      </c>
      <c r="Y159" s="68">
        <f t="shared" si="19"/>
        <v>8.5034290415508869E-7</v>
      </c>
      <c r="Z159">
        <f t="shared" si="20"/>
        <v>18.222222222222221</v>
      </c>
      <c r="AA159">
        <f t="shared" si="21"/>
        <v>22.683124518704084</v>
      </c>
      <c r="AC159" s="68">
        <f t="shared" si="22"/>
        <v>8.5034290415508869E-7</v>
      </c>
    </row>
    <row r="160" spans="24:29" x14ac:dyDescent="0.2">
      <c r="X160">
        <v>16.5</v>
      </c>
      <c r="Y160" s="68">
        <f t="shared" si="19"/>
        <v>8.6729921145002049E-7</v>
      </c>
      <c r="Z160">
        <f t="shared" si="20"/>
        <v>18.333333333333332</v>
      </c>
      <c r="AA160">
        <f t="shared" si="21"/>
        <v>22.937571229601524</v>
      </c>
      <c r="AC160" s="68">
        <f t="shared" si="22"/>
        <v>8.6729921145002049E-7</v>
      </c>
    </row>
    <row r="161" spans="24:29" x14ac:dyDescent="0.2">
      <c r="X161">
        <v>16.600000000000001</v>
      </c>
      <c r="Y161" s="68">
        <f t="shared" si="19"/>
        <v>8.845803760666502E-7</v>
      </c>
      <c r="Z161">
        <f t="shared" si="20"/>
        <v>18.444444444444446</v>
      </c>
      <c r="AA161">
        <f t="shared" si="21"/>
        <v>23.194675735093615</v>
      </c>
      <c r="AC161" s="68">
        <f t="shared" si="22"/>
        <v>8.845803760666502E-7</v>
      </c>
    </row>
    <row r="162" spans="24:29" x14ac:dyDescent="0.2">
      <c r="X162">
        <v>16.7</v>
      </c>
      <c r="Y162" s="68">
        <f t="shared" si="19"/>
        <v>9.0219440681121547E-7</v>
      </c>
      <c r="Z162">
        <f t="shared" si="20"/>
        <v>18.555555555555554</v>
      </c>
      <c r="AA162">
        <f t="shared" si="21"/>
        <v>23.454493691748773</v>
      </c>
      <c r="AC162" s="68">
        <f t="shared" si="22"/>
        <v>9.0219440681121547E-7</v>
      </c>
    </row>
    <row r="163" spans="24:29" x14ac:dyDescent="0.2">
      <c r="X163">
        <v>16.8</v>
      </c>
      <c r="Y163" s="68">
        <f t="shared" si="19"/>
        <v>9.2014958843096124E-7</v>
      </c>
      <c r="Z163">
        <f t="shared" si="20"/>
        <v>18.666666666666668</v>
      </c>
      <c r="AA163">
        <f t="shared" si="21"/>
        <v>23.717082451262847</v>
      </c>
      <c r="AC163" s="68">
        <f t="shared" si="22"/>
        <v>9.2014958843096124E-7</v>
      </c>
    </row>
    <row r="164" spans="24:29" x14ac:dyDescent="0.2">
      <c r="X164">
        <v>16.899999999999999</v>
      </c>
      <c r="Y164" s="68">
        <f t="shared" si="19"/>
        <v>9.3845449367620428E-7</v>
      </c>
      <c r="Z164">
        <f t="shared" si="20"/>
        <v>18.777777777777775</v>
      </c>
      <c r="AA164">
        <f t="shared" si="21"/>
        <v>23.982501128121729</v>
      </c>
      <c r="AC164" s="68">
        <f t="shared" si="22"/>
        <v>9.3845449367620428E-7</v>
      </c>
    </row>
    <row r="165" spans="24:29" x14ac:dyDescent="0.2">
      <c r="X165">
        <v>17</v>
      </c>
      <c r="Y165" s="68">
        <f t="shared" si="19"/>
        <v>9.5711799600549255E-7</v>
      </c>
      <c r="Z165">
        <f t="shared" si="20"/>
        <v>18.888888888888889</v>
      </c>
      <c r="AA165">
        <f t="shared" si="21"/>
        <v>24.250810670610957</v>
      </c>
      <c r="AC165" s="68">
        <f t="shared" si="22"/>
        <v>9.5711799600549255E-7</v>
      </c>
    </row>
    <row r="166" spans="24:29" x14ac:dyDescent="0.2">
      <c r="X166">
        <v>17.100000000000001</v>
      </c>
      <c r="Y166" s="68">
        <f t="shared" si="19"/>
        <v>9.7614928297432962E-7</v>
      </c>
      <c r="Z166">
        <f t="shared" si="20"/>
        <v>19</v>
      </c>
      <c r="AA166">
        <f t="shared" si="21"/>
        <v>24.522073935369807</v>
      </c>
      <c r="AC166" s="68">
        <f t="shared" si="22"/>
        <v>9.7614928297432962E-7</v>
      </c>
    </row>
    <row r="167" spans="24:29" x14ac:dyDescent="0.2">
      <c r="X167">
        <v>17.2</v>
      </c>
      <c r="Y167" s="68">
        <f t="shared" si="19"/>
        <v>9.9555787035094788E-7</v>
      </c>
      <c r="Z167">
        <f t="shared" si="20"/>
        <v>19.111111111111111</v>
      </c>
      <c r="AA167">
        <f t="shared" si="21"/>
        <v>24.796355765701925</v>
      </c>
      <c r="AC167" s="68">
        <f t="shared" si="22"/>
        <v>9.9555787035094788E-7</v>
      </c>
    </row>
    <row r="168" spans="24:29" x14ac:dyDescent="0.2">
      <c r="X168">
        <v>17.3</v>
      </c>
      <c r="Y168" s="68">
        <f t="shared" si="19"/>
        <v>1.0153536170057374E-6</v>
      </c>
      <c r="Z168">
        <f t="shared" si="20"/>
        <v>19.222222222222221</v>
      </c>
      <c r="AA168">
        <f t="shared" si="21"/>
        <v>25.073723073868521</v>
      </c>
      <c r="AC168" s="68">
        <f t="shared" si="22"/>
        <v>1.0153536170057374E-6</v>
      </c>
    </row>
    <row r="169" spans="24:29" x14ac:dyDescent="0.2">
      <c r="X169">
        <v>17.399999999999999</v>
      </c>
      <c r="Y169" s="68">
        <f t="shared" si="19"/>
        <v>1.0355467406244545E-6</v>
      </c>
      <c r="Z169">
        <f t="shared" si="20"/>
        <v>19.333333333333332</v>
      </c>
      <c r="AA169">
        <f t="shared" si="21"/>
        <v>25.35424492760643</v>
      </c>
      <c r="AC169" s="68">
        <f t="shared" si="22"/>
        <v>1.0355467406244545E-6</v>
      </c>
    </row>
    <row r="170" spans="24:29" x14ac:dyDescent="0.2">
      <c r="X170">
        <v>17.5</v>
      </c>
      <c r="Y170" s="68">
        <f t="shared" si="19"/>
        <v>1.0561478342990622E-6</v>
      </c>
      <c r="Z170">
        <f t="shared" si="20"/>
        <v>19.444444444444443</v>
      </c>
      <c r="AA170">
        <f t="shared" si="21"/>
        <v>25.637992641130598</v>
      </c>
      <c r="AC170" s="68">
        <f t="shared" si="22"/>
        <v>1.0561478342990622E-6</v>
      </c>
    </row>
    <row r="171" spans="24:29" x14ac:dyDescent="0.2">
      <c r="X171">
        <v>17.600000000000001</v>
      </c>
      <c r="Y171" s="68">
        <f t="shared" si="19"/>
        <v>1.0771678840541288E-6</v>
      </c>
      <c r="Z171">
        <f t="shared" si="20"/>
        <v>19.555555555555557</v>
      </c>
      <c r="AA171">
        <f t="shared" si="21"/>
        <v>25.9250398708988</v>
      </c>
      <c r="AC171" s="68">
        <f t="shared" si="22"/>
        <v>1.0771678840541288E-6</v>
      </c>
    </row>
    <row r="172" spans="24:29" x14ac:dyDescent="0.2">
      <c r="X172">
        <v>17.7</v>
      </c>
      <c r="Y172" s="68">
        <f t="shared" si="19"/>
        <v>1.0986182873711522E-6</v>
      </c>
      <c r="Z172">
        <f t="shared" si="20"/>
        <v>19.666666666666664</v>
      </c>
      <c r="AA172">
        <f t="shared" si="21"/>
        <v>26.215462716436896</v>
      </c>
      <c r="AC172" s="68">
        <f t="shared" si="22"/>
        <v>1.0986182873711522E-6</v>
      </c>
    </row>
    <row r="173" spans="24:29" x14ac:dyDescent="0.2">
      <c r="X173">
        <v>17.8</v>
      </c>
      <c r="Y173" s="68">
        <f t="shared" si="19"/>
        <v>1.120510872777976E-6</v>
      </c>
      <c r="Z173">
        <f t="shared" si="20"/>
        <v>19.777777777777779</v>
      </c>
      <c r="AA173">
        <f t="shared" si="21"/>
        <v>26.509339826544455</v>
      </c>
      <c r="AC173" s="68">
        <f t="shared" si="22"/>
        <v>1.120510872777976E-6</v>
      </c>
    </row>
    <row r="174" spans="24:29" x14ac:dyDescent="0.2">
      <c r="X174">
        <v>17.899999999999999</v>
      </c>
      <c r="Y174" s="68">
        <f t="shared" si="19"/>
        <v>1.1428579205756814E-6</v>
      </c>
      <c r="Z174">
        <f t="shared" si="20"/>
        <v>19.888888888888886</v>
      </c>
      <c r="AA174">
        <f t="shared" si="21"/>
        <v>26.806752511224097</v>
      </c>
      <c r="AC174" s="68">
        <f t="shared" si="22"/>
        <v>1.1428579205756814E-6</v>
      </c>
    </row>
    <row r="175" spans="24:29" x14ac:dyDescent="0.2">
      <c r="X175">
        <v>18</v>
      </c>
      <c r="Y175" s="68">
        <f t="shared" si="19"/>
        <v>1.1656721847810859E-6</v>
      </c>
      <c r="Z175">
        <f t="shared" si="20"/>
        <v>20</v>
      </c>
      <c r="AA175">
        <f t="shared" si="21"/>
        <v>27.107784859704047</v>
      </c>
      <c r="AC175" s="68">
        <f t="shared" si="22"/>
        <v>1.1656721847810859E-6</v>
      </c>
    </row>
    <row r="176" spans="24:29" x14ac:dyDescent="0.2">
      <c r="X176">
        <v>18.100000000000001</v>
      </c>
      <c r="Y176" s="68">
        <f t="shared" si="19"/>
        <v>1.1889669163691061E-6</v>
      </c>
      <c r="Z176">
        <f t="shared" si="20"/>
        <v>20.111111111111111</v>
      </c>
      <c r="AA176">
        <f t="shared" si="21"/>
        <v>27.412523864950209</v>
      </c>
      <c r="AC176" s="68">
        <f t="shared" si="22"/>
        <v>1.1889669163691061E-6</v>
      </c>
    </row>
    <row r="177" spans="24:29" x14ac:dyDescent="0.2">
      <c r="X177">
        <v>18.2</v>
      </c>
      <c r="Y177" s="68">
        <f t="shared" si="19"/>
        <v>1.2127558879060998E-6</v>
      </c>
      <c r="Z177">
        <f t="shared" si="20"/>
        <v>20.222222222222221</v>
      </c>
      <c r="AA177">
        <f t="shared" si="21"/>
        <v>27.721059555095341</v>
      </c>
      <c r="AC177" s="68">
        <f t="shared" si="22"/>
        <v>1.2127558879060998E-6</v>
      </c>
    </row>
    <row r="178" spans="24:29" x14ac:dyDescent="0.2">
      <c r="X178">
        <v>18.3</v>
      </c>
      <c r="Y178" s="68">
        <f t="shared" si="19"/>
        <v>1.2370534196726249E-6</v>
      </c>
      <c r="Z178">
        <f t="shared" si="20"/>
        <v>20.333333333333332</v>
      </c>
      <c r="AA178">
        <f t="shared" si="21"/>
        <v>28.033485132244863</v>
      </c>
      <c r="AC178" s="68">
        <f t="shared" si="22"/>
        <v>1.2370534196726249E-6</v>
      </c>
    </row>
    <row r="179" spans="24:29" x14ac:dyDescent="0.2">
      <c r="X179">
        <v>18.399999999999999</v>
      </c>
      <c r="Y179" s="68">
        <f t="shared" si="19"/>
        <v>1.2618744073821353E-6</v>
      </c>
      <c r="Z179">
        <f t="shared" si="20"/>
        <v>20.444444444444443</v>
      </c>
      <c r="AA179">
        <f t="shared" si="21"/>
        <v>28.349897119154882</v>
      </c>
      <c r="AC179" s="68">
        <f t="shared" si="22"/>
        <v>1.2618744073821353E-6</v>
      </c>
    </row>
    <row r="180" spans="24:29" x14ac:dyDescent="0.2">
      <c r="X180">
        <v>18.5</v>
      </c>
      <c r="Y180" s="68">
        <f t="shared" si="19"/>
        <v>1.2872343516110021E-6</v>
      </c>
      <c r="Z180">
        <f t="shared" si="20"/>
        <v>20.555555555555554</v>
      </c>
      <c r="AA180">
        <f t="shared" si="21"/>
        <v>28.670395514316997</v>
      </c>
      <c r="AC180" s="68">
        <f t="shared" si="22"/>
        <v>1.2872343516110021E-6</v>
      </c>
    </row>
    <row r="181" spans="24:29" x14ac:dyDescent="0.2">
      <c r="X181">
        <v>18.600000000000001</v>
      </c>
      <c r="Y181" s="68">
        <f t="shared" si="19"/>
        <v>1.3131493890648216E-6</v>
      </c>
      <c r="Z181">
        <f t="shared" si="20"/>
        <v>20.666666666666668</v>
      </c>
      <c r="AA181">
        <f t="shared" si="21"/>
        <v>28.995083956026438</v>
      </c>
      <c r="AC181" s="68">
        <f t="shared" si="22"/>
        <v>1.3131493890648216E-6</v>
      </c>
    </row>
    <row r="182" spans="24:29" x14ac:dyDescent="0.2">
      <c r="X182">
        <v>18.7</v>
      </c>
      <c r="Y182" s="68">
        <f t="shared" si="19"/>
        <v>1.3396363258166287E-6</v>
      </c>
      <c r="Z182">
        <f t="shared" si="20"/>
        <v>20.777777777777775</v>
      </c>
      <c r="AA182">
        <f t="shared" si="21"/>
        <v>29.324069896056667</v>
      </c>
      <c r="AC182" s="68">
        <f t="shared" si="22"/>
        <v>1.3396363258166287E-6</v>
      </c>
    </row>
    <row r="183" spans="24:29" x14ac:dyDescent="0.2">
      <c r="X183">
        <v>18.8</v>
      </c>
      <c r="Y183" s="68">
        <f t="shared" si="19"/>
        <v>1.3667126726641969E-6</v>
      </c>
      <c r="Z183">
        <f t="shared" si="20"/>
        <v>20.888888888888889</v>
      </c>
      <c r="AA183">
        <f t="shared" si="21"/>
        <v>29.657464783614</v>
      </c>
      <c r="AC183" s="68">
        <f t="shared" si="22"/>
        <v>1.3667126726641969E-6</v>
      </c>
    </row>
    <row r="184" spans="24:29" x14ac:dyDescent="0.2">
      <c r="X184">
        <v>18.899999999999999</v>
      </c>
      <c r="Y184" s="68">
        <f t="shared" si="19"/>
        <v>1.3943966827662944E-6</v>
      </c>
      <c r="Z184">
        <f t="shared" si="20"/>
        <v>20.999999999999996</v>
      </c>
      <c r="AA184">
        <f t="shared" si="21"/>
        <v>29.995384260300394</v>
      </c>
      <c r="AC184" s="68">
        <f t="shared" si="22"/>
        <v>1.3943966827662944E-6</v>
      </c>
    </row>
    <row r="185" spans="24:29" x14ac:dyDescent="0.2">
      <c r="X185">
        <v>19</v>
      </c>
      <c r="Y185" s="68">
        <f t="shared" si="19"/>
        <v>1.4227073917318436E-6</v>
      </c>
      <c r="Z185">
        <f t="shared" si="20"/>
        <v>21.111111111111111</v>
      </c>
      <c r="AA185">
        <f t="shared" si="21"/>
        <v>30.33794836687397</v>
      </c>
      <c r="AC185" s="68">
        <f t="shared" si="22"/>
        <v>1.4227073917318436E-6</v>
      </c>
    </row>
    <row r="186" spans="24:29" x14ac:dyDescent="0.2">
      <c r="X186">
        <v>19.100000000000001</v>
      </c>
      <c r="Y186" s="68">
        <f t="shared" si="19"/>
        <v>1.4516646603511948E-6</v>
      </c>
      <c r="Z186">
        <f t="shared" si="20"/>
        <v>21.222222222222225</v>
      </c>
      <c r="AA186">
        <f t="shared" si="21"/>
        <v>30.685281762661607</v>
      </c>
      <c r="AC186" s="68">
        <f t="shared" si="22"/>
        <v>1.4516646603511948E-6</v>
      </c>
    </row>
    <row r="187" spans="24:29" x14ac:dyDescent="0.2">
      <c r="X187">
        <v>19.2</v>
      </c>
      <c r="Y187" s="68">
        <f t="shared" si="19"/>
        <v>1.481289220175714E-6</v>
      </c>
      <c r="Z187">
        <f t="shared" si="20"/>
        <v>21.333333333333332</v>
      </c>
      <c r="AA187">
        <f t="shared" si="21"/>
        <v>31.037513958551397</v>
      </c>
      <c r="AC187" s="68">
        <f t="shared" si="22"/>
        <v>1.481289220175714E-6</v>
      </c>
    </row>
    <row r="188" spans="24:29" x14ac:dyDescent="0.2">
      <c r="X188">
        <v>19.3</v>
      </c>
      <c r="Y188" s="68">
        <f t="shared" si="19"/>
        <v>1.5116027221705524E-6</v>
      </c>
      <c r="Z188">
        <f t="shared" si="20"/>
        <v>21.444444444444446</v>
      </c>
      <c r="AA188">
        <f t="shared" si="21"/>
        <v>31.39477956457166</v>
      </c>
      <c r="AC188" s="68">
        <f t="shared" si="22"/>
        <v>1.5116027221705524E-6</v>
      </c>
    </row>
    <row r="189" spans="24:29" x14ac:dyDescent="0.2">
      <c r="X189">
        <v>19.399999999999999</v>
      </c>
      <c r="Y189" s="68">
        <f t="shared" si="19"/>
        <v>1.5426277886859358E-6</v>
      </c>
      <c r="Z189">
        <f t="shared" si="20"/>
        <v>21.555555555555554</v>
      </c>
      <c r="AA189">
        <f t="shared" si="21"/>
        <v>31.757218553150363</v>
      </c>
      <c r="AC189" s="68">
        <f t="shared" si="22"/>
        <v>1.5426277886859358E-6</v>
      </c>
    </row>
    <row r="190" spans="24:29" x14ac:dyDescent="0.2">
      <c r="X190">
        <v>19.5</v>
      </c>
      <c r="Y190" s="68">
        <f t="shared" si="19"/>
        <v>1.5743880690151743E-6</v>
      </c>
      <c r="Z190">
        <f t="shared" si="20"/>
        <v>21.666666666666668</v>
      </c>
      <c r="AA190">
        <f t="shared" si="21"/>
        <v>32.124976539245267</v>
      </c>
      <c r="AC190" s="68">
        <f t="shared" si="22"/>
        <v>1.5743880690151743E-6</v>
      </c>
    </row>
    <row r="191" spans="24:29" x14ac:dyDescent="0.2">
      <c r="X191">
        <v>19.600000000000001</v>
      </c>
      <c r="Y191" s="68">
        <f t="shared" si="19"/>
        <v>1.6069082988325625E-6</v>
      </c>
      <c r="Z191">
        <f t="shared" si="20"/>
        <v>21.777777777777779</v>
      </c>
      <c r="AA191">
        <f t="shared" si="21"/>
        <v>32.498205078639863</v>
      </c>
      <c r="AC191" s="68">
        <f t="shared" si="22"/>
        <v>1.6069082988325625E-6</v>
      </c>
    </row>
    <row r="192" spans="24:29" x14ac:dyDescent="0.2">
      <c r="X192">
        <v>19.7</v>
      </c>
      <c r="Y192" s="68">
        <f t="shared" si="19"/>
        <v>1.6402143638322818E-6</v>
      </c>
      <c r="Z192">
        <f t="shared" si="20"/>
        <v>21.888888888888889</v>
      </c>
      <c r="AA192">
        <f t="shared" si="21"/>
        <v>32.877061985817363</v>
      </c>
      <c r="AC192" s="68">
        <f t="shared" si="22"/>
        <v>1.6402143638322818E-6</v>
      </c>
    </row>
    <row r="193" spans="24:29" x14ac:dyDescent="0.2">
      <c r="X193">
        <v>19.8</v>
      </c>
      <c r="Y193" s="68">
        <f t="shared" si="19"/>
        <v>1.6743333679201008E-6</v>
      </c>
      <c r="Z193">
        <f t="shared" si="20"/>
        <v>22</v>
      </c>
      <c r="AA193">
        <f t="shared" si="21"/>
        <v>33.261711672952643</v>
      </c>
      <c r="AC193" s="68">
        <f t="shared" si="22"/>
        <v>1.6743333679201008E-6</v>
      </c>
    </row>
    <row r="194" spans="24:29" x14ac:dyDescent="0.2">
      <c r="X194">
        <v>19.899999999999999</v>
      </c>
      <c r="Y194" s="68">
        <f t="shared" si="19"/>
        <v>1.7092937063439396E-6</v>
      </c>
      <c r="Z194">
        <f t="shared" si="20"/>
        <v>22.111111111111111</v>
      </c>
      <c r="AA194">
        <f t="shared" si="21"/>
        <v>33.652325511703928</v>
      </c>
      <c r="AC194" s="68">
        <f t="shared" si="22"/>
        <v>1.7092937063439396E-6</v>
      </c>
    </row>
    <row r="195" spans="24:29" x14ac:dyDescent="0.2">
      <c r="X195">
        <v>20</v>
      </c>
      <c r="Y195" s="68">
        <f t="shared" si="19"/>
        <v>1.7451251441872868E-6</v>
      </c>
      <c r="Z195">
        <f t="shared" si="20"/>
        <v>22.222222222222221</v>
      </c>
      <c r="AA195">
        <f t="shared" si="21"/>
        <v>34.049082219642862</v>
      </c>
      <c r="AC195" s="68">
        <f t="shared" si="22"/>
        <v>1.7451251441872868E-6</v>
      </c>
    </row>
    <row r="196" spans="24:29" x14ac:dyDescent="0.2">
      <c r="X196">
        <v>20.100000000000001</v>
      </c>
      <c r="Y196" s="68">
        <f t="shared" si="19"/>
        <v>1.7818589006917462E-6</v>
      </c>
      <c r="Z196">
        <f t="shared" si="20"/>
        <v>22.333333333333336</v>
      </c>
      <c r="AA196">
        <f t="shared" si="21"/>
        <v>34.452168273334813</v>
      </c>
      <c r="AC196" s="68">
        <f t="shared" si="22"/>
        <v>1.7818589006917462E-6</v>
      </c>
    </row>
    <row r="197" spans="24:29" x14ac:dyDescent="0.2">
      <c r="X197">
        <v>20.2</v>
      </c>
      <c r="Y197" s="68">
        <f t="shared" si="19"/>
        <v>1.819527739921934E-6</v>
      </c>
      <c r="Z197">
        <f t="shared" si="20"/>
        <v>22.444444444444443</v>
      </c>
      <c r="AA197">
        <f t="shared" si="21"/>
        <v>34.861778350273376</v>
      </c>
      <c r="AC197" s="68">
        <f t="shared" si="22"/>
        <v>1.819527739921934E-6</v>
      </c>
    </row>
    <row r="198" spans="24:29" x14ac:dyDescent="0.2">
      <c r="X198">
        <v>20.3</v>
      </c>
      <c r="Y198" s="68">
        <f t="shared" si="19"/>
        <v>1.8581660683385343E-6</v>
      </c>
      <c r="Z198">
        <f t="shared" si="20"/>
        <v>22.555555555555557</v>
      </c>
      <c r="AA198">
        <f t="shared" si="21"/>
        <v>35.278115802086923</v>
      </c>
      <c r="AC198" s="68">
        <f t="shared" si="22"/>
        <v>1.8581660683385343E-6</v>
      </c>
    </row>
    <row r="199" spans="24:29" x14ac:dyDescent="0.2">
      <c r="X199">
        <v>20.399999999999999</v>
      </c>
      <c r="Y199" s="68">
        <f t="shared" si="19"/>
        <v>1.8978100399037513E-6</v>
      </c>
      <c r="Z199">
        <f t="shared" si="20"/>
        <v>22.666666666666664</v>
      </c>
      <c r="AA199">
        <f t="shared" si="21"/>
        <v>35.701393161671014</v>
      </c>
      <c r="AC199" s="68">
        <f t="shared" si="22"/>
        <v>1.8978100399037513E-6</v>
      </c>
    </row>
    <row r="200" spans="24:29" x14ac:dyDescent="0.2">
      <c r="X200">
        <v>20.5</v>
      </c>
      <c r="Y200" s="68">
        <f t="shared" si="19"/>
        <v>1.9384976694090806E-6</v>
      </c>
      <c r="Z200">
        <f t="shared" si="20"/>
        <v>22.777777777777779</v>
      </c>
      <c r="AA200">
        <f t="shared" si="21"/>
        <v>36.131832687165677</v>
      </c>
      <c r="AC200" s="68">
        <f t="shared" si="22"/>
        <v>1.9384976694090806E-6</v>
      </c>
    </row>
    <row r="201" spans="24:29" x14ac:dyDescent="0.2">
      <c r="X201">
        <v>20.6</v>
      </c>
      <c r="Y201" s="68">
        <f t="shared" si="19"/>
        <v>1.980268954788454E-6</v>
      </c>
      <c r="Z201">
        <f t="shared" si="20"/>
        <v>22.888888888888889</v>
      </c>
      <c r="AA201">
        <f t="shared" si="21"/>
        <v>36.569666945988729</v>
      </c>
      <c r="AC201" s="68">
        <f t="shared" si="22"/>
        <v>1.980268954788454E-6</v>
      </c>
    </row>
    <row r="202" spans="24:29" x14ac:dyDescent="0.2">
      <c r="X202">
        <v>20.7</v>
      </c>
      <c r="Y202" s="68">
        <f t="shared" si="19"/>
        <v>2.02316600926235E-6</v>
      </c>
      <c r="Z202">
        <f t="shared" si="20"/>
        <v>23</v>
      </c>
      <c r="AA202">
        <f t="shared" si="21"/>
        <v>37.015139442466044</v>
      </c>
      <c r="AC202" s="68">
        <f t="shared" si="22"/>
        <v>2.02316600926235E-6</v>
      </c>
    </row>
    <row r="203" spans="24:29" x14ac:dyDescent="0.2">
      <c r="X203">
        <v>20.8</v>
      </c>
      <c r="Y203" s="68">
        <f t="shared" si="19"/>
        <v>2.06723320425061E-6</v>
      </c>
      <c r="Z203">
        <f t="shared" si="20"/>
        <v>23.111111111111111</v>
      </c>
      <c r="AA203">
        <f t="shared" si="21"/>
        <v>37.468505292964231</v>
      </c>
      <c r="AC203" s="68">
        <f t="shared" si="22"/>
        <v>2.06723320425061E-6</v>
      </c>
    </row>
    <row r="204" spans="24:29" x14ac:dyDescent="0.2">
      <c r="X204">
        <v>20.9</v>
      </c>
      <c r="Y204" s="68">
        <f t="shared" si="19"/>
        <v>2.1125173240958514E-6</v>
      </c>
      <c r="Z204">
        <f t="shared" si="20"/>
        <v>23.222222222222221</v>
      </c>
      <c r="AA204">
        <f t="shared" si="21"/>
        <v>37.930031952842619</v>
      </c>
      <c r="AC204" s="68">
        <f t="shared" si="22"/>
        <v>2.1125173240958514E-6</v>
      </c>
    </row>
    <row r="205" spans="24:29" x14ac:dyDescent="0.2">
      <c r="X205">
        <v>21</v>
      </c>
      <c r="Y205" s="68">
        <f t="shared" si="19"/>
        <v>2.1590677337563733E-6</v>
      </c>
      <c r="Z205">
        <f t="shared" si="20"/>
        <v>23.333333333333332</v>
      </c>
      <c r="AA205">
        <f t="shared" si="21"/>
        <v>38.4</v>
      </c>
      <c r="AC205" s="68">
        <f t="shared" si="22"/>
        <v>2.1590677337563733E-6</v>
      </c>
    </row>
    <row r="206" spans="24:29" x14ac:dyDescent="0.2">
      <c r="X206">
        <v>21.1</v>
      </c>
      <c r="Y206" s="68">
        <f t="shared" ref="Y206:Y262" si="23">$Z$6*AA206^$AA$5</f>
        <v>2.2069365607596878E-6</v>
      </c>
      <c r="Z206">
        <f t="shared" ref="Z206:Z262" si="24">X206/(1-0.1)</f>
        <v>23.444444444444446</v>
      </c>
      <c r="AA206">
        <f t="shared" ref="AA206:AA262" si="25">(X206-$Z$3)/SQRT(1-(Z206/$AB$3))</f>
        <v>38.878703980307861</v>
      </c>
      <c r="AC206" s="68">
        <f t="shared" ref="AC206:AC262" si="26">$Z$6*AA206^$AA$5</f>
        <v>2.2069365607596878E-6</v>
      </c>
    </row>
    <row r="207" spans="24:29" x14ac:dyDescent="0.2">
      <c r="X207">
        <v>21.2</v>
      </c>
      <c r="Y207" s="68">
        <f t="shared" si="23"/>
        <v>2.2561788928571912E-6</v>
      </c>
      <c r="Z207">
        <f t="shared" si="24"/>
        <v>23.555555555555554</v>
      </c>
      <c r="AA207">
        <f t="shared" si="25"/>
        <v>39.366453320801241</v>
      </c>
      <c r="AC207" s="68">
        <f t="shared" si="26"/>
        <v>2.2561788928571912E-6</v>
      </c>
    </row>
    <row r="208" spans="24:29" x14ac:dyDescent="0.2">
      <c r="X208">
        <v>21.3</v>
      </c>
      <c r="Y208" s="68">
        <f t="shared" si="23"/>
        <v>2.3068529929897563E-6</v>
      </c>
      <c r="Z208">
        <f t="shared" si="24"/>
        <v>23.666666666666668</v>
      </c>
      <c r="AA208">
        <f t="shared" si="25"/>
        <v>39.863573317151847</v>
      </c>
      <c r="AC208" s="68">
        <f t="shared" si="26"/>
        <v>2.3068529929897563E-6</v>
      </c>
    </row>
    <row r="209" spans="24:29" x14ac:dyDescent="0.2">
      <c r="X209">
        <v>21.4</v>
      </c>
      <c r="Y209" s="68">
        <f t="shared" si="23"/>
        <v>2.3590205333658543E-6</v>
      </c>
      <c r="Z209">
        <f t="shared" si="24"/>
        <v>23.777777777777775</v>
      </c>
      <c r="AA209">
        <f t="shared" si="25"/>
        <v>40.370406202683874</v>
      </c>
      <c r="AC209" s="68">
        <f t="shared" si="26"/>
        <v>2.3590205333658543E-6</v>
      </c>
    </row>
    <row r="210" spans="24:29" x14ac:dyDescent="0.2">
      <c r="X210">
        <v>21.5</v>
      </c>
      <c r="Y210" s="68">
        <f t="shared" si="23"/>
        <v>2.4127468506721034E-6</v>
      </c>
      <c r="Z210">
        <f t="shared" si="24"/>
        <v>23.888888888888889</v>
      </c>
      <c r="AA210">
        <f t="shared" si="25"/>
        <v>40.887312307026342</v>
      </c>
      <c r="AC210" s="68">
        <f t="shared" si="26"/>
        <v>2.4127468506721034E-6</v>
      </c>
    </row>
    <row r="211" spans="24:29" x14ac:dyDescent="0.2">
      <c r="X211">
        <v>21.6</v>
      </c>
      <c r="Y211" s="68">
        <f t="shared" si="23"/>
        <v>2.4681012246843297E-6</v>
      </c>
      <c r="Z211">
        <f t="shared" si="24"/>
        <v>24</v>
      </c>
      <c r="AA211">
        <f t="shared" si="25"/>
        <v>41.414671313436749</v>
      </c>
      <c r="AC211" s="68">
        <f t="shared" si="26"/>
        <v>2.4681012246843297E-6</v>
      </c>
    </row>
    <row r="212" spans="24:29" x14ac:dyDescent="0.2">
      <c r="X212">
        <v>21.7</v>
      </c>
      <c r="Y212" s="68">
        <f t="shared" si="23"/>
        <v>2.5251571828307499E-6</v>
      </c>
      <c r="Z212">
        <f t="shared" si="24"/>
        <v>24.111111111111111</v>
      </c>
      <c r="AA212">
        <f t="shared" si="25"/>
        <v>41.952883624900501</v>
      </c>
      <c r="AC212" s="68">
        <f t="shared" si="26"/>
        <v>2.5251571828307499E-6</v>
      </c>
    </row>
    <row r="213" spans="24:29" x14ac:dyDescent="0.2">
      <c r="X213">
        <v>21.8</v>
      </c>
      <c r="Y213" s="68">
        <f t="shared" si="23"/>
        <v>2.5839928335825587E-6</v>
      </c>
      <c r="Z213">
        <f t="shared" si="24"/>
        <v>24.222222222222221</v>
      </c>
      <c r="AA213">
        <f t="shared" si="25"/>
        <v>42.502371850324138</v>
      </c>
      <c r="AC213" s="68">
        <f t="shared" si="26"/>
        <v>2.5839928335825587E-6</v>
      </c>
    </row>
    <row r="214" spans="24:29" x14ac:dyDescent="0.2">
      <c r="X214">
        <v>21.9</v>
      </c>
      <c r="Y214" s="68">
        <f t="shared" si="23"/>
        <v>2.6446912319183175E-6</v>
      </c>
      <c r="Z214">
        <f t="shared" si="24"/>
        <v>24.333333333333332</v>
      </c>
      <c r="AA214">
        <f t="shared" si="25"/>
        <v>43.063582423522782</v>
      </c>
      <c r="AC214" s="68">
        <f t="shared" si="26"/>
        <v>2.6446912319183175E-6</v>
      </c>
    </row>
    <row r="215" spans="24:29" x14ac:dyDescent="0.2">
      <c r="X215">
        <v>22</v>
      </c>
      <c r="Y215" s="68">
        <f t="shared" si="23"/>
        <v>2.7073407805342584E-6</v>
      </c>
      <c r="Z215">
        <f t="shared" si="24"/>
        <v>24.444444444444443</v>
      </c>
      <c r="AA215">
        <f t="shared" si="25"/>
        <v>43.636987369279588</v>
      </c>
      <c r="AC215" s="68">
        <f t="shared" si="26"/>
        <v>2.7073407805342584E-6</v>
      </c>
    </row>
    <row r="216" spans="24:29" x14ac:dyDescent="0.2">
      <c r="X216">
        <v>22.1</v>
      </c>
      <c r="Y216" s="68">
        <f t="shared" si="23"/>
        <v>2.7720356709624424E-6</v>
      </c>
      <c r="Z216">
        <f t="shared" si="24"/>
        <v>24.555555555555557</v>
      </c>
      <c r="AA216">
        <f t="shared" si="25"/>
        <v>44.223086232557357</v>
      </c>
      <c r="AC216" s="68">
        <f t="shared" si="26"/>
        <v>2.7720356709624424E-6</v>
      </c>
    </row>
    <row r="217" spans="24:29" x14ac:dyDescent="0.2">
      <c r="X217">
        <v>22.2</v>
      </c>
      <c r="Y217" s="68">
        <f t="shared" si="23"/>
        <v>2.8388763693234228E-6</v>
      </c>
      <c r="Z217">
        <f t="shared" si="24"/>
        <v>24.666666666666664</v>
      </c>
      <c r="AA217">
        <f t="shared" si="25"/>
        <v>44.822408189008186</v>
      </c>
      <c r="AC217" s="68">
        <f t="shared" si="26"/>
        <v>2.8388763693234228E-6</v>
      </c>
    </row>
    <row r="218" spans="24:29" x14ac:dyDescent="0.2">
      <c r="X218">
        <v>22.3</v>
      </c>
      <c r="Y218" s="68">
        <f t="shared" si="23"/>
        <v>2.9079701520926909E-6</v>
      </c>
      <c r="Z218">
        <f t="shared" si="24"/>
        <v>24.777777777777779</v>
      </c>
      <c r="AA218">
        <f t="shared" si="25"/>
        <v>45.435514357298537</v>
      </c>
      <c r="AC218" s="68">
        <f t="shared" si="26"/>
        <v>2.9079701520926909E-6</v>
      </c>
    </row>
    <row r="219" spans="24:29" x14ac:dyDescent="0.2">
      <c r="X219">
        <v>22.4</v>
      </c>
      <c r="Y219" s="68">
        <f t="shared" si="23"/>
        <v>2.9794316980160134E-6</v>
      </c>
      <c r="Z219">
        <f t="shared" si="24"/>
        <v>24.888888888888886</v>
      </c>
      <c r="AA219">
        <f t="shared" si="25"/>
        <v>46.063000336495655</v>
      </c>
      <c r="AC219" s="68">
        <f t="shared" si="26"/>
        <v>2.9794316980160134E-6</v>
      </c>
    </row>
    <row r="220" spans="24:29" x14ac:dyDescent="0.2">
      <c r="X220">
        <v>22.5</v>
      </c>
      <c r="Y220" s="68">
        <f t="shared" si="23"/>
        <v>3.0533837431868422E-6</v>
      </c>
      <c r="Z220">
        <f t="shared" si="24"/>
        <v>25</v>
      </c>
      <c r="AA220">
        <f t="shared" si="25"/>
        <v>46.705498994911046</v>
      </c>
      <c r="AC220" s="68">
        <f t="shared" si="26"/>
        <v>3.0533837431868422E-6</v>
      </c>
    </row>
    <row r="221" spans="24:29" x14ac:dyDescent="0.2">
      <c r="X221">
        <v>22.6</v>
      </c>
      <c r="Y221" s="68">
        <f t="shared" si="23"/>
        <v>3.1299578073207193E-6</v>
      </c>
      <c r="Z221">
        <f t="shared" si="24"/>
        <v>25.111111111111111</v>
      </c>
      <c r="AA221">
        <f t="shared" si="25"/>
        <v>47.363683540435481</v>
      </c>
      <c r="AC221" s="68">
        <f t="shared" si="26"/>
        <v>3.1299578073207193E-6</v>
      </c>
    </row>
    <row r="222" spans="24:29" x14ac:dyDescent="0.2">
      <c r="X222">
        <v>22.7</v>
      </c>
      <c r="Y222" s="68">
        <f t="shared" si="23"/>
        <v>3.2092950004549952E-6</v>
      </c>
      <c r="Z222">
        <f t="shared" si="24"/>
        <v>25.222222222222221</v>
      </c>
      <c r="AA222">
        <f t="shared" si="25"/>
        <v>48.038270906623119</v>
      </c>
      <c r="AC222" s="68">
        <f t="shared" si="26"/>
        <v>3.2092950004549952E-6</v>
      </c>
    </row>
    <row r="223" spans="24:29" x14ac:dyDescent="0.2">
      <c r="X223">
        <v>22.8</v>
      </c>
      <c r="Y223" s="68">
        <f t="shared" si="23"/>
        <v>3.2915469206984927E-6</v>
      </c>
      <c r="Z223">
        <f t="shared" si="24"/>
        <v>25.333333333333332</v>
      </c>
      <c r="AA223">
        <f t="shared" si="25"/>
        <v>48.730025493686995</v>
      </c>
      <c r="AC223" s="68">
        <f t="shared" si="26"/>
        <v>3.2915469206984927E-6</v>
      </c>
    </row>
    <row r="224" spans="24:29" x14ac:dyDescent="0.2">
      <c r="X224">
        <v>22.9</v>
      </c>
      <c r="Y224" s="68">
        <f t="shared" si="23"/>
        <v>3.3768766552953777E-6</v>
      </c>
      <c r="Z224">
        <f t="shared" si="24"/>
        <v>25.444444444444443</v>
      </c>
      <c r="AA224">
        <f t="shared" si="25"/>
        <v>49.439763309288111</v>
      </c>
      <c r="AC224" s="68">
        <f t="shared" si="26"/>
        <v>3.3768766552953777E-6</v>
      </c>
    </row>
    <row r="225" spans="24:29" x14ac:dyDescent="0.2">
      <c r="X225">
        <v>23</v>
      </c>
      <c r="Y225" s="68">
        <f t="shared" si="23"/>
        <v>3.4654598991976488E-6</v>
      </c>
      <c r="Z225">
        <f t="shared" si="24"/>
        <v>25.555555555555554</v>
      </c>
      <c r="AA225">
        <f t="shared" si="25"/>
        <v>50.168356560684735</v>
      </c>
      <c r="AC225" s="68">
        <f t="shared" si="26"/>
        <v>3.4654598991976488E-6</v>
      </c>
    </row>
    <row r="226" spans="24:29" x14ac:dyDescent="0.2">
      <c r="X226">
        <v>23.1</v>
      </c>
      <c r="Y226" s="68">
        <f t="shared" si="23"/>
        <v>3.5574862076203545E-6</v>
      </c>
      <c r="Z226">
        <f t="shared" si="24"/>
        <v>25.666666666666668</v>
      </c>
      <c r="AA226">
        <f t="shared" si="25"/>
        <v>50.916738757645184</v>
      </c>
      <c r="AC226" s="68">
        <f t="shared" si="26"/>
        <v>3.5574862076203545E-6</v>
      </c>
    </row>
    <row r="227" spans="24:29" x14ac:dyDescent="0.2">
      <c r="X227">
        <v>23.2</v>
      </c>
      <c r="Y227" s="68">
        <f t="shared" si="23"/>
        <v>3.6531604017544584E-6</v>
      </c>
      <c r="Z227">
        <f t="shared" si="24"/>
        <v>25.777777777777775</v>
      </c>
      <c r="AA227">
        <f t="shared" si="25"/>
        <v>51.685910394742315</v>
      </c>
      <c r="AC227" s="68">
        <f t="shared" si="26"/>
        <v>3.6531604017544584E-6</v>
      </c>
    </row>
    <row r="228" spans="24:29" x14ac:dyDescent="0.2">
      <c r="X228">
        <v>23.3</v>
      </c>
      <c r="Y228" s="68">
        <f t="shared" si="23"/>
        <v>3.7527041500228645E-6</v>
      </c>
      <c r="Z228">
        <f t="shared" si="24"/>
        <v>25.888888888888889</v>
      </c>
      <c r="AA228">
        <f t="shared" si="25"/>
        <v>52.476945292519112</v>
      </c>
      <c r="AC228" s="68">
        <f t="shared" si="26"/>
        <v>3.7527041500228645E-6</v>
      </c>
    </row>
    <row r="229" spans="24:29" x14ac:dyDescent="0.2">
      <c r="X229">
        <v>23.4</v>
      </c>
      <c r="Y229" s="68">
        <f t="shared" si="23"/>
        <v>3.8563577510943914E-6</v>
      </c>
      <c r="Z229">
        <f t="shared" si="24"/>
        <v>25.999999999999996</v>
      </c>
      <c r="AA229">
        <f t="shared" si="25"/>
        <v>53.290997689878225</v>
      </c>
      <c r="AC229" s="68">
        <f t="shared" si="26"/>
        <v>3.8563577510943914E-6</v>
      </c>
    </row>
    <row r="230" spans="24:29" x14ac:dyDescent="0.2">
      <c r="X230">
        <v>23.5</v>
      </c>
      <c r="Y230" s="68">
        <f t="shared" si="23"/>
        <v>3.9643821494550067E-6</v>
      </c>
      <c r="Z230">
        <f t="shared" si="24"/>
        <v>26.111111111111111</v>
      </c>
      <c r="AA230">
        <f t="shared" si="25"/>
        <v>54.129310195329687</v>
      </c>
      <c r="AC230" s="68">
        <f t="shared" si="26"/>
        <v>3.9643821494550067E-6</v>
      </c>
    </row>
    <row r="231" spans="24:29" x14ac:dyDescent="0.2">
      <c r="X231">
        <v>23.6</v>
      </c>
      <c r="Y231" s="68">
        <f t="shared" si="23"/>
        <v>4.0770612198433648E-6</v>
      </c>
      <c r="Z231">
        <f t="shared" si="24"/>
        <v>26.222222222222221</v>
      </c>
      <c r="AA231">
        <f t="shared" si="25"/>
        <v>54.993222722936927</v>
      </c>
      <c r="AC231" s="68">
        <f t="shared" si="26"/>
        <v>4.0770612198433648E-6</v>
      </c>
    </row>
    <row r="232" spans="24:29" x14ac:dyDescent="0.2">
      <c r="X232">
        <v>23.7</v>
      </c>
      <c r="Y232" s="68">
        <f t="shared" si="23"/>
        <v>4.1947043635023783E-6</v>
      </c>
      <c r="Z232">
        <f t="shared" si="24"/>
        <v>26.333333333333332</v>
      </c>
      <c r="AA232">
        <f t="shared" si="25"/>
        <v>55.884182560587895</v>
      </c>
      <c r="AC232" s="68">
        <f t="shared" si="26"/>
        <v>4.1947043635023783E-6</v>
      </c>
    </row>
    <row r="233" spans="24:29" x14ac:dyDescent="0.2">
      <c r="X233">
        <v>23.8</v>
      </c>
      <c r="Y233" s="68">
        <f t="shared" si="23"/>
        <v>4.3176494672451804E-6</v>
      </c>
      <c r="Z233">
        <f t="shared" si="24"/>
        <v>26.444444444444443</v>
      </c>
      <c r="AA233">
        <f t="shared" si="25"/>
        <v>56.803755744375444</v>
      </c>
      <c r="AC233" s="68">
        <f t="shared" si="26"/>
        <v>4.3176494672451804E-6</v>
      </c>
    </row>
    <row r="234" spans="24:29" x14ac:dyDescent="0.2">
      <c r="X234">
        <v>23.9</v>
      </c>
      <c r="Y234" s="68">
        <f t="shared" si="23"/>
        <v>4.4462662861216297E-6</v>
      </c>
      <c r="Z234">
        <f t="shared" si="24"/>
        <v>26.555555555555554</v>
      </c>
      <c r="AA234">
        <f t="shared" si="25"/>
        <v>57.753639944416207</v>
      </c>
      <c r="AC234" s="68">
        <f t="shared" si="26"/>
        <v>4.4462662861216297E-6</v>
      </c>
    </row>
    <row r="235" spans="24:29" x14ac:dyDescent="0.2">
      <c r="X235">
        <v>24</v>
      </c>
      <c r="Y235" s="68">
        <f t="shared" si="23"/>
        <v>4.5809603224290964E-6</v>
      </c>
      <c r="Z235">
        <f t="shared" si="24"/>
        <v>26.666666666666664</v>
      </c>
      <c r="AA235">
        <f t="shared" si="25"/>
        <v>58.735679105633899</v>
      </c>
      <c r="AC235" s="68">
        <f t="shared" si="26"/>
        <v>4.5809603224290964E-6</v>
      </c>
    </row>
    <row r="236" spans="24:29" x14ac:dyDescent="0.2">
      <c r="X236">
        <v>24.1</v>
      </c>
      <c r="Y236" s="68">
        <f t="shared" si="23"/>
        <v>4.7221772884872117E-6</v>
      </c>
      <c r="Z236">
        <f t="shared" si="24"/>
        <v>26.777777777777779</v>
      </c>
      <c r="AA236">
        <f t="shared" si="25"/>
        <v>59.751880133491873</v>
      </c>
      <c r="AC236" s="68">
        <f t="shared" si="26"/>
        <v>4.7221772884872117E-6</v>
      </c>
    </row>
    <row r="237" spans="24:29" x14ac:dyDescent="0.2">
      <c r="X237">
        <v>24.2</v>
      </c>
      <c r="Y237" s="68">
        <f t="shared" si="23"/>
        <v>4.8704082586976308E-6</v>
      </c>
      <c r="Z237">
        <f t="shared" si="24"/>
        <v>26.888888888888886</v>
      </c>
      <c r="AA237">
        <f t="shared" si="25"/>
        <v>60.80443197143132</v>
      </c>
      <c r="AC237" s="68">
        <f t="shared" si="26"/>
        <v>4.8704082586976308E-6</v>
      </c>
    </row>
    <row r="238" spans="24:29" x14ac:dyDescent="0.2">
      <c r="X238">
        <v>24.3</v>
      </c>
      <c r="Y238" s="68">
        <f t="shared" si="23"/>
        <v>5.0261956388487286E-6</v>
      </c>
      <c r="Z238">
        <f t="shared" si="24"/>
        <v>27</v>
      </c>
      <c r="AA238">
        <f t="shared" si="25"/>
        <v>61.895727486483928</v>
      </c>
      <c r="AC238" s="68">
        <f t="shared" si="26"/>
        <v>5.0261956388487286E-6</v>
      </c>
    </row>
    <row r="239" spans="24:29" x14ac:dyDescent="0.2">
      <c r="X239">
        <v>24.4</v>
      </c>
      <c r="Y239" s="68">
        <f t="shared" si="23"/>
        <v>5.1901401085907334E-6</v>
      </c>
      <c r="Z239">
        <f t="shared" si="24"/>
        <v>27.111111111111107</v>
      </c>
      <c r="AA239">
        <f t="shared" si="25"/>
        <v>63.028388665566993</v>
      </c>
      <c r="AC239" s="68">
        <f t="shared" si="26"/>
        <v>5.1901401085907334E-6</v>
      </c>
    </row>
    <row r="240" spans="24:29" x14ac:dyDescent="0.2">
      <c r="X240">
        <v>24.5</v>
      </c>
      <c r="Y240" s="68">
        <f t="shared" si="23"/>
        <v>5.3629087280576874E-6</v>
      </c>
      <c r="Z240">
        <f t="shared" si="24"/>
        <v>27.222222222222221</v>
      </c>
      <c r="AA240">
        <f t="shared" si="25"/>
        <v>64.205295731738502</v>
      </c>
      <c r="AC240" s="68">
        <f t="shared" si="26"/>
        <v>5.3629087280576874E-6</v>
      </c>
    </row>
    <row r="241" spans="24:29" x14ac:dyDescent="0.2">
      <c r="X241">
        <v>24.6</v>
      </c>
      <c r="Y241" s="68">
        <f t="shared" si="23"/>
        <v>5.5452444438027105E-6</v>
      </c>
      <c r="Z241">
        <f t="shared" si="24"/>
        <v>27.333333333333336</v>
      </c>
      <c r="AA241">
        <f t="shared" si="25"/>
        <v>65.429620922924897</v>
      </c>
      <c r="AC241" s="68">
        <f t="shared" si="26"/>
        <v>5.5452444438027105E-6</v>
      </c>
    </row>
    <row r="242" spans="24:29" x14ac:dyDescent="0.2">
      <c r="X242">
        <v>24.7</v>
      </c>
      <c r="Y242" s="68">
        <f t="shared" si="23"/>
        <v>5.7379772852769709E-6</v>
      </c>
      <c r="Z242">
        <f t="shared" si="24"/>
        <v>27.444444444444443</v>
      </c>
      <c r="AA242">
        <f t="shared" si="25"/>
        <v>66.70486784290479</v>
      </c>
      <c r="AC242" s="68">
        <f t="shared" si="26"/>
        <v>5.7379772852769709E-6</v>
      </c>
    </row>
    <row r="243" spans="24:29" x14ac:dyDescent="0.2">
      <c r="X243">
        <v>24.8</v>
      </c>
      <c r="Y243" s="68">
        <f t="shared" si="23"/>
        <v>5.942037614677935E-6</v>
      </c>
      <c r="Z243">
        <f t="shared" si="24"/>
        <v>27.555555555555557</v>
      </c>
      <c r="AA243">
        <f t="shared" si="25"/>
        <v>68.034917505645609</v>
      </c>
      <c r="AC243" s="68">
        <f t="shared" si="26"/>
        <v>5.942037614677935E-6</v>
      </c>
    </row>
    <row r="244" spans="24:29" x14ac:dyDescent="0.2">
      <c r="X244">
        <v>24.9</v>
      </c>
      <c r="Y244" s="68">
        <f t="shared" si="23"/>
        <v>6.1584718850634766E-6</v>
      </c>
      <c r="Z244">
        <f t="shared" si="24"/>
        <v>27.666666666666664</v>
      </c>
      <c r="AA244">
        <f t="shared" si="25"/>
        <v>69.424082462834534</v>
      </c>
      <c r="AC244" s="68">
        <f t="shared" si="26"/>
        <v>6.1584718850634766E-6</v>
      </c>
    </row>
    <row r="245" spans="24:29" x14ac:dyDescent="0.2">
      <c r="X245">
        <v>25</v>
      </c>
      <c r="Y245" s="68">
        <f t="shared" si="23"/>
        <v>6.3884614809054773E-6</v>
      </c>
      <c r="Z245">
        <f t="shared" si="24"/>
        <v>27.777777777777779</v>
      </c>
      <c r="AA245">
        <f t="shared" si="25"/>
        <v>70.877170748650343</v>
      </c>
      <c r="AC245" s="68">
        <f t="shared" si="26"/>
        <v>6.3884614809054773E-6</v>
      </c>
    </row>
    <row r="246" spans="24:29" x14ac:dyDescent="0.2">
      <c r="X246">
        <v>25.1</v>
      </c>
      <c r="Y246" s="68">
        <f t="shared" si="23"/>
        <v>6.6333453709932322E-6</v>
      </c>
      <c r="Z246">
        <f t="shared" si="24"/>
        <v>27.888888888888889</v>
      </c>
      <c r="AA246">
        <f t="shared" si="25"/>
        <v>72.399561819973329</v>
      </c>
      <c r="AC246" s="68">
        <f t="shared" si="26"/>
        <v>6.6333453709932322E-6</v>
      </c>
    </row>
    <row r="247" spans="24:29" x14ac:dyDescent="0.2">
      <c r="X247">
        <v>25.2</v>
      </c>
      <c r="Y247" s="68">
        <f t="shared" si="23"/>
        <v>6.8946475086363403E-6</v>
      </c>
      <c r="Z247">
        <f t="shared" si="24"/>
        <v>28</v>
      </c>
      <c r="AA247">
        <f t="shared" si="25"/>
        <v>73.997297247940082</v>
      </c>
      <c r="AC247" s="68">
        <f t="shared" si="26"/>
        <v>6.8946475086363403E-6</v>
      </c>
    </row>
    <row r="248" spans="24:29" x14ac:dyDescent="0.2">
      <c r="X248">
        <v>25.3</v>
      </c>
      <c r="Y248" s="68">
        <f t="shared" si="23"/>
        <v>7.1741101864647551E-6</v>
      </c>
      <c r="Z248">
        <f t="shared" si="24"/>
        <v>28.111111111111111</v>
      </c>
      <c r="AA248">
        <f t="shared" si="25"/>
        <v>75.677189674544849</v>
      </c>
      <c r="AC248" s="68">
        <f t="shared" si="26"/>
        <v>7.1741101864647551E-6</v>
      </c>
    </row>
    <row r="249" spans="24:29" x14ac:dyDescent="0.2">
      <c r="X249">
        <v>25.4</v>
      </c>
      <c r="Y249" s="68">
        <f t="shared" si="23"/>
        <v>7.4737349183118461E-6</v>
      </c>
      <c r="Z249">
        <f t="shared" si="24"/>
        <v>28.222222222222221</v>
      </c>
      <c r="AA249">
        <f t="shared" si="25"/>
        <v>77.44695455103944</v>
      </c>
      <c r="AC249" s="68">
        <f t="shared" si="26"/>
        <v>7.4737349183118461E-6</v>
      </c>
    </row>
    <row r="250" spans="24:29" x14ac:dyDescent="0.2">
      <c r="X250">
        <v>25.5</v>
      </c>
      <c r="Y250" s="68">
        <f t="shared" si="23"/>
        <v>7.7958329153110483E-6</v>
      </c>
      <c r="Z250">
        <f t="shared" si="24"/>
        <v>28.333333333333332</v>
      </c>
      <c r="AA250">
        <f t="shared" si="25"/>
        <v>79.315370515430345</v>
      </c>
      <c r="AC250" s="68">
        <f t="shared" si="26"/>
        <v>7.7958329153110483E-6</v>
      </c>
    </row>
    <row r="251" spans="24:29" x14ac:dyDescent="0.2">
      <c r="X251">
        <v>25.6</v>
      </c>
      <c r="Y251" s="68">
        <f t="shared" si="23"/>
        <v>8.1430879006222141E-6</v>
      </c>
      <c r="Z251">
        <f t="shared" si="24"/>
        <v>28.444444444444446</v>
      </c>
      <c r="AA251">
        <f t="shared" si="25"/>
        <v>81.292476076612857</v>
      </c>
      <c r="AC251" s="68">
        <f t="shared" si="26"/>
        <v>8.1430879006222141E-6</v>
      </c>
    </row>
    <row r="252" spans="24:29" x14ac:dyDescent="0.2">
      <c r="X252">
        <v>25.7</v>
      </c>
      <c r="Y252" s="68">
        <f t="shared" si="23"/>
        <v>8.5186349454217988E-6</v>
      </c>
      <c r="Z252">
        <f t="shared" si="24"/>
        <v>28.555555555555554</v>
      </c>
      <c r="AA252">
        <f t="shared" si="25"/>
        <v>83.389812744514614</v>
      </c>
      <c r="AC252" s="68">
        <f t="shared" si="26"/>
        <v>8.5186349454217988E-6</v>
      </c>
    </row>
    <row r="253" spans="24:29" x14ac:dyDescent="0.2">
      <c r="X253">
        <v>25.8</v>
      </c>
      <c r="Y253" s="68">
        <f t="shared" si="23"/>
        <v>8.9261603248619973E-6</v>
      </c>
      <c r="Z253">
        <f t="shared" si="24"/>
        <v>28.666666666666668</v>
      </c>
      <c r="AA253">
        <f t="shared" si="25"/>
        <v>85.620728161521114</v>
      </c>
      <c r="AC253" s="68">
        <f t="shared" si="26"/>
        <v>8.9261603248619973E-6</v>
      </c>
    </row>
    <row r="254" spans="24:29" x14ac:dyDescent="0.2">
      <c r="X254">
        <v>25.9</v>
      </c>
      <c r="Y254" s="68">
        <f t="shared" si="23"/>
        <v>9.3700292639886188E-6</v>
      </c>
      <c r="Z254">
        <f t="shared" si="24"/>
        <v>28.777777777777775</v>
      </c>
      <c r="AA254">
        <f t="shared" si="25"/>
        <v>88.000757572496639</v>
      </c>
      <c r="AC254" s="68">
        <f t="shared" si="26"/>
        <v>9.3700292639886188E-6</v>
      </c>
    </row>
    <row r="255" spans="24:29" x14ac:dyDescent="0.2">
      <c r="X255">
        <v>26</v>
      </c>
      <c r="Y255" s="68">
        <f t="shared" si="23"/>
        <v>9.8554511437193548E-6</v>
      </c>
      <c r="Z255">
        <f t="shared" si="24"/>
        <v>28.888888888888889</v>
      </c>
      <c r="AA255">
        <f t="shared" si="25"/>
        <v>90.548108759929391</v>
      </c>
      <c r="AC255" s="68">
        <f t="shared" si="26"/>
        <v>9.8554511437193548E-6</v>
      </c>
    </row>
    <row r="256" spans="24:29" x14ac:dyDescent="0.2">
      <c r="X256">
        <v>26.1</v>
      </c>
      <c r="Y256" s="68">
        <f t="shared" si="23"/>
        <v>1.0388695695812366E-5</v>
      </c>
      <c r="Z256">
        <f t="shared" si="24"/>
        <v>29</v>
      </c>
      <c r="AA256">
        <f t="shared" si="25"/>
        <v>93.284285357914627</v>
      </c>
      <c r="AC256" s="68">
        <f t="shared" si="26"/>
        <v>1.0388695695812366E-5</v>
      </c>
    </row>
    <row r="257" spans="24:29" x14ac:dyDescent="0.2">
      <c r="X257">
        <v>26.2</v>
      </c>
      <c r="Y257" s="68">
        <f t="shared" si="23"/>
        <v>1.0977379622351747E-5</v>
      </c>
      <c r="Z257">
        <f t="shared" si="24"/>
        <v>29.111111111111111</v>
      </c>
      <c r="AA257">
        <f t="shared" si="25"/>
        <v>96.234897805087073</v>
      </c>
      <c r="AC257" s="68">
        <f t="shared" si="26"/>
        <v>1.0977379622351747E-5</v>
      </c>
    </row>
    <row r="258" spans="24:29" x14ac:dyDescent="0.2">
      <c r="X258">
        <v>26.3</v>
      </c>
      <c r="Y258" s="68">
        <f t="shared" si="23"/>
        <v>1.1630852058430516E-5</v>
      </c>
      <c r="Z258">
        <f t="shared" si="24"/>
        <v>29.222222222222221</v>
      </c>
      <c r="AA258">
        <f t="shared" si="25"/>
        <v>99.430732614394898</v>
      </c>
      <c r="AC258" s="68">
        <f t="shared" si="26"/>
        <v>1.1630852058430516E-5</v>
      </c>
    </row>
    <row r="259" spans="24:29" x14ac:dyDescent="0.2">
      <c r="X259">
        <v>26.4</v>
      </c>
      <c r="Y259" s="68">
        <f t="shared" si="23"/>
        <v>1.2360721250509153E-5</v>
      </c>
      <c r="Z259">
        <f t="shared" si="24"/>
        <v>29.333333333333332</v>
      </c>
      <c r="AA259">
        <f t="shared" si="25"/>
        <v>102.90918326369126</v>
      </c>
      <c r="AC259" s="68">
        <f t="shared" si="26"/>
        <v>1.2360721250509153E-5</v>
      </c>
    </row>
    <row r="260" spans="24:29" x14ac:dyDescent="0.2">
      <c r="X260">
        <v>26.5</v>
      </c>
      <c r="Y260" s="68">
        <f t="shared" si="23"/>
        <v>1.3181587010923751E-5</v>
      </c>
      <c r="Z260">
        <f t="shared" si="24"/>
        <v>29.444444444444443</v>
      </c>
      <c r="AA260">
        <f t="shared" si="25"/>
        <v>106.71619683378273</v>
      </c>
      <c r="AC260" s="68">
        <f t="shared" si="26"/>
        <v>1.3181587010923751E-5</v>
      </c>
    </row>
    <row r="261" spans="24:29" x14ac:dyDescent="0.2">
      <c r="X261">
        <v>26.6</v>
      </c>
      <c r="Y261" s="68">
        <f t="shared" si="23"/>
        <v>1.4112079722414483E-5</v>
      </c>
      <c r="Z261">
        <f t="shared" si="24"/>
        <v>29.555555555555557</v>
      </c>
      <c r="AA261">
        <f t="shared" si="25"/>
        <v>110.90897168398965</v>
      </c>
      <c r="AC261" s="68">
        <f t="shared" si="26"/>
        <v>1.4112079722414483E-5</v>
      </c>
    </row>
    <row r="262" spans="24:29" x14ac:dyDescent="0.2">
      <c r="X262">
        <v>26.7</v>
      </c>
      <c r="Y262" s="68">
        <f t="shared" si="23"/>
        <v>1.5176367525684911E-5</v>
      </c>
      <c r="Z262">
        <f t="shared" si="24"/>
        <v>29.666666666666664</v>
      </c>
      <c r="AA262">
        <f t="shared" si="25"/>
        <v>115.55977474217194</v>
      </c>
      <c r="AC262" s="68">
        <f t="shared" si="26"/>
        <v>1.5176367525684911E-5</v>
      </c>
    </row>
  </sheetData>
  <mergeCells count="2">
    <mergeCell ref="AF17:AH17"/>
    <mergeCell ref="AF19:AH19"/>
  </mergeCells>
  <pageMargins left="0.7" right="0.7" top="0.75" bottom="0.75" header="0.3" footer="0.3"/>
  <pageSetup paperSize="9" orientation="portrait" horizontalDpi="0" verticalDpi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C413E7-DB45-FE4A-B20F-82AA1239BDFE}">
  <dimension ref="A2:AY285"/>
  <sheetViews>
    <sheetView topLeftCell="T1" zoomScale="78" zoomScaleNormal="78" workbookViewId="0">
      <selection activeCell="AK24" sqref="AK24"/>
    </sheetView>
  </sheetViews>
  <sheetFormatPr baseColWidth="10" defaultRowHeight="16" x14ac:dyDescent="0.2"/>
  <cols>
    <col min="3" max="3" width="20.6640625" bestFit="1" customWidth="1"/>
    <col min="4" max="7" width="20.6640625" customWidth="1"/>
    <col min="11" max="11" width="20.6640625" bestFit="1" customWidth="1"/>
    <col min="16" max="16" width="14.6640625" bestFit="1" customWidth="1"/>
    <col min="18" max="18" width="20.6640625" bestFit="1" customWidth="1"/>
    <col min="26" max="26" width="13.83203125" bestFit="1" customWidth="1"/>
    <col min="27" max="27" width="20.6640625" bestFit="1" customWidth="1"/>
    <col min="36" max="36" width="11.6640625" bestFit="1" customWidth="1"/>
    <col min="51" max="51" width="11.6640625" bestFit="1" customWidth="1"/>
  </cols>
  <sheetData>
    <row r="2" spans="1:51" x14ac:dyDescent="0.2">
      <c r="Y2" s="1"/>
      <c r="Z2" s="1" t="s">
        <v>96</v>
      </c>
      <c r="AA2" s="1" t="s">
        <v>98</v>
      </c>
      <c r="AB2" s="1" t="s">
        <v>99</v>
      </c>
    </row>
    <row r="3" spans="1:51" x14ac:dyDescent="0.2">
      <c r="Y3" s="1"/>
      <c r="Z3" s="1">
        <v>1.8</v>
      </c>
      <c r="AA3" s="1">
        <v>0.1</v>
      </c>
      <c r="AB3" s="1">
        <v>30</v>
      </c>
      <c r="AC3" s="136">
        <v>65</v>
      </c>
      <c r="AD3" s="136">
        <v>1.38</v>
      </c>
    </row>
    <row r="4" spans="1:51" x14ac:dyDescent="0.2">
      <c r="Y4" s="1"/>
      <c r="Z4" s="1" t="s">
        <v>103</v>
      </c>
      <c r="AA4" s="1" t="s">
        <v>102</v>
      </c>
      <c r="AB4" s="1"/>
      <c r="AC4">
        <v>14</v>
      </c>
      <c r="AD4">
        <v>0.85</v>
      </c>
    </row>
    <row r="5" spans="1:51" x14ac:dyDescent="0.2">
      <c r="Y5" s="1"/>
      <c r="Z5" s="135">
        <v>-8.5839999999999996</v>
      </c>
      <c r="AA5" s="135">
        <v>1.86</v>
      </c>
      <c r="AB5" s="1"/>
    </row>
    <row r="6" spans="1:51" x14ac:dyDescent="0.2">
      <c r="Y6" s="1" t="s">
        <v>101</v>
      </c>
      <c r="Z6" s="135">
        <f>10^Z5</f>
        <v>2.6061535499988887E-9</v>
      </c>
      <c r="AA6" s="1"/>
      <c r="AB6" s="1"/>
    </row>
    <row r="7" spans="1:51" x14ac:dyDescent="0.2">
      <c r="Z7" s="9"/>
      <c r="AA7" s="9"/>
    </row>
    <row r="10" spans="1:51" x14ac:dyDescent="0.2">
      <c r="A10" s="65" t="s">
        <v>56</v>
      </c>
      <c r="B10" s="65"/>
      <c r="H10" s="65" t="s">
        <v>65</v>
      </c>
      <c r="I10" s="65" t="s">
        <v>45</v>
      </c>
      <c r="J10" s="65"/>
      <c r="K10" s="65"/>
      <c r="L10" s="65"/>
      <c r="M10" s="65"/>
      <c r="O10" t="s">
        <v>79</v>
      </c>
      <c r="P10" t="s">
        <v>84</v>
      </c>
    </row>
    <row r="11" spans="1:51" x14ac:dyDescent="0.2">
      <c r="A11" s="65" t="s">
        <v>48</v>
      </c>
      <c r="B11" s="65" t="s">
        <v>8</v>
      </c>
      <c r="C11" t="s">
        <v>97</v>
      </c>
      <c r="D11" t="s">
        <v>100</v>
      </c>
      <c r="E11" s="65" t="s">
        <v>8</v>
      </c>
      <c r="F11" s="65" t="s">
        <v>104</v>
      </c>
      <c r="G11" s="65"/>
      <c r="H11" s="65" t="s">
        <v>48</v>
      </c>
      <c r="I11" s="65" t="s">
        <v>8</v>
      </c>
      <c r="J11" t="s">
        <v>97</v>
      </c>
      <c r="K11" t="s">
        <v>100</v>
      </c>
      <c r="L11" s="65" t="s">
        <v>8</v>
      </c>
      <c r="M11" s="65"/>
      <c r="O11" t="s">
        <v>29</v>
      </c>
      <c r="P11" t="s">
        <v>31</v>
      </c>
      <c r="Q11" t="s">
        <v>97</v>
      </c>
      <c r="R11" t="s">
        <v>100</v>
      </c>
      <c r="AF11" t="s">
        <v>112</v>
      </c>
      <c r="AU11" t="s">
        <v>111</v>
      </c>
    </row>
    <row r="12" spans="1:51" x14ac:dyDescent="0.2">
      <c r="A12" s="65">
        <v>4.1635788176068802</v>
      </c>
      <c r="B12" s="68">
        <v>1.4E-8</v>
      </c>
      <c r="C12">
        <f>A12/(1-0.1)</f>
        <v>4.6261986862298672</v>
      </c>
      <c r="D12">
        <f t="shared" ref="D12:D48" si="0">(A12-$Z$3)/SQRT(1-(C12/$AB$3))</f>
        <v>2.5700285573911481</v>
      </c>
      <c r="E12" s="68">
        <v>1.4E-8</v>
      </c>
      <c r="F12" s="68">
        <f>$Z$6*D12^$AA$5</f>
        <v>1.5082890750410441E-8</v>
      </c>
      <c r="G12" s="68"/>
      <c r="H12" s="65">
        <v>4.1892363535213599</v>
      </c>
      <c r="I12" s="65">
        <v>2.1999999999999998E-8</v>
      </c>
      <c r="J12">
        <f>H12/(1-0.1)</f>
        <v>4.6547070594681772</v>
      </c>
      <c r="K12">
        <f>(H12-$Z$3)/SQRT(1-(J12/$AB$3))</f>
        <v>2.5993878457776738</v>
      </c>
      <c r="L12" s="65">
        <v>2.1999999999999998E-8</v>
      </c>
      <c r="M12" s="65"/>
      <c r="O12">
        <v>4.2032550738902899</v>
      </c>
      <c r="P12">
        <v>9.8333333333333304E-9</v>
      </c>
      <c r="Q12">
        <f>O12/(1-0.1)</f>
        <v>4.670283415433655</v>
      </c>
      <c r="R12">
        <f>(O12-$Z$3)/SQRT(1-(Q12/$AB$3))</f>
        <v>2.6154434239790501</v>
      </c>
      <c r="X12" s="65" t="s">
        <v>48</v>
      </c>
      <c r="Y12" s="65" t="s">
        <v>8</v>
      </c>
      <c r="Z12" t="s">
        <v>97</v>
      </c>
      <c r="AA12" t="s">
        <v>100</v>
      </c>
      <c r="AB12" s="65" t="s">
        <v>8</v>
      </c>
      <c r="AC12" s="65" t="s">
        <v>104</v>
      </c>
      <c r="AF12" t="s">
        <v>109</v>
      </c>
      <c r="AG12" s="65" t="s">
        <v>8</v>
      </c>
      <c r="AH12" t="s">
        <v>97</v>
      </c>
      <c r="AI12" t="s">
        <v>100</v>
      </c>
      <c r="AJ12" t="s">
        <v>110</v>
      </c>
      <c r="AM12">
        <f>(0.0000000026)*AL12^1.79</f>
        <v>0</v>
      </c>
      <c r="AN12">
        <v>1.63342336855994</v>
      </c>
      <c r="AO12" s="9">
        <v>1.92079956238713E-10</v>
      </c>
      <c r="AP12">
        <v>1.66996630274145</v>
      </c>
      <c r="AQ12" s="9">
        <v>1.69731359316546E-10</v>
      </c>
      <c r="AR12">
        <v>1.3356437022679499</v>
      </c>
      <c r="AS12" s="9">
        <v>7.0384967708631401E-10</v>
      </c>
      <c r="AU12" t="s">
        <v>109</v>
      </c>
      <c r="AV12" s="65" t="s">
        <v>8</v>
      </c>
      <c r="AW12" t="s">
        <v>97</v>
      </c>
      <c r="AX12" t="s">
        <v>100</v>
      </c>
      <c r="AY12" t="s">
        <v>110</v>
      </c>
    </row>
    <row r="13" spans="1:51" x14ac:dyDescent="0.2">
      <c r="A13" s="65">
        <v>4.2454145950169204</v>
      </c>
      <c r="B13" s="68">
        <v>1.7199999999999999E-8</v>
      </c>
      <c r="C13">
        <f t="shared" ref="C13:C47" si="1">A13/(1-0.1)</f>
        <v>4.717127327796578</v>
      </c>
      <c r="D13">
        <f t="shared" si="0"/>
        <v>2.6637895968372662</v>
      </c>
      <c r="E13" s="68">
        <v>1.7199999999999999E-8</v>
      </c>
      <c r="F13" s="68">
        <f t="shared" ref="F13:F47" si="2">$Z$6*D13^$AA$5</f>
        <v>1.6122405810273557E-8</v>
      </c>
      <c r="G13" s="68"/>
      <c r="H13" s="65">
        <v>4.2665540978682301</v>
      </c>
      <c r="I13" s="65">
        <v>1.1999999999999901E-8</v>
      </c>
      <c r="J13">
        <f t="shared" ref="J13:J41" si="3">H13/(1-0.1)</f>
        <v>4.7406156642980335</v>
      </c>
      <c r="K13">
        <f t="shared" ref="K13:K41" si="4">(H13-$Z$3)/SQRT(1-(J13/$AB$3))</f>
        <v>2.6880657785966457</v>
      </c>
      <c r="L13" s="65">
        <v>1.1999999999999901E-8</v>
      </c>
      <c r="M13" s="65"/>
      <c r="O13">
        <v>4.3420551160895204</v>
      </c>
      <c r="P13">
        <v>9.80000000000001E-9</v>
      </c>
      <c r="Q13">
        <f t="shared" ref="Q13:Q23" si="5">O13/(1-0.1)</f>
        <v>4.8245056845439116</v>
      </c>
      <c r="R13">
        <f t="shared" ref="R13:R23" si="6">(O13-$Z$3)/SQRT(1-(Q13/$AB$3))</f>
        <v>2.7749591010976546</v>
      </c>
      <c r="X13">
        <v>1.8</v>
      </c>
      <c r="Z13">
        <f>X13/(1-0.1)</f>
        <v>2</v>
      </c>
      <c r="AA13">
        <f>(X13-$Z$3)/SQRT(1-(Z13/$AB$3))</f>
        <v>0</v>
      </c>
      <c r="AC13" s="68">
        <f>$Z$6*AA13^$AA$5</f>
        <v>0</v>
      </c>
      <c r="AF13">
        <v>1.8</v>
      </c>
      <c r="AH13">
        <f>AF13/(1-0.1)</f>
        <v>2</v>
      </c>
      <c r="AI13">
        <f>(AF13-$AD$3)/SQRT(1-(AH13/$AC$3))</f>
        <v>0.42661458015403098</v>
      </c>
      <c r="AJ13">
        <f>(0.0000000026)*AI13^1.79</f>
        <v>5.6589680273391277E-10</v>
      </c>
      <c r="AM13">
        <f t="shared" ref="AM13:AM76" si="7">(0.0000000026)*AL13^1.79</f>
        <v>0</v>
      </c>
      <c r="AN13">
        <v>1.87367206242928</v>
      </c>
      <c r="AO13" s="9">
        <v>4.7596518827855798E-10</v>
      </c>
      <c r="AP13">
        <v>1.86872032233437</v>
      </c>
      <c r="AQ13" s="9">
        <v>4.0609485898757201E-10</v>
      </c>
      <c r="AR13">
        <v>1.39901867975468</v>
      </c>
      <c r="AS13" s="9">
        <v>1.1302520423595301E-9</v>
      </c>
      <c r="AU13">
        <v>-0.5</v>
      </c>
      <c r="AV13" s="65"/>
    </row>
    <row r="14" spans="1:51" x14ac:dyDescent="0.2">
      <c r="A14" s="65">
        <v>4.3467920732477001</v>
      </c>
      <c r="B14" s="68">
        <v>1.44E-8</v>
      </c>
      <c r="C14">
        <f t="shared" si="1"/>
        <v>4.8297689702752225</v>
      </c>
      <c r="D14">
        <f t="shared" si="0"/>
        <v>2.7804207178592226</v>
      </c>
      <c r="E14" s="68">
        <v>1.44E-8</v>
      </c>
      <c r="F14" s="68">
        <f t="shared" si="2"/>
        <v>1.7460053078335866E-8</v>
      </c>
      <c r="G14" s="68"/>
      <c r="H14" s="68">
        <v>4.2948040479410396</v>
      </c>
      <c r="I14" s="68">
        <v>5.7142857142858501E-9</v>
      </c>
      <c r="J14">
        <f t="shared" si="3"/>
        <v>4.772004497712266</v>
      </c>
      <c r="K14">
        <f t="shared" si="4"/>
        <v>2.7205436285938744</v>
      </c>
      <c r="L14" s="68">
        <v>5.7142857142858501E-9</v>
      </c>
      <c r="M14" s="68"/>
      <c r="O14">
        <v>4.0128884145936397</v>
      </c>
      <c r="P14">
        <v>9.3999999999999799E-9</v>
      </c>
      <c r="Q14">
        <f t="shared" si="5"/>
        <v>4.4587649051040437</v>
      </c>
      <c r="R14">
        <f t="shared" si="6"/>
        <v>2.3982761863710551</v>
      </c>
      <c r="X14">
        <v>1.9</v>
      </c>
      <c r="Z14">
        <f t="shared" ref="Z14:Z77" si="8">X14/(1-0.1)</f>
        <v>2.1111111111111112</v>
      </c>
      <c r="AA14">
        <f t="shared" ref="AA14:AA77" si="9">(X14-$Z$3)/SQRT(1-(Z14/$AB$3))</f>
        <v>0.10371582382430251</v>
      </c>
      <c r="AC14" s="68">
        <f t="shared" ref="AC14:AC77" si="10">$Z$6*AA14^$AA$5</f>
        <v>3.8500976059787882E-11</v>
      </c>
      <c r="AF14">
        <v>1.9</v>
      </c>
      <c r="AH14">
        <f t="shared" ref="AH14:AH77" si="11">AF14/(1-0.1)</f>
        <v>2.1111111111111112</v>
      </c>
      <c r="AI14">
        <f t="shared" ref="AI14:AI77" si="12">(AF14-$Z$3)/SQRT(1-(AH14/$AC$3))</f>
        <v>0.10166459091510853</v>
      </c>
      <c r="AJ14">
        <f t="shared" ref="AJ14:AJ77" si="13">(0.0000000026)*AI14^1.79</f>
        <v>4.3431731340370207E-11</v>
      </c>
      <c r="AM14">
        <f t="shared" si="7"/>
        <v>0</v>
      </c>
      <c r="AN14">
        <v>1.98914442884418</v>
      </c>
      <c r="AO14" s="9">
        <v>1.0256813366021601E-9</v>
      </c>
      <c r="AP14">
        <v>1.86896486625252</v>
      </c>
      <c r="AQ14" s="9">
        <v>5.3427006009661895E-10</v>
      </c>
      <c r="AR14">
        <v>1.49453660479685</v>
      </c>
      <c r="AS14" s="9">
        <v>1.52413733340655E-9</v>
      </c>
      <c r="AU14">
        <v>-0.4</v>
      </c>
      <c r="AV14" s="65"/>
    </row>
    <row r="15" spans="1:51" x14ac:dyDescent="0.2">
      <c r="A15" s="65">
        <v>4.4483298393287498</v>
      </c>
      <c r="B15" s="68">
        <v>1.53928571428572E-8</v>
      </c>
      <c r="C15">
        <f t="shared" si="1"/>
        <v>4.9425887103652775</v>
      </c>
      <c r="D15">
        <f t="shared" si="0"/>
        <v>2.8977745939539048</v>
      </c>
      <c r="E15" s="68">
        <v>1.53928571428572E-8</v>
      </c>
      <c r="F15" s="68">
        <f t="shared" si="2"/>
        <v>1.8855591329462894E-8</v>
      </c>
      <c r="G15" s="68"/>
      <c r="H15" s="65">
        <v>4.3143997473938898</v>
      </c>
      <c r="I15" s="65">
        <v>1.0895318531355901E-8</v>
      </c>
      <c r="J15">
        <f t="shared" si="3"/>
        <v>4.7937774971043217</v>
      </c>
      <c r="K15">
        <f t="shared" si="4"/>
        <v>2.7430963921832432</v>
      </c>
      <c r="L15" s="65">
        <v>1.0895318531355901E-8</v>
      </c>
      <c r="M15" s="65"/>
      <c r="O15">
        <v>3.71666240782963</v>
      </c>
      <c r="P15">
        <v>6.7868631029054E-9</v>
      </c>
      <c r="Q15">
        <f t="shared" si="5"/>
        <v>4.1296248975884779</v>
      </c>
      <c r="R15">
        <f t="shared" si="6"/>
        <v>2.063977171347958</v>
      </c>
      <c r="X15">
        <v>2</v>
      </c>
      <c r="Z15">
        <f t="shared" si="8"/>
        <v>2.2222222222222223</v>
      </c>
      <c r="AA15">
        <f t="shared" si="9"/>
        <v>0.20784609690826522</v>
      </c>
      <c r="AC15" s="68">
        <f t="shared" si="10"/>
        <v>1.4028133316080111E-10</v>
      </c>
      <c r="AF15">
        <v>2</v>
      </c>
      <c r="AH15">
        <f t="shared" si="11"/>
        <v>2.2222222222222223</v>
      </c>
      <c r="AI15">
        <f t="shared" si="12"/>
        <v>0.20350903961136421</v>
      </c>
      <c r="AJ15">
        <f t="shared" si="13"/>
        <v>1.5043128993364161E-10</v>
      </c>
      <c r="AM15">
        <f t="shared" si="7"/>
        <v>0</v>
      </c>
      <c r="AN15">
        <v>2.2506126431493998</v>
      </c>
      <c r="AO15" s="9">
        <v>3.2514113435247698E-9</v>
      </c>
      <c r="AP15">
        <v>1.90655547677987</v>
      </c>
      <c r="AQ15" s="9">
        <v>7.2059298973812203E-10</v>
      </c>
      <c r="AR15">
        <v>1.59657601102895</v>
      </c>
      <c r="AS15" s="9">
        <v>2.05528901875205E-9</v>
      </c>
      <c r="AU15">
        <v>-0.3</v>
      </c>
      <c r="AV15" s="65"/>
    </row>
    <row r="16" spans="1:51" x14ac:dyDescent="0.2">
      <c r="A16" s="65">
        <v>4.5340851219465304</v>
      </c>
      <c r="B16" s="68">
        <v>1.7767531145601801E-8</v>
      </c>
      <c r="C16">
        <f t="shared" si="1"/>
        <v>5.0378723577183671</v>
      </c>
      <c r="D16">
        <f t="shared" si="0"/>
        <v>2.9973113562862261</v>
      </c>
      <c r="E16" s="68">
        <v>1.7767531145601801E-8</v>
      </c>
      <c r="F16" s="68">
        <f t="shared" si="2"/>
        <v>2.0078037361442387E-8</v>
      </c>
      <c r="G16" s="68"/>
      <c r="H16" s="65">
        <v>3.95090736143761</v>
      </c>
      <c r="I16" s="68">
        <v>1.08321524767633E-8</v>
      </c>
      <c r="J16">
        <f t="shared" si="3"/>
        <v>4.3898970682640108</v>
      </c>
      <c r="K16">
        <f t="shared" si="4"/>
        <v>2.3279662045434346</v>
      </c>
      <c r="L16" s="68">
        <v>1.08321524767633E-8</v>
      </c>
      <c r="M16" s="68"/>
      <c r="O16">
        <v>3.4032533914034602</v>
      </c>
      <c r="P16">
        <v>5.8061630634238301E-9</v>
      </c>
      <c r="Q16">
        <f t="shared" si="5"/>
        <v>3.7813926571149556</v>
      </c>
      <c r="R16">
        <f t="shared" si="6"/>
        <v>1.71497575569472</v>
      </c>
      <c r="X16">
        <v>2.1</v>
      </c>
      <c r="Z16">
        <f t="shared" si="8"/>
        <v>2.3333333333333335</v>
      </c>
      <c r="AA16">
        <f t="shared" si="9"/>
        <v>0.31239456052528053</v>
      </c>
      <c r="AC16" s="68">
        <f t="shared" si="10"/>
        <v>2.9932875660465095E-10</v>
      </c>
      <c r="AF16">
        <v>2.1</v>
      </c>
      <c r="AH16">
        <f t="shared" si="11"/>
        <v>2.3333333333333335</v>
      </c>
      <c r="AI16">
        <f t="shared" si="12"/>
        <v>0.30553406328883731</v>
      </c>
      <c r="AJ16">
        <f t="shared" si="13"/>
        <v>3.1133654098206111E-10</v>
      </c>
      <c r="AM16">
        <f t="shared" si="7"/>
        <v>0</v>
      </c>
      <c r="AN16">
        <v>2.2116065374982399</v>
      </c>
      <c r="AO16" s="9">
        <v>1.4517955723329599E-9</v>
      </c>
      <c r="AP16">
        <v>1.97075346345206</v>
      </c>
      <c r="AQ16" s="9">
        <v>1.02154350423976E-9</v>
      </c>
      <c r="AR16">
        <v>1.7626983605311199</v>
      </c>
      <c r="AS16" s="9">
        <v>2.7029248657785598E-9</v>
      </c>
      <c r="AU16">
        <v>-0.2</v>
      </c>
      <c r="AV16" s="65"/>
    </row>
    <row r="17" spans="1:51" x14ac:dyDescent="0.2">
      <c r="A17" s="65">
        <v>4.6471482007746001</v>
      </c>
      <c r="B17" s="68">
        <v>2.0625153708602601E-8</v>
      </c>
      <c r="C17">
        <f t="shared" si="1"/>
        <v>5.1634980008606668</v>
      </c>
      <c r="D17">
        <f t="shared" si="0"/>
        <v>3.1291435468648654</v>
      </c>
      <c r="E17" s="68">
        <v>2.0625153708602601E-8</v>
      </c>
      <c r="F17" s="68">
        <f t="shared" si="2"/>
        <v>2.1751609850647299E-8</v>
      </c>
      <c r="G17" s="68"/>
      <c r="H17" s="65">
        <v>3.9767097379551402</v>
      </c>
      <c r="I17" s="65">
        <v>1.07988857604385E-8</v>
      </c>
      <c r="J17">
        <f t="shared" si="3"/>
        <v>4.4185663755057112</v>
      </c>
      <c r="K17">
        <f t="shared" si="4"/>
        <v>2.3572123502073086</v>
      </c>
      <c r="L17" s="65">
        <v>1.07988857604385E-8</v>
      </c>
      <c r="M17" s="65"/>
      <c r="O17">
        <v>3.41996412333281</v>
      </c>
      <c r="P17">
        <v>5.6299641523005199E-9</v>
      </c>
      <c r="Q17">
        <f t="shared" si="5"/>
        <v>3.7999601370364555</v>
      </c>
      <c r="R17">
        <f t="shared" si="6"/>
        <v>1.7334648821936465</v>
      </c>
      <c r="X17">
        <v>2.2000000000000002</v>
      </c>
      <c r="Z17">
        <f t="shared" si="8"/>
        <v>2.4444444444444446</v>
      </c>
      <c r="AA17">
        <f t="shared" si="9"/>
        <v>0.41736500618415157</v>
      </c>
      <c r="AC17" s="68">
        <f t="shared" si="10"/>
        <v>5.1305015289331777E-10</v>
      </c>
      <c r="AF17">
        <v>2.2000000000000002</v>
      </c>
      <c r="AH17">
        <f t="shared" si="11"/>
        <v>2.4444444444444446</v>
      </c>
      <c r="AI17">
        <f t="shared" si="12"/>
        <v>0.40774038339201568</v>
      </c>
      <c r="AJ17">
        <f t="shared" si="13"/>
        <v>5.2186746127636712E-10</v>
      </c>
      <c r="AM17">
        <f t="shared" si="7"/>
        <v>0</v>
      </c>
      <c r="AN17">
        <v>2.5517393856723301</v>
      </c>
      <c r="AO17" s="9">
        <v>4.7678484142108303E-9</v>
      </c>
      <c r="AP17">
        <v>2.1332138024584602</v>
      </c>
      <c r="AQ17" s="9">
        <v>1.3435455448760299E-9</v>
      </c>
      <c r="AR17">
        <v>1.94617504878558</v>
      </c>
      <c r="AS17" s="9">
        <v>3.8307689439012301E-9</v>
      </c>
      <c r="AU17">
        <v>-9.9999999999999895E-2</v>
      </c>
      <c r="AV17" s="65"/>
    </row>
    <row r="18" spans="1:51" x14ac:dyDescent="0.2">
      <c r="A18" s="65">
        <v>4.7873871182022203</v>
      </c>
      <c r="B18" s="68">
        <v>2.5894772035610901E-8</v>
      </c>
      <c r="C18">
        <f t="shared" si="1"/>
        <v>5.3193190202246887</v>
      </c>
      <c r="D18">
        <f t="shared" si="0"/>
        <v>3.2936205379133341</v>
      </c>
      <c r="E18" s="68">
        <v>2.5894772035610901E-8</v>
      </c>
      <c r="F18" s="68">
        <f t="shared" si="2"/>
        <v>2.3926150242595663E-8</v>
      </c>
      <c r="G18" s="68"/>
      <c r="H18" s="65">
        <v>3.9965299302957402</v>
      </c>
      <c r="I18" s="68">
        <v>1.0895084025283999E-8</v>
      </c>
      <c r="J18">
        <f t="shared" si="3"/>
        <v>4.440588811439711</v>
      </c>
      <c r="K18">
        <f t="shared" si="4"/>
        <v>2.3797006563465239</v>
      </c>
      <c r="L18" s="68">
        <v>1.0895084025283999E-8</v>
      </c>
      <c r="M18" s="68"/>
      <c r="O18">
        <v>3.1351789751276802</v>
      </c>
      <c r="P18">
        <v>5.1781210120884603E-9</v>
      </c>
      <c r="Q18">
        <f t="shared" si="5"/>
        <v>3.4835321945863114</v>
      </c>
      <c r="R18">
        <f t="shared" si="6"/>
        <v>1.4201763501669347</v>
      </c>
      <c r="X18">
        <v>2.2999999999999998</v>
      </c>
      <c r="Z18">
        <f t="shared" si="8"/>
        <v>2.5555555555555554</v>
      </c>
      <c r="AA18">
        <f t="shared" si="9"/>
        <v>0.52276127651799187</v>
      </c>
      <c r="AC18" s="68">
        <f t="shared" si="10"/>
        <v>7.7990973656180437E-10</v>
      </c>
      <c r="AF18">
        <v>2.2999999999999998</v>
      </c>
      <c r="AH18">
        <f t="shared" si="11"/>
        <v>2.5555555555555554</v>
      </c>
      <c r="AI18">
        <f t="shared" si="12"/>
        <v>0.51012872564283074</v>
      </c>
      <c r="AJ18">
        <f t="shared" si="13"/>
        <v>7.7932777285739547E-10</v>
      </c>
      <c r="AM18">
        <f t="shared" si="7"/>
        <v>0</v>
      </c>
      <c r="AN18">
        <v>2.8766185399276498</v>
      </c>
      <c r="AO18" s="9">
        <v>6.52458938350217E-9</v>
      </c>
      <c r="AP18">
        <v>2.2641593342583102</v>
      </c>
      <c r="AQ18" s="9">
        <v>2.3249612589398899E-9</v>
      </c>
      <c r="AR18">
        <v>2.1771808761926801</v>
      </c>
      <c r="AS18" s="9">
        <v>5.03760440224044E-9</v>
      </c>
      <c r="AU18">
        <v>0</v>
      </c>
      <c r="AV18" s="65"/>
    </row>
    <row r="19" spans="1:51" x14ac:dyDescent="0.2">
      <c r="A19" s="65">
        <v>4.9179634096379701</v>
      </c>
      <c r="B19" s="68">
        <v>3.1114087880239399E-8</v>
      </c>
      <c r="C19">
        <f t="shared" si="1"/>
        <v>5.4644037884866332</v>
      </c>
      <c r="D19">
        <f t="shared" si="0"/>
        <v>3.447730682224817</v>
      </c>
      <c r="E19" s="68">
        <v>3.1114087880239399E-8</v>
      </c>
      <c r="F19" s="68">
        <f t="shared" si="2"/>
        <v>2.6050256317428261E-8</v>
      </c>
      <c r="G19" s="68"/>
      <c r="H19" s="65">
        <v>3.6556202294111002</v>
      </c>
      <c r="I19" s="65">
        <v>9.4600043445997999E-9</v>
      </c>
      <c r="J19">
        <f t="shared" si="3"/>
        <v>4.0618002549012227</v>
      </c>
      <c r="K19">
        <f t="shared" si="4"/>
        <v>1.9956290194347883</v>
      </c>
      <c r="L19" s="65">
        <v>9.4600043445997999E-9</v>
      </c>
      <c r="M19" s="65"/>
      <c r="O19">
        <v>3.1475610245828798</v>
      </c>
      <c r="P19">
        <v>4.7798017446355097E-9</v>
      </c>
      <c r="Q19">
        <f t="shared" si="5"/>
        <v>3.4972900273143108</v>
      </c>
      <c r="R19">
        <f t="shared" si="6"/>
        <v>1.4337186241056941</v>
      </c>
      <c r="X19">
        <v>2.4</v>
      </c>
      <c r="Z19">
        <f t="shared" si="8"/>
        <v>2.6666666666666665</v>
      </c>
      <c r="AA19">
        <f t="shared" si="9"/>
        <v>0.62858726619262018</v>
      </c>
      <c r="AC19" s="68">
        <f t="shared" si="10"/>
        <v>1.0989045631493362E-9</v>
      </c>
      <c r="AF19">
        <v>2.4</v>
      </c>
      <c r="AH19">
        <f t="shared" si="11"/>
        <v>2.6666666666666665</v>
      </c>
      <c r="AI19">
        <f t="shared" si="12"/>
        <v>0.61269982007400359</v>
      </c>
      <c r="AJ19">
        <f t="shared" si="13"/>
        <v>1.0817996223013026E-9</v>
      </c>
      <c r="AM19">
        <f t="shared" si="7"/>
        <v>0</v>
      </c>
      <c r="AN19">
        <v>4.7487564095932697</v>
      </c>
      <c r="AO19" s="9">
        <v>1.9442080915700699E-8</v>
      </c>
      <c r="AP19">
        <v>2.4511858097659198</v>
      </c>
      <c r="AQ19" s="9">
        <v>4.2286836983305604E-9</v>
      </c>
      <c r="AR19">
        <v>2.4355485379238302</v>
      </c>
      <c r="AS19" s="9">
        <v>6.3023360014027001E-9</v>
      </c>
      <c r="AU19">
        <v>0.1</v>
      </c>
      <c r="AV19" s="65"/>
    </row>
    <row r="20" spans="1:51" x14ac:dyDescent="0.2">
      <c r="A20" s="65">
        <v>5.0845373402033802</v>
      </c>
      <c r="B20" s="68">
        <v>3.7376555074412498E-8</v>
      </c>
      <c r="C20">
        <f t="shared" si="1"/>
        <v>5.6494859335593111</v>
      </c>
      <c r="D20">
        <f t="shared" si="0"/>
        <v>3.6456986196571863</v>
      </c>
      <c r="E20" s="68">
        <v>3.7376555074412498E-8</v>
      </c>
      <c r="F20" s="68">
        <f t="shared" si="2"/>
        <v>2.8900956791890892E-8</v>
      </c>
      <c r="G20" s="68"/>
      <c r="H20" s="65">
        <v>3.68177436148869</v>
      </c>
      <c r="I20" s="68">
        <v>9.0622385906585008E-9</v>
      </c>
      <c r="J20">
        <f t="shared" si="3"/>
        <v>4.0908604016540995</v>
      </c>
      <c r="K20">
        <f t="shared" si="4"/>
        <v>2.024891134790396</v>
      </c>
      <c r="L20" s="68">
        <v>9.0622385906585008E-9</v>
      </c>
      <c r="M20" s="68"/>
      <c r="O20">
        <v>3.1852893279054899</v>
      </c>
      <c r="P20">
        <v>4.7767244203712501E-9</v>
      </c>
      <c r="Q20">
        <f t="shared" si="5"/>
        <v>3.539210364339433</v>
      </c>
      <c r="R20">
        <f t="shared" si="6"/>
        <v>1.475026136415988</v>
      </c>
      <c r="X20">
        <v>2.5</v>
      </c>
      <c r="Z20">
        <f t="shared" si="8"/>
        <v>2.7777777777777777</v>
      </c>
      <c r="AA20">
        <f t="shared" si="9"/>
        <v>0.73484692283495334</v>
      </c>
      <c r="AC20" s="68">
        <f t="shared" si="10"/>
        <v>1.4693531780465842E-9</v>
      </c>
      <c r="AF20">
        <v>2.5</v>
      </c>
      <c r="AH20">
        <f t="shared" si="11"/>
        <v>2.7777777777777777</v>
      </c>
      <c r="AI20">
        <f>(AF20-$Z$3)/SQRT(1-(AH20/$AC$3))</f>
        <v>0.71545440106270919</v>
      </c>
      <c r="AJ20">
        <f t="shared" si="13"/>
        <v>1.4278252424788983E-9</v>
      </c>
      <c r="AM20">
        <f t="shared" si="7"/>
        <v>0</v>
      </c>
      <c r="AN20">
        <v>5.2970326454105203</v>
      </c>
      <c r="AO20" s="9">
        <v>2.7092310838909099E-8</v>
      </c>
      <c r="AP20">
        <v>2.77861613179833</v>
      </c>
      <c r="AQ20" s="9">
        <v>5.9925442008076399E-9</v>
      </c>
      <c r="AR20">
        <v>2.6713979229013498</v>
      </c>
      <c r="AS20" s="9">
        <v>8.9323354119352E-9</v>
      </c>
      <c r="AU20">
        <v>0.2</v>
      </c>
      <c r="AV20" s="65"/>
    </row>
    <row r="21" spans="1:51" x14ac:dyDescent="0.2">
      <c r="A21" s="65">
        <v>5.2884813384411302</v>
      </c>
      <c r="B21" s="68">
        <v>4.5448922117544503E-8</v>
      </c>
      <c r="C21">
        <f t="shared" si="1"/>
        <v>5.8760903760456999</v>
      </c>
      <c r="D21">
        <f t="shared" si="0"/>
        <v>3.8902112463439997</v>
      </c>
      <c r="E21" s="68">
        <v>4.5448922117544503E-8</v>
      </c>
      <c r="F21" s="68">
        <f t="shared" si="2"/>
        <v>3.2609949343129585E-8</v>
      </c>
      <c r="G21" s="68"/>
      <c r="H21" s="65">
        <v>3.69258628469604</v>
      </c>
      <c r="I21" s="65">
        <v>8.6523371736202907E-9</v>
      </c>
      <c r="J21">
        <f t="shared" si="3"/>
        <v>4.1028736496622669</v>
      </c>
      <c r="K21">
        <f t="shared" si="4"/>
        <v>2.0369976501873586</v>
      </c>
      <c r="L21" s="65">
        <v>8.6523371736202907E-9</v>
      </c>
      <c r="M21" s="65"/>
      <c r="O21">
        <v>2.9047088617302599</v>
      </c>
      <c r="P21">
        <v>4.7173809705206296E-9</v>
      </c>
      <c r="Q21">
        <f t="shared" si="5"/>
        <v>3.2274542908113997</v>
      </c>
      <c r="R21">
        <f t="shared" si="6"/>
        <v>1.1694014576273561</v>
      </c>
      <c r="X21">
        <v>2.6</v>
      </c>
      <c r="Z21">
        <f t="shared" si="8"/>
        <v>2.8888888888888888</v>
      </c>
      <c r="AA21">
        <f t="shared" si="9"/>
        <v>0.84154424798193206</v>
      </c>
      <c r="AC21" s="68">
        <f t="shared" si="10"/>
        <v>1.8907893087851644E-9</v>
      </c>
      <c r="AF21">
        <v>2.6</v>
      </c>
      <c r="AH21">
        <f t="shared" si="11"/>
        <v>2.8888888888888888</v>
      </c>
      <c r="AI21">
        <f t="shared" si="12"/>
        <v>0.81839320736456822</v>
      </c>
      <c r="AJ21">
        <f t="shared" si="13"/>
        <v>1.8162488686061795E-9</v>
      </c>
      <c r="AM21">
        <f t="shared" si="7"/>
        <v>0</v>
      </c>
      <c r="AN21">
        <v>6.0530082201894801</v>
      </c>
      <c r="AO21" s="9">
        <v>3.5336835084743401E-8</v>
      </c>
      <c r="AP21">
        <v>3.0075300428615401</v>
      </c>
      <c r="AQ21" s="9">
        <v>7.1332189716174798E-9</v>
      </c>
      <c r="AR21">
        <v>2.9494598164610202</v>
      </c>
      <c r="AS21" s="9">
        <v>1.26595132279765E-8</v>
      </c>
      <c r="AU21">
        <v>0.3</v>
      </c>
      <c r="AV21" s="65"/>
    </row>
    <row r="22" spans="1:51" x14ac:dyDescent="0.2">
      <c r="A22" s="65">
        <v>5.5565237633013203</v>
      </c>
      <c r="B22" s="68">
        <v>5.7874360167519799E-8</v>
      </c>
      <c r="C22">
        <f t="shared" si="1"/>
        <v>6.1739152925570222</v>
      </c>
      <c r="D22">
        <f t="shared" si="0"/>
        <v>4.2152217560902745</v>
      </c>
      <c r="E22" s="68">
        <v>5.7874360167519799E-8</v>
      </c>
      <c r="F22" s="68">
        <f t="shared" si="2"/>
        <v>3.7858725926975622E-8</v>
      </c>
      <c r="G22" s="68"/>
      <c r="H22" s="65">
        <v>3.3634682431790801</v>
      </c>
      <c r="I22" s="65">
        <v>6.9485219924215397E-9</v>
      </c>
      <c r="J22">
        <f t="shared" si="3"/>
        <v>3.7371869368656445</v>
      </c>
      <c r="K22">
        <f t="shared" si="4"/>
        <v>1.6710100832488952</v>
      </c>
      <c r="L22" s="65">
        <v>6.9485219924215397E-9</v>
      </c>
      <c r="M22" s="65"/>
      <c r="O22">
        <v>2.9394169839683602</v>
      </c>
      <c r="P22">
        <v>4.1161658293727602E-9</v>
      </c>
      <c r="Q22">
        <f t="shared" si="5"/>
        <v>3.2660188710759557</v>
      </c>
      <c r="R22">
        <f t="shared" si="6"/>
        <v>1.2070117488731342</v>
      </c>
      <c r="X22">
        <v>2.7</v>
      </c>
      <c r="Z22">
        <f t="shared" si="8"/>
        <v>3</v>
      </c>
      <c r="AA22">
        <f t="shared" si="9"/>
        <v>0.94868329805051399</v>
      </c>
      <c r="AC22" s="68">
        <f t="shared" si="10"/>
        <v>2.3629010418036833E-9</v>
      </c>
      <c r="AF22">
        <v>2.7</v>
      </c>
      <c r="AH22">
        <f t="shared" si="11"/>
        <v>3</v>
      </c>
      <c r="AI22">
        <f t="shared" si="12"/>
        <v>0.92151698214796729</v>
      </c>
      <c r="AJ22">
        <f t="shared" si="13"/>
        <v>2.2461271218629216E-9</v>
      </c>
      <c r="AM22">
        <f t="shared" si="7"/>
        <v>0</v>
      </c>
      <c r="AN22">
        <v>6.7554497263069102</v>
      </c>
      <c r="AO22" s="9">
        <v>5.2339031716884101E-8</v>
      </c>
      <c r="AP22">
        <v>4.9005336774804604</v>
      </c>
      <c r="AQ22" s="9">
        <v>2.2419693041472099E-8</v>
      </c>
      <c r="AR22">
        <v>3.2349974757434401</v>
      </c>
      <c r="AS22" s="9">
        <v>1.7069463363483501E-8</v>
      </c>
      <c r="AU22">
        <v>0.4</v>
      </c>
      <c r="AV22" s="65"/>
    </row>
    <row r="23" spans="1:51" x14ac:dyDescent="0.2">
      <c r="A23" s="65">
        <v>5.7308423094930303</v>
      </c>
      <c r="B23" s="68">
        <v>6.6784845650140303E-8</v>
      </c>
      <c r="C23">
        <f t="shared" si="1"/>
        <v>6.3676025661033666</v>
      </c>
      <c r="D23">
        <f t="shared" si="0"/>
        <v>4.4288641437920608</v>
      </c>
      <c r="E23" s="68">
        <v>6.6784845650140303E-8</v>
      </c>
      <c r="F23" s="68">
        <f t="shared" si="2"/>
        <v>4.1505321922655718E-8</v>
      </c>
      <c r="G23" s="68"/>
      <c r="H23" s="65">
        <v>3.39443552497253</v>
      </c>
      <c r="I23" s="65">
        <v>5.9890095375854199E-9</v>
      </c>
      <c r="J23">
        <f t="shared" si="3"/>
        <v>3.7715950277472556</v>
      </c>
      <c r="K23">
        <f t="shared" si="4"/>
        <v>1.7052248352481885</v>
      </c>
      <c r="L23" s="65">
        <v>5.9890095375854199E-9</v>
      </c>
      <c r="M23" s="65"/>
      <c r="O23">
        <v>2.6560196680924801</v>
      </c>
      <c r="P23">
        <v>4.0999999999999796E-9</v>
      </c>
      <c r="Q23">
        <f t="shared" si="5"/>
        <v>2.9511329645472002</v>
      </c>
      <c r="R23">
        <f t="shared" si="6"/>
        <v>0.90150851078142513</v>
      </c>
      <c r="X23">
        <v>2.8</v>
      </c>
      <c r="Z23">
        <f t="shared" si="8"/>
        <v>3.1111111111111107</v>
      </c>
      <c r="AA23">
        <f t="shared" si="9"/>
        <v>1.0562681853292952</v>
      </c>
      <c r="AC23" s="68">
        <f t="shared" si="10"/>
        <v>2.8854929018501468E-9</v>
      </c>
      <c r="AF23">
        <v>2.8</v>
      </c>
      <c r="AH23">
        <f t="shared" si="11"/>
        <v>3.1111111111111107</v>
      </c>
      <c r="AI23">
        <f t="shared" si="12"/>
        <v>1.0248264730287104</v>
      </c>
      <c r="AJ23">
        <f t="shared" si="13"/>
        <v>2.7166735126219553E-9</v>
      </c>
      <c r="AM23">
        <f t="shared" si="7"/>
        <v>0</v>
      </c>
      <c r="AN23">
        <v>7.7203310888335599</v>
      </c>
      <c r="AO23" s="9">
        <v>8.4032054912888295E-8</v>
      </c>
      <c r="AP23">
        <v>6.0126619351955997</v>
      </c>
      <c r="AQ23" s="9">
        <v>3.5979026496876597E-8</v>
      </c>
      <c r="AR23">
        <v>3.5952970998811198</v>
      </c>
      <c r="AS23" s="9">
        <v>2.35955477191648E-8</v>
      </c>
      <c r="AU23">
        <v>0.5</v>
      </c>
      <c r="AV23" s="65"/>
    </row>
    <row r="24" spans="1:51" x14ac:dyDescent="0.2">
      <c r="A24" s="65">
        <v>5.9270383622525999</v>
      </c>
      <c r="B24" s="68">
        <v>7.5230940456316105E-8</v>
      </c>
      <c r="C24">
        <f t="shared" si="1"/>
        <v>6.585598180280666</v>
      </c>
      <c r="D24">
        <f t="shared" si="0"/>
        <v>4.6715134073542508</v>
      </c>
      <c r="E24" s="68">
        <v>7.5230940456316105E-8</v>
      </c>
      <c r="F24" s="68">
        <f t="shared" si="2"/>
        <v>4.5834356175410187E-8</v>
      </c>
      <c r="G24" s="68"/>
      <c r="H24" s="65">
        <v>3.08319469895646</v>
      </c>
      <c r="I24" s="65">
        <v>5.3885043617379E-9</v>
      </c>
      <c r="J24">
        <f t="shared" si="3"/>
        <v>3.4257718877293999</v>
      </c>
      <c r="K24">
        <f t="shared" si="4"/>
        <v>1.3633986349750278</v>
      </c>
      <c r="L24" s="65">
        <v>5.3885043617379E-9</v>
      </c>
      <c r="M24" s="65"/>
      <c r="O24">
        <v>3.85160748477715</v>
      </c>
      <c r="P24">
        <v>1.4999999999999999E-8</v>
      </c>
      <c r="Q24">
        <f>O24/(1-0.1)</f>
        <v>4.2795638719746112</v>
      </c>
      <c r="R24">
        <f>(O24-$Z$3)/SQRT(1-(Q24/$AB$3))</f>
        <v>2.2157243882683058</v>
      </c>
      <c r="T24" s="68"/>
      <c r="X24">
        <v>2.9</v>
      </c>
      <c r="Z24">
        <f t="shared" si="8"/>
        <v>3.2222222222222219</v>
      </c>
      <c r="AA24">
        <f t="shared" si="9"/>
        <v>1.1643030789923374</v>
      </c>
      <c r="AC24" s="68">
        <f t="shared" si="10"/>
        <v>3.4584607040035036E-9</v>
      </c>
      <c r="AF24">
        <v>2.9</v>
      </c>
      <c r="AH24">
        <f t="shared" si="11"/>
        <v>3.2222222222222219</v>
      </c>
      <c r="AI24">
        <f t="shared" si="12"/>
        <v>1.1283224321050107</v>
      </c>
      <c r="AJ24">
        <f t="shared" si="13"/>
        <v>3.2272218113553623E-9</v>
      </c>
      <c r="AM24">
        <f t="shared" si="7"/>
        <v>0</v>
      </c>
      <c r="AN24">
        <v>8.7945344252566002</v>
      </c>
      <c r="AO24" s="9">
        <v>1.11145538408915E-7</v>
      </c>
      <c r="AP24">
        <v>6.8612283740943303</v>
      </c>
      <c r="AQ24" s="9">
        <v>5.6333298912936301E-8</v>
      </c>
      <c r="AR24">
        <v>4.0221450417146096</v>
      </c>
      <c r="AS24" s="9">
        <v>3.2615855415005701E-8</v>
      </c>
      <c r="AU24">
        <v>0.6</v>
      </c>
      <c r="AV24" s="65"/>
    </row>
    <row r="25" spans="1:51" x14ac:dyDescent="0.2">
      <c r="A25" s="65">
        <v>6.1675783358988099</v>
      </c>
      <c r="B25" s="68">
        <v>8.4627317531096003E-8</v>
      </c>
      <c r="C25">
        <f t="shared" si="1"/>
        <v>6.8528648176653437</v>
      </c>
      <c r="D25">
        <f t="shared" si="0"/>
        <v>4.9722471384971136</v>
      </c>
      <c r="E25" s="68">
        <v>8.4627317531096003E-8</v>
      </c>
      <c r="F25" s="68">
        <f t="shared" si="2"/>
        <v>5.1474013734000717E-8</v>
      </c>
      <c r="G25" s="68"/>
      <c r="H25" s="65">
        <v>3.1310089801146401</v>
      </c>
      <c r="I25" s="65">
        <v>4.78544048203607E-9</v>
      </c>
      <c r="J25">
        <f t="shared" si="3"/>
        <v>3.4788988667940446</v>
      </c>
      <c r="K25">
        <f t="shared" si="4"/>
        <v>1.4156172208325113</v>
      </c>
      <c r="L25" s="65">
        <v>4.78544048203607E-9</v>
      </c>
      <c r="M25" s="65"/>
      <c r="O25">
        <v>3.9108647731205601</v>
      </c>
      <c r="P25">
        <v>1.4E-8</v>
      </c>
      <c r="Q25">
        <f t="shared" ref="Q25:Q81" si="14">O25/(1-0.1)</f>
        <v>4.345405303467289</v>
      </c>
      <c r="R25">
        <f t="shared" ref="R25:R81" si="15">(O25-$Z$3)/SQRT(1-(Q25/$AB$3))</f>
        <v>2.2826454522160029</v>
      </c>
      <c r="T25" s="68"/>
      <c r="X25">
        <v>3</v>
      </c>
      <c r="Z25">
        <f t="shared" si="8"/>
        <v>3.333333333333333</v>
      </c>
      <c r="AA25">
        <f t="shared" si="9"/>
        <v>1.2727922061357855</v>
      </c>
      <c r="AC25" s="68">
        <f t="shared" si="10"/>
        <v>4.0817740801860718E-9</v>
      </c>
      <c r="AF25">
        <v>3</v>
      </c>
      <c r="AH25">
        <f t="shared" si="11"/>
        <v>3.333333333333333</v>
      </c>
      <c r="AI25">
        <f t="shared" si="12"/>
        <v>1.2320056159928159</v>
      </c>
      <c r="AJ25">
        <f t="shared" si="13"/>
        <v>3.7772006751794357E-9</v>
      </c>
      <c r="AM25">
        <f t="shared" si="7"/>
        <v>0</v>
      </c>
      <c r="AN25">
        <v>10.00648581267</v>
      </c>
      <c r="AO25" s="9">
        <v>1.59474325354107E-7</v>
      </c>
      <c r="AP25">
        <v>8.6437998028195207</v>
      </c>
      <c r="AQ25" s="9">
        <v>1.04983444028843E-7</v>
      </c>
      <c r="AR25">
        <v>4.4700073098404003</v>
      </c>
      <c r="AS25" s="9">
        <v>4.2892203722591102E-8</v>
      </c>
      <c r="AU25">
        <v>0.7</v>
      </c>
      <c r="AV25" s="65"/>
    </row>
    <row r="26" spans="1:51" x14ac:dyDescent="0.2">
      <c r="A26" s="65">
        <v>6.46081865245056</v>
      </c>
      <c r="B26" s="68">
        <v>9.4312238250349105E-8</v>
      </c>
      <c r="C26">
        <f t="shared" si="1"/>
        <v>7.1786873916117333</v>
      </c>
      <c r="D26">
        <f t="shared" si="0"/>
        <v>5.3438286332960612</v>
      </c>
      <c r="E26" s="68">
        <v>9.4312238250349105E-8</v>
      </c>
      <c r="F26" s="68">
        <f t="shared" si="2"/>
        <v>5.8858025955312003E-8</v>
      </c>
      <c r="G26" s="68"/>
      <c r="H26" s="65">
        <v>3.1611098246268998</v>
      </c>
      <c r="I26" s="65">
        <v>4.5292393864914803E-9</v>
      </c>
      <c r="J26">
        <f t="shared" si="3"/>
        <v>3.512344249585444</v>
      </c>
      <c r="K26">
        <f t="shared" si="4"/>
        <v>1.4485451435294683</v>
      </c>
      <c r="L26" s="65">
        <v>4.5292393864914803E-9</v>
      </c>
      <c r="M26" s="65"/>
      <c r="O26">
        <v>3.9668448275342301</v>
      </c>
      <c r="P26">
        <v>8.9999999999999896E-9</v>
      </c>
      <c r="Q26">
        <f t="shared" si="14"/>
        <v>4.4076053639269226</v>
      </c>
      <c r="R26">
        <f t="shared" si="15"/>
        <v>2.3460268434047871</v>
      </c>
      <c r="T26" s="68"/>
      <c r="X26">
        <v>3.1</v>
      </c>
      <c r="Z26">
        <f t="shared" si="8"/>
        <v>3.4444444444444446</v>
      </c>
      <c r="AA26">
        <f t="shared" si="9"/>
        <v>1.3817398528379004</v>
      </c>
      <c r="AC26" s="68">
        <f t="shared" si="10"/>
        <v>4.7554638879493012E-9</v>
      </c>
      <c r="AF26">
        <v>3.1</v>
      </c>
      <c r="AH26">
        <f t="shared" si="11"/>
        <v>3.4444444444444446</v>
      </c>
      <c r="AI26">
        <f t="shared" si="12"/>
        <v>1.3358767858614844</v>
      </c>
      <c r="AJ26">
        <f t="shared" si="13"/>
        <v>4.366115390234005E-9</v>
      </c>
      <c r="AM26">
        <f t="shared" si="7"/>
        <v>0</v>
      </c>
      <c r="AN26">
        <v>10.775824186707901</v>
      </c>
      <c r="AO26" s="9">
        <v>1.7162992725987901E-7</v>
      </c>
      <c r="AP26">
        <v>10.605425749585899</v>
      </c>
      <c r="AQ26" s="9">
        <v>1.6847697724763699E-7</v>
      </c>
      <c r="AR26">
        <v>4.9352838177482399</v>
      </c>
      <c r="AS26" s="9">
        <v>6.0789748185863198E-8</v>
      </c>
      <c r="AU26">
        <v>0.80000000000000104</v>
      </c>
      <c r="AV26" s="65"/>
      <c r="AW26">
        <f t="shared" ref="AW26:AW35" si="16">AU26/(1-0.1)</f>
        <v>0.88888888888889006</v>
      </c>
      <c r="AX26">
        <f>(AU26-$AD$4)/SQRT(1-(AW26/$AC$4))</f>
        <v>-5.1667122287036807E-2</v>
      </c>
      <c r="AY26" t="e">
        <f t="shared" ref="AY26:AY35" si="17">(0.0000000026)*AX26^1.79</f>
        <v>#NUM!</v>
      </c>
    </row>
    <row r="27" spans="1:51" x14ac:dyDescent="0.2">
      <c r="A27" s="65">
        <v>6.6276430276146101</v>
      </c>
      <c r="B27" s="68">
        <v>1.02898971000936E-7</v>
      </c>
      <c r="C27">
        <f t="shared" si="1"/>
        <v>7.3640478084606773</v>
      </c>
      <c r="D27">
        <f t="shared" si="0"/>
        <v>5.5577165406598912</v>
      </c>
      <c r="E27" s="68">
        <v>1.02898971000936E-7</v>
      </c>
      <c r="F27" s="68">
        <f t="shared" si="2"/>
        <v>6.3315099035578424E-8</v>
      </c>
      <c r="G27" s="68"/>
      <c r="H27" s="65">
        <v>2.8688557707828202</v>
      </c>
      <c r="I27" s="65">
        <v>4.49874189466837E-9</v>
      </c>
      <c r="J27">
        <f t="shared" si="3"/>
        <v>3.1876175230920225</v>
      </c>
      <c r="K27">
        <f t="shared" si="4"/>
        <v>1.1306079390917991</v>
      </c>
      <c r="L27" s="65">
        <v>4.49874189466837E-9</v>
      </c>
      <c r="M27" s="65"/>
      <c r="O27">
        <v>4.0074988011741004</v>
      </c>
      <c r="P27">
        <v>9.8451824134705503E-9</v>
      </c>
      <c r="Q27">
        <f t="shared" si="14"/>
        <v>4.4527764457490004</v>
      </c>
      <c r="R27">
        <f t="shared" si="15"/>
        <v>2.3921546319457181</v>
      </c>
      <c r="T27" s="68"/>
      <c r="X27">
        <v>3.2</v>
      </c>
      <c r="Z27">
        <f t="shared" si="8"/>
        <v>3.5555555555555558</v>
      </c>
      <c r="AA27">
        <f t="shared" si="9"/>
        <v>1.4911503652431253</v>
      </c>
      <c r="AC27" s="68">
        <f t="shared" si="10"/>
        <v>5.4796128691839189E-9</v>
      </c>
      <c r="AF27">
        <v>3.2</v>
      </c>
      <c r="AH27">
        <f t="shared" si="11"/>
        <v>3.5555555555555558</v>
      </c>
      <c r="AI27">
        <f t="shared" si="12"/>
        <v>1.4399367074698068</v>
      </c>
      <c r="AJ27">
        <f t="shared" si="13"/>
        <v>4.9935343243802316E-9</v>
      </c>
      <c r="AM27">
        <f t="shared" si="7"/>
        <v>0</v>
      </c>
      <c r="AN27">
        <v>12.047298238810001</v>
      </c>
      <c r="AO27" s="9">
        <v>2.0185270286818E-7</v>
      </c>
      <c r="AP27">
        <v>14.1763375174174</v>
      </c>
      <c r="AQ27" s="9">
        <v>2.7710305123309898E-7</v>
      </c>
      <c r="AR27">
        <v>5.37751326914836</v>
      </c>
      <c r="AS27" s="9">
        <v>8.1968066377402396E-8</v>
      </c>
      <c r="AU27">
        <v>0.90000000000000102</v>
      </c>
      <c r="AV27" s="65"/>
      <c r="AW27">
        <f t="shared" si="16"/>
        <v>1.0000000000000011</v>
      </c>
      <c r="AX27">
        <f t="shared" ref="AX27:AX35" si="18">(AU27-$AD$4)/SQRT(1-(AW27/$AC$4))</f>
        <v>5.1887452166278165E-2</v>
      </c>
      <c r="AY27">
        <f t="shared" si="17"/>
        <v>1.3029715926799642E-11</v>
      </c>
    </row>
    <row r="28" spans="1:51" x14ac:dyDescent="0.2">
      <c r="A28" s="65">
        <v>6.8077163228125697</v>
      </c>
      <c r="B28" s="68">
        <v>1.10271349862259E-7</v>
      </c>
      <c r="C28">
        <f t="shared" si="1"/>
        <v>7.5641292475695217</v>
      </c>
      <c r="D28">
        <f t="shared" si="0"/>
        <v>5.7906708750973026</v>
      </c>
      <c r="E28" s="68">
        <v>1.10271349862259E-7</v>
      </c>
      <c r="F28" s="68">
        <f t="shared" si="2"/>
        <v>6.834011728121964E-8</v>
      </c>
      <c r="G28" s="68"/>
      <c r="H28" s="65">
        <v>2.89481044343521</v>
      </c>
      <c r="I28" s="65">
        <v>4.3303571428571501E-9</v>
      </c>
      <c r="J28">
        <f t="shared" si="3"/>
        <v>3.2164560482613442</v>
      </c>
      <c r="K28">
        <f t="shared" si="4"/>
        <v>1.1586854090924037</v>
      </c>
      <c r="L28" s="65">
        <v>4.3303571428571501E-9</v>
      </c>
      <c r="M28" s="65"/>
      <c r="O28">
        <v>4.0420916185003497</v>
      </c>
      <c r="P28">
        <v>9.3893487858719893E-9</v>
      </c>
      <c r="Q28">
        <f t="shared" si="14"/>
        <v>4.4912129094448332</v>
      </c>
      <c r="R28">
        <f t="shared" si="15"/>
        <v>2.4314709099948959</v>
      </c>
      <c r="T28" s="68"/>
      <c r="X28">
        <v>3.3</v>
      </c>
      <c r="Z28">
        <f t="shared" si="8"/>
        <v>3.6666666666666665</v>
      </c>
      <c r="AA28">
        <f t="shared" si="9"/>
        <v>1.6010281506708448</v>
      </c>
      <c r="AC28" s="68">
        <f t="shared" si="10"/>
        <v>6.2543485535371694E-9</v>
      </c>
      <c r="AF28">
        <v>3.3</v>
      </c>
      <c r="AH28">
        <f t="shared" si="11"/>
        <v>3.6666666666666665</v>
      </c>
      <c r="AI28">
        <f t="shared" si="12"/>
        <v>1.5441861512023791</v>
      </c>
      <c r="AJ28">
        <f t="shared" si="13"/>
        <v>5.6590786167049338E-9</v>
      </c>
      <c r="AM28">
        <f t="shared" si="7"/>
        <v>0</v>
      </c>
      <c r="AN28">
        <v>13.6587634947571</v>
      </c>
      <c r="AO28" s="9">
        <v>2.7686823511539201E-7</v>
      </c>
      <c r="AP28">
        <v>17.858337983702899</v>
      </c>
      <c r="AQ28" s="9">
        <v>4.5587462425910702E-7</v>
      </c>
      <c r="AR28">
        <v>5.8981813201115703</v>
      </c>
      <c r="AS28" s="9">
        <v>1.1331250883488099E-7</v>
      </c>
      <c r="AU28">
        <v>1</v>
      </c>
      <c r="AV28" s="65"/>
      <c r="AW28">
        <f t="shared" si="16"/>
        <v>1.1111111111111112</v>
      </c>
      <c r="AX28">
        <f t="shared" si="18"/>
        <v>0.15633187510042154</v>
      </c>
      <c r="AY28">
        <f t="shared" si="17"/>
        <v>9.382497107602171E-11</v>
      </c>
    </row>
    <row r="29" spans="1:51" x14ac:dyDescent="0.2">
      <c r="A29" s="65">
        <v>7.0055299934579702</v>
      </c>
      <c r="B29" s="68">
        <v>1.1899999999999999E-7</v>
      </c>
      <c r="C29">
        <f t="shared" si="1"/>
        <v>7.7839222149533001</v>
      </c>
      <c r="D29">
        <f t="shared" si="0"/>
        <v>6.0491156389179395</v>
      </c>
      <c r="E29" s="68">
        <v>1.1899999999999999E-7</v>
      </c>
      <c r="F29" s="68">
        <f t="shared" si="2"/>
        <v>7.412196251437263E-8</v>
      </c>
      <c r="G29" s="68"/>
      <c r="H29" s="65">
        <v>2.9109480859927301</v>
      </c>
      <c r="I29" s="65">
        <v>4.3072669614143199E-9</v>
      </c>
      <c r="J29">
        <f t="shared" si="3"/>
        <v>3.2343867622141445</v>
      </c>
      <c r="K29">
        <f t="shared" si="4"/>
        <v>1.1761583424598809</v>
      </c>
      <c r="L29" s="65">
        <v>4.3072669614143199E-9</v>
      </c>
      <c r="M29" s="65"/>
      <c r="O29">
        <v>4.1247204062707103</v>
      </c>
      <c r="P29">
        <v>1.11206896551724E-8</v>
      </c>
      <c r="Q29">
        <f t="shared" si="14"/>
        <v>4.5830226736341224</v>
      </c>
      <c r="R29">
        <f t="shared" si="15"/>
        <v>2.5256281209430091</v>
      </c>
      <c r="T29" s="68"/>
      <c r="X29">
        <v>3.4</v>
      </c>
      <c r="Z29">
        <f t="shared" si="8"/>
        <v>3.7777777777777777</v>
      </c>
      <c r="AA29">
        <f t="shared" si="9"/>
        <v>1.7113776787495019</v>
      </c>
      <c r="AC29" s="68">
        <f t="shared" si="10"/>
        <v>7.0798377606260473E-9</v>
      </c>
      <c r="AF29">
        <v>3.4</v>
      </c>
      <c r="AH29">
        <f t="shared" si="11"/>
        <v>3.7777777777777777</v>
      </c>
      <c r="AI29">
        <f t="shared" si="12"/>
        <v>1.6486258921063357</v>
      </c>
      <c r="AJ29">
        <f t="shared" si="13"/>
        <v>6.3624141614276596E-9</v>
      </c>
      <c r="AM29">
        <f t="shared" si="7"/>
        <v>0</v>
      </c>
      <c r="AN29">
        <v>15.484761342529801</v>
      </c>
      <c r="AO29" s="9">
        <v>3.3080486841507299E-7</v>
      </c>
      <c r="AP29">
        <v>22.793511881199301</v>
      </c>
      <c r="AQ29" s="9">
        <v>6.4572073712520996E-7</v>
      </c>
      <c r="AR29">
        <v>6.4691082072134796</v>
      </c>
      <c r="AS29" s="9">
        <v>1.4902200834719999E-7</v>
      </c>
      <c r="AU29">
        <v>1.1000000000000001</v>
      </c>
      <c r="AV29" s="65"/>
      <c r="AW29">
        <f t="shared" si="16"/>
        <v>1.2222222222222223</v>
      </c>
      <c r="AX29">
        <f t="shared" si="18"/>
        <v>0.26168351279659419</v>
      </c>
      <c r="AY29">
        <f t="shared" si="17"/>
        <v>2.3593536005612909E-10</v>
      </c>
    </row>
    <row r="30" spans="1:51" x14ac:dyDescent="0.2">
      <c r="A30" s="65">
        <v>7.2470943320785803</v>
      </c>
      <c r="B30" s="68">
        <v>1.30571428571429E-7</v>
      </c>
      <c r="C30">
        <f t="shared" si="1"/>
        <v>8.0523270356428664</v>
      </c>
      <c r="D30">
        <f t="shared" si="0"/>
        <v>6.3684139296751239</v>
      </c>
      <c r="E30" s="68">
        <v>1.30571428571429E-7</v>
      </c>
      <c r="F30" s="68">
        <f t="shared" si="2"/>
        <v>8.156393831463751E-8</v>
      </c>
      <c r="G30" s="68"/>
      <c r="H30" s="65">
        <v>2.6516822417113799</v>
      </c>
      <c r="I30" s="65">
        <v>4.60528397161909E-9</v>
      </c>
      <c r="J30">
        <f t="shared" si="3"/>
        <v>2.946313601901533</v>
      </c>
      <c r="K30">
        <f t="shared" si="4"/>
        <v>0.89686069940654234</v>
      </c>
      <c r="L30" s="65">
        <v>4.60528397161909E-9</v>
      </c>
      <c r="M30" s="65"/>
      <c r="O30">
        <v>4.2296285368051603</v>
      </c>
      <c r="P30">
        <v>1.3724889624724099E-8</v>
      </c>
      <c r="Q30">
        <f t="shared" si="14"/>
        <v>4.6995872631168449</v>
      </c>
      <c r="R30">
        <f t="shared" si="15"/>
        <v>2.6456762833911927</v>
      </c>
      <c r="T30" s="68"/>
      <c r="X30">
        <v>3.5</v>
      </c>
      <c r="Z30">
        <f t="shared" si="8"/>
        <v>3.8888888888888888</v>
      </c>
      <c r="AA30">
        <f t="shared" si="9"/>
        <v>1.8222034825767657</v>
      </c>
      <c r="AC30" s="68">
        <f t="shared" si="10"/>
        <v>7.956282271029158E-9</v>
      </c>
      <c r="AF30">
        <v>3.5</v>
      </c>
      <c r="AH30">
        <f t="shared" si="11"/>
        <v>3.8888888888888888</v>
      </c>
      <c r="AI30">
        <f t="shared" si="12"/>
        <v>1.753256709928438</v>
      </c>
      <c r="AJ30">
        <f t="shared" si="13"/>
        <v>7.1032452613973457E-9</v>
      </c>
      <c r="AM30">
        <f t="shared" si="7"/>
        <v>0</v>
      </c>
      <c r="AN30">
        <v>17.5093146768425</v>
      </c>
      <c r="AO30" s="9">
        <v>4.2275918735522002E-7</v>
      </c>
      <c r="AP30">
        <v>27.6010714195445</v>
      </c>
      <c r="AQ30">
        <v>1.11680760424333E-6</v>
      </c>
      <c r="AR30">
        <v>6.9566458699447802</v>
      </c>
      <c r="AS30" s="9">
        <v>2.1122646752671501E-7</v>
      </c>
      <c r="AU30">
        <v>1.2</v>
      </c>
      <c r="AV30" s="65"/>
      <c r="AW30">
        <f t="shared" si="16"/>
        <v>1.3333333333333333</v>
      </c>
      <c r="AX30">
        <f t="shared" si="18"/>
        <v>0.36796023812649276</v>
      </c>
      <c r="AY30">
        <f t="shared" si="17"/>
        <v>4.3426711475691128E-10</v>
      </c>
    </row>
    <row r="31" spans="1:51" x14ac:dyDescent="0.2">
      <c r="A31" s="65">
        <v>7.5222978177332003</v>
      </c>
      <c r="B31" s="68">
        <v>1.4307142857142901E-7</v>
      </c>
      <c r="C31">
        <f t="shared" si="1"/>
        <v>8.3581086863702225</v>
      </c>
      <c r="D31">
        <f t="shared" si="0"/>
        <v>6.7372626497731609</v>
      </c>
      <c r="E31" s="68">
        <v>1.4307142857142901E-7</v>
      </c>
      <c r="F31" s="68">
        <f t="shared" si="2"/>
        <v>9.0568936897977811E-8</v>
      </c>
      <c r="G31" s="68"/>
      <c r="H31" s="65">
        <v>2.6794706764856699</v>
      </c>
      <c r="I31" s="65">
        <v>3.9336252176956402E-9</v>
      </c>
      <c r="J31">
        <f t="shared" si="3"/>
        <v>2.9771896405396334</v>
      </c>
      <c r="K31">
        <f t="shared" si="4"/>
        <v>0.92665214274838204</v>
      </c>
      <c r="L31" s="65">
        <v>3.9336252176956402E-9</v>
      </c>
      <c r="M31" s="65"/>
      <c r="O31">
        <v>4.2903132414923002</v>
      </c>
      <c r="P31">
        <v>1.4944808231992501E-8</v>
      </c>
      <c r="Q31">
        <f t="shared" si="14"/>
        <v>4.767014712769222</v>
      </c>
      <c r="R31">
        <f t="shared" si="15"/>
        <v>2.7153779557167259</v>
      </c>
      <c r="T31" s="68"/>
      <c r="X31">
        <v>3.6</v>
      </c>
      <c r="Z31">
        <f t="shared" si="8"/>
        <v>4</v>
      </c>
      <c r="AA31">
        <f t="shared" si="9"/>
        <v>1.9335101599064688</v>
      </c>
      <c r="AC31" s="68">
        <f t="shared" si="10"/>
        <v>8.8839153710380293E-9</v>
      </c>
      <c r="AF31">
        <v>3.6</v>
      </c>
      <c r="AH31">
        <f t="shared" si="11"/>
        <v>4</v>
      </c>
      <c r="AI31">
        <f t="shared" si="12"/>
        <v>1.8580793891525311</v>
      </c>
      <c r="AJ31">
        <f t="shared" si="13"/>
        <v>7.8813095240953566E-9</v>
      </c>
      <c r="AM31">
        <f t="shared" si="7"/>
        <v>0</v>
      </c>
      <c r="AN31">
        <v>19.903028625459999</v>
      </c>
      <c r="AO31" s="9">
        <v>5.41605995933609E-7</v>
      </c>
      <c r="AP31">
        <v>34.773582106453802</v>
      </c>
      <c r="AQ31">
        <v>2.2996154110037999E-6</v>
      </c>
      <c r="AR31">
        <v>7.7823813227590097</v>
      </c>
      <c r="AS31" s="9">
        <v>2.7777070302721801E-7</v>
      </c>
      <c r="AU31">
        <v>1.3</v>
      </c>
      <c r="AV31" s="65"/>
      <c r="AW31">
        <f t="shared" si="16"/>
        <v>1.4444444444444444</v>
      </c>
      <c r="AX31">
        <f t="shared" si="18"/>
        <v>0.47518045012078436</v>
      </c>
      <c r="AY31">
        <f t="shared" si="17"/>
        <v>6.863571758652813E-10</v>
      </c>
    </row>
    <row r="32" spans="1:51" x14ac:dyDescent="0.2">
      <c r="A32" s="65">
        <v>7.8358574711387501</v>
      </c>
      <c r="B32" s="68">
        <v>1.5628571428571501E-7</v>
      </c>
      <c r="C32">
        <f t="shared" si="1"/>
        <v>8.7065083012652771</v>
      </c>
      <c r="D32">
        <f t="shared" si="0"/>
        <v>7.1643395683287441</v>
      </c>
      <c r="E32" s="68">
        <v>1.5628571428571501E-7</v>
      </c>
      <c r="F32" s="68">
        <f t="shared" si="2"/>
        <v>1.0153777937671892E-7</v>
      </c>
      <c r="G32" s="68"/>
      <c r="H32" s="65">
        <v>2.69124835513384</v>
      </c>
      <c r="I32" s="65">
        <v>3.9875318783879001E-9</v>
      </c>
      <c r="J32">
        <f t="shared" si="3"/>
        <v>2.9902759501487108</v>
      </c>
      <c r="K32">
        <f t="shared" si="4"/>
        <v>0.93928912710663304</v>
      </c>
      <c r="L32" s="65">
        <v>3.9875318783879001E-9</v>
      </c>
      <c r="M32" s="65"/>
      <c r="O32">
        <v>4.3590608592904303</v>
      </c>
      <c r="P32">
        <v>1.6026515151515202E-8</v>
      </c>
      <c r="Q32">
        <f t="shared" si="14"/>
        <v>4.8434009547671444</v>
      </c>
      <c r="R32">
        <f t="shared" si="15"/>
        <v>2.7945718353408848</v>
      </c>
      <c r="T32" s="68"/>
      <c r="X32">
        <v>3.7</v>
      </c>
      <c r="Z32">
        <f t="shared" si="8"/>
        <v>4.1111111111111116</v>
      </c>
      <c r="AA32">
        <f t="shared" si="9"/>
        <v>2.0453023743630445</v>
      </c>
      <c r="AC32" s="68">
        <f t="shared" si="10"/>
        <v>9.8629990634756995E-9</v>
      </c>
      <c r="AF32">
        <v>3.7</v>
      </c>
      <c r="AH32">
        <f t="shared" si="11"/>
        <v>4.1111111111111116</v>
      </c>
      <c r="AI32">
        <f t="shared" si="12"/>
        <v>1.9630947190373698</v>
      </c>
      <c r="AJ32">
        <f t="shared" si="13"/>
        <v>8.6963737004648248E-9</v>
      </c>
      <c r="AM32">
        <f t="shared" si="7"/>
        <v>0</v>
      </c>
      <c r="AN32">
        <v>22.7856089722939</v>
      </c>
      <c r="AO32" s="9">
        <v>6.6291362088085095E-7</v>
      </c>
      <c r="AR32">
        <v>8.6489425517754697</v>
      </c>
      <c r="AS32" s="9">
        <v>3.65288520899236E-7</v>
      </c>
      <c r="AU32">
        <v>1.4</v>
      </c>
      <c r="AV32" s="65"/>
      <c r="AW32">
        <f t="shared" si="16"/>
        <v>1.5555555555555554</v>
      </c>
      <c r="AX32">
        <f t="shared" si="18"/>
        <v>0.58336309447890167</v>
      </c>
      <c r="AY32">
        <f t="shared" si="17"/>
        <v>9.9084122998211611E-10</v>
      </c>
    </row>
    <row r="33" spans="1:51" x14ac:dyDescent="0.2">
      <c r="A33" s="65">
        <v>8.1972451031297204</v>
      </c>
      <c r="B33" s="68">
        <v>1.7071837262625699E-7</v>
      </c>
      <c r="C33">
        <f t="shared" si="1"/>
        <v>9.1080501145885773</v>
      </c>
      <c r="D33">
        <f t="shared" si="0"/>
        <v>7.6659173074430136</v>
      </c>
      <c r="E33" s="68">
        <v>1.7071837262625699E-7</v>
      </c>
      <c r="F33" s="68">
        <f t="shared" si="2"/>
        <v>1.1515671887322567E-7</v>
      </c>
      <c r="G33" s="68"/>
      <c r="H33" s="65">
        <v>2.6956565287599701</v>
      </c>
      <c r="I33" s="65">
        <v>4.3017648928176897E-9</v>
      </c>
      <c r="J33">
        <f t="shared" si="3"/>
        <v>2.9951739208444113</v>
      </c>
      <c r="K33">
        <f t="shared" si="4"/>
        <v>0.94402051228369233</v>
      </c>
      <c r="L33" s="65">
        <v>4.3017648928176897E-9</v>
      </c>
      <c r="M33" s="65"/>
      <c r="O33">
        <v>4.4331832392727604</v>
      </c>
      <c r="P33">
        <v>1.6928571428571501E-8</v>
      </c>
      <c r="Q33">
        <f t="shared" si="14"/>
        <v>4.925759154747511</v>
      </c>
      <c r="R33">
        <f t="shared" si="15"/>
        <v>2.8802342661532085</v>
      </c>
      <c r="T33" s="68"/>
      <c r="X33">
        <v>3.8</v>
      </c>
      <c r="Z33">
        <f t="shared" si="8"/>
        <v>4.2222222222222223</v>
      </c>
      <c r="AA33">
        <f t="shared" si="9"/>
        <v>2.1575848566842284</v>
      </c>
      <c r="AC33" s="68">
        <f t="shared" si="10"/>
        <v>1.0893821795056336E-8</v>
      </c>
      <c r="AF33">
        <v>3.8</v>
      </c>
      <c r="AH33">
        <f t="shared" si="11"/>
        <v>4.2222222222222223</v>
      </c>
      <c r="AI33">
        <f t="shared" si="12"/>
        <v>2.0683034936548155</v>
      </c>
      <c r="AJ33">
        <f t="shared" si="13"/>
        <v>9.5482302514403451E-9</v>
      </c>
      <c r="AM33">
        <f t="shared" si="7"/>
        <v>0</v>
      </c>
      <c r="AN33">
        <v>25.403106883122501</v>
      </c>
      <c r="AO33" s="9">
        <v>8.8468704078110496E-7</v>
      </c>
      <c r="AR33">
        <v>9.3003186326835401</v>
      </c>
      <c r="AS33" s="9">
        <v>4.68611273383868E-7</v>
      </c>
      <c r="AU33">
        <v>1.5</v>
      </c>
      <c r="AV33" s="65"/>
      <c r="AW33">
        <f t="shared" si="16"/>
        <v>1.6666666666666665</v>
      </c>
      <c r="AX33">
        <f t="shared" si="18"/>
        <v>0.69252768507446305</v>
      </c>
      <c r="AY33">
        <f t="shared" si="17"/>
        <v>1.3469635026414528E-9</v>
      </c>
    </row>
    <row r="34" spans="1:51" x14ac:dyDescent="0.2">
      <c r="A34" s="65">
        <v>8.6360232694629904</v>
      </c>
      <c r="B34" s="68">
        <v>1.9347810961031501E-7</v>
      </c>
      <c r="C34">
        <f t="shared" si="1"/>
        <v>9.5955814105144341</v>
      </c>
      <c r="D34">
        <f t="shared" si="0"/>
        <v>8.2889982424675548</v>
      </c>
      <c r="E34" s="68">
        <v>1.9347810961031501E-7</v>
      </c>
      <c r="F34" s="68">
        <f t="shared" si="2"/>
        <v>1.3317227178845347E-7</v>
      </c>
      <c r="G34" s="68"/>
      <c r="H34" s="65">
        <v>2.4799980606758401</v>
      </c>
      <c r="I34" s="65">
        <v>2.0263832707705201E-9</v>
      </c>
      <c r="J34">
        <f t="shared" si="3"/>
        <v>2.7555534007509332</v>
      </c>
      <c r="K34">
        <f t="shared" si="4"/>
        <v>0.71355804360534858</v>
      </c>
      <c r="L34" s="65">
        <v>2.0263832707705201E-9</v>
      </c>
      <c r="M34" s="65"/>
      <c r="O34">
        <v>4.5124194137874403</v>
      </c>
      <c r="P34">
        <v>1.8142857142857198E-8</v>
      </c>
      <c r="Q34">
        <f t="shared" si="14"/>
        <v>5.0137993486527117</v>
      </c>
      <c r="R34">
        <f t="shared" si="15"/>
        <v>2.9721269782438355</v>
      </c>
      <c r="T34" s="68"/>
      <c r="X34">
        <v>3.9</v>
      </c>
      <c r="Z34">
        <f t="shared" si="8"/>
        <v>4.333333333333333</v>
      </c>
      <c r="AA34">
        <f t="shared" si="9"/>
        <v>2.2703624059928083</v>
      </c>
      <c r="AC34" s="68">
        <f t="shared" si="10"/>
        <v>1.1976696590502307E-8</v>
      </c>
      <c r="AF34">
        <v>3.9</v>
      </c>
      <c r="AH34">
        <f t="shared" si="11"/>
        <v>4.333333333333333</v>
      </c>
      <c r="AI34">
        <f t="shared" si="12"/>
        <v>2.1737065119284154</v>
      </c>
      <c r="AJ34">
        <f t="shared" si="13"/>
        <v>1.0436694484633045E-8</v>
      </c>
      <c r="AM34">
        <f t="shared" si="7"/>
        <v>0</v>
      </c>
      <c r="AN34">
        <v>29.261995896682102</v>
      </c>
      <c r="AO34">
        <v>1.2043625649974101E-6</v>
      </c>
      <c r="AU34">
        <v>1.6</v>
      </c>
      <c r="AV34" s="65"/>
      <c r="AW34">
        <f t="shared" si="16"/>
        <v>1.7777777777777779</v>
      </c>
      <c r="AX34">
        <f t="shared" si="18"/>
        <v>0.80269432651426031</v>
      </c>
      <c r="AY34">
        <f t="shared" si="17"/>
        <v>1.7543578888607416E-9</v>
      </c>
    </row>
    <row r="35" spans="1:51" x14ac:dyDescent="0.2">
      <c r="A35" s="65">
        <v>9.1852741301045597</v>
      </c>
      <c r="B35" s="68">
        <v>2.1047046846292601E-7</v>
      </c>
      <c r="C35">
        <f t="shared" si="1"/>
        <v>10.205860144560623</v>
      </c>
      <c r="D35">
        <f t="shared" si="0"/>
        <v>9.0919896031997958</v>
      </c>
      <c r="E35" s="68">
        <v>2.1047046846292601E-7</v>
      </c>
      <c r="F35" s="68">
        <f t="shared" si="2"/>
        <v>1.5816326098184409E-7</v>
      </c>
      <c r="G35" s="68"/>
      <c r="H35" s="65">
        <v>2.4810655837729998</v>
      </c>
      <c r="I35" s="65">
        <v>2.00267362070426E-9</v>
      </c>
      <c r="J35">
        <f t="shared" si="3"/>
        <v>2.7567395375255552</v>
      </c>
      <c r="K35">
        <f t="shared" si="4"/>
        <v>0.71469381015052136</v>
      </c>
      <c r="L35" s="65">
        <v>2.00267362070426E-9</v>
      </c>
      <c r="M35" s="65"/>
      <c r="O35">
        <v>4.5997576921957304</v>
      </c>
      <c r="P35">
        <v>1.92142857142857E-8</v>
      </c>
      <c r="Q35">
        <f t="shared" si="14"/>
        <v>5.1108418802174782</v>
      </c>
      <c r="R35">
        <f t="shared" si="15"/>
        <v>3.0738025779616764</v>
      </c>
      <c r="T35" s="68"/>
      <c r="X35">
        <v>4</v>
      </c>
      <c r="Z35">
        <f t="shared" si="8"/>
        <v>4.4444444444444446</v>
      </c>
      <c r="AA35">
        <f t="shared" si="9"/>
        <v>2.3836398910982304</v>
      </c>
      <c r="AC35" s="68">
        <f t="shared" si="10"/>
        <v>1.3111959511405627E-8</v>
      </c>
      <c r="AF35">
        <v>4</v>
      </c>
      <c r="AH35">
        <f t="shared" si="11"/>
        <v>4.4444444444444446</v>
      </c>
      <c r="AI35">
        <f t="shared" si="12"/>
        <v>2.2793045776723582</v>
      </c>
      <c r="AJ35">
        <f t="shared" si="13"/>
        <v>1.1361602143737527E-8</v>
      </c>
      <c r="AM35">
        <f t="shared" si="7"/>
        <v>0</v>
      </c>
      <c r="AN35">
        <v>32.717297893464703</v>
      </c>
      <c r="AO35">
        <v>1.67163952543773E-6</v>
      </c>
      <c r="AU35">
        <v>1.7</v>
      </c>
      <c r="AV35" s="65"/>
      <c r="AW35">
        <f t="shared" si="16"/>
        <v>1.8888888888888888</v>
      </c>
      <c r="AX35">
        <f t="shared" si="18"/>
        <v>0.91388373781271104</v>
      </c>
      <c r="AY35">
        <f t="shared" si="17"/>
        <v>2.2129323989370167E-9</v>
      </c>
    </row>
    <row r="36" spans="1:51" x14ac:dyDescent="0.2">
      <c r="A36" s="65">
        <v>9.5771535082361208</v>
      </c>
      <c r="B36" s="68">
        <v>2.18288994189769E-7</v>
      </c>
      <c r="C36">
        <f t="shared" si="1"/>
        <v>10.641281675817911</v>
      </c>
      <c r="D36">
        <f t="shared" si="0"/>
        <v>9.6815077688069096</v>
      </c>
      <c r="E36" s="68">
        <v>2.18288994189769E-7</v>
      </c>
      <c r="F36" s="68">
        <f t="shared" si="2"/>
        <v>1.7776815982225144E-7</v>
      </c>
      <c r="G36" s="68"/>
      <c r="H36" s="65">
        <v>2.4795231198258501</v>
      </c>
      <c r="I36" s="65">
        <v>1.9477339085504099E-9</v>
      </c>
      <c r="J36">
        <f t="shared" si="3"/>
        <v>2.755025688695389</v>
      </c>
      <c r="K36">
        <f t="shared" si="4"/>
        <v>0.71305275725857242</v>
      </c>
      <c r="L36" s="65">
        <v>1.9477339085504099E-9</v>
      </c>
      <c r="M36" s="65"/>
      <c r="O36">
        <v>4.6915221803203897</v>
      </c>
      <c r="P36">
        <v>1.9767857142857201E-8</v>
      </c>
      <c r="Q36">
        <f t="shared" si="14"/>
        <v>5.2128024225782106</v>
      </c>
      <c r="R36">
        <f t="shared" si="15"/>
        <v>3.1810715762925965</v>
      </c>
      <c r="T36" s="68"/>
      <c r="X36">
        <v>4.0999999999999996</v>
      </c>
      <c r="Z36">
        <f t="shared" si="8"/>
        <v>4.5555555555555554</v>
      </c>
      <c r="AA36">
        <f t="shared" si="9"/>
        <v>2.4974222518288993</v>
      </c>
      <c r="AC36" s="68">
        <f t="shared" si="10"/>
        <v>1.4299968377615534E-8</v>
      </c>
      <c r="AF36">
        <v>4.0999999999999996</v>
      </c>
      <c r="AH36">
        <f t="shared" si="11"/>
        <v>4.5555555555555554</v>
      </c>
      <c r="AI36">
        <f t="shared" si="12"/>
        <v>2.3850984996308173</v>
      </c>
      <c r="AJ36">
        <f t="shared" si="13"/>
        <v>1.2322807361736607E-8</v>
      </c>
      <c r="AM36">
        <f t="shared" si="7"/>
        <v>0</v>
      </c>
      <c r="AN36">
        <v>35.214779152069902</v>
      </c>
      <c r="AO36">
        <v>2.06594599591213E-6</v>
      </c>
      <c r="AU36">
        <v>1.8</v>
      </c>
      <c r="AW36">
        <f>AU36/(1-0.1)</f>
        <v>2</v>
      </c>
      <c r="AX36">
        <f>(AU36-$AD$4)/SQRT(1-(AW36/$AC$4))</f>
        <v>1.0261172772479112</v>
      </c>
      <c r="AY36">
        <f>(0.0000000026)*AX36^1.79</f>
        <v>2.722801481006085E-9</v>
      </c>
    </row>
    <row r="37" spans="1:51" x14ac:dyDescent="0.2">
      <c r="A37" s="65">
        <v>10.005593331635501</v>
      </c>
      <c r="B37" s="68">
        <v>2.3203364309698599E-7</v>
      </c>
      <c r="C37">
        <f t="shared" si="1"/>
        <v>11.117325924039445</v>
      </c>
      <c r="D37">
        <f t="shared" si="0"/>
        <v>10.342817662298392</v>
      </c>
      <c r="E37" s="68">
        <v>2.3203364309698599E-7</v>
      </c>
      <c r="F37" s="68">
        <f t="shared" si="2"/>
        <v>2.010149208404005E-7</v>
      </c>
      <c r="G37" s="68"/>
      <c r="H37" s="65">
        <v>2.2748388735968099</v>
      </c>
      <c r="I37" s="65">
        <v>1.81348306385023E-9</v>
      </c>
      <c r="J37">
        <f t="shared" si="3"/>
        <v>2.5275987484408997</v>
      </c>
      <c r="K37">
        <f t="shared" si="4"/>
        <v>0.49620208287278983</v>
      </c>
      <c r="L37" s="65">
        <v>1.81348306385023E-9</v>
      </c>
      <c r="M37" s="65"/>
      <c r="O37">
        <v>4.7922423421657898</v>
      </c>
      <c r="P37">
        <v>2.04107142857143E-8</v>
      </c>
      <c r="Q37">
        <f t="shared" si="14"/>
        <v>5.3247137135175437</v>
      </c>
      <c r="R37">
        <f t="shared" si="15"/>
        <v>3.2993340682407286</v>
      </c>
      <c r="T37" s="68"/>
      <c r="X37">
        <v>4.2</v>
      </c>
      <c r="Z37">
        <f t="shared" si="8"/>
        <v>4.666666666666667</v>
      </c>
      <c r="AA37">
        <f t="shared" si="9"/>
        <v>2.6117145003960425</v>
      </c>
      <c r="AC37" s="68">
        <f t="shared" si="10"/>
        <v>1.5541101703296752E-8</v>
      </c>
      <c r="AF37">
        <v>4.2</v>
      </c>
      <c r="AH37">
        <f t="shared" si="11"/>
        <v>4.666666666666667</v>
      </c>
      <c r="AI37">
        <f t="shared" si="12"/>
        <v>2.4910890915176949</v>
      </c>
      <c r="AJ37">
        <f t="shared" si="13"/>
        <v>1.3320180909609907E-8</v>
      </c>
      <c r="AM37">
        <f t="shared" si="7"/>
        <v>0</v>
      </c>
      <c r="AU37">
        <v>1.9</v>
      </c>
      <c r="AW37">
        <f t="shared" ref="AW37:AW100" si="19">AU37/(1-0.1)</f>
        <v>2.1111111111111112</v>
      </c>
      <c r="AX37">
        <f t="shared" ref="AX37:AX100" si="20">(AU37-$AD$4)/SQRT(1-(AW37/$AC$4))</f>
        <v>1.1394169684700077</v>
      </c>
      <c r="AY37">
        <f t="shared" ref="AY37:AY100" si="21">(0.0000000026)*AX37^1.79</f>
        <v>3.2842435083624822E-9</v>
      </c>
    </row>
    <row r="38" spans="1:51" x14ac:dyDescent="0.2">
      <c r="A38" s="65">
        <v>10.478995268134801</v>
      </c>
      <c r="B38" s="68">
        <v>2.5202380952380899E-7</v>
      </c>
      <c r="C38">
        <f t="shared" si="1"/>
        <v>11.643328075705334</v>
      </c>
      <c r="D38">
        <f t="shared" si="0"/>
        <v>11.095148156842338</v>
      </c>
      <c r="E38" s="68">
        <v>2.5202380952380899E-7</v>
      </c>
      <c r="F38" s="68">
        <f t="shared" si="2"/>
        <v>2.2905911420267206E-7</v>
      </c>
      <c r="G38" s="68"/>
      <c r="H38" s="65">
        <v>2.3035201390784299</v>
      </c>
      <c r="I38" s="65">
        <v>1.77790568381319E-9</v>
      </c>
      <c r="J38">
        <f t="shared" si="3"/>
        <v>2.5594668211982552</v>
      </c>
      <c r="K38">
        <f t="shared" si="4"/>
        <v>0.52647917843911352</v>
      </c>
      <c r="L38" s="65">
        <v>1.77790568381319E-9</v>
      </c>
      <c r="M38" s="65"/>
      <c r="O38">
        <v>4.8900939281576097</v>
      </c>
      <c r="P38">
        <v>2.2523559237810901E-8</v>
      </c>
      <c r="Q38">
        <f t="shared" si="14"/>
        <v>5.4334376979528995</v>
      </c>
      <c r="R38">
        <f t="shared" si="15"/>
        <v>3.4147594373272532</v>
      </c>
      <c r="T38" s="68"/>
      <c r="X38">
        <v>4.3</v>
      </c>
      <c r="Z38">
        <f t="shared" si="8"/>
        <v>4.7777777777777777</v>
      </c>
      <c r="AA38">
        <f t="shared" si="9"/>
        <v>2.7265217227900118</v>
      </c>
      <c r="AC38" s="68">
        <f t="shared" si="10"/>
        <v>1.6835757810391925E-8</v>
      </c>
      <c r="AF38">
        <v>4.3</v>
      </c>
      <c r="AH38">
        <f t="shared" si="11"/>
        <v>4.7777777777777777</v>
      </c>
      <c r="AI38">
        <f t="shared" si="12"/>
        <v>2.5972771720567454</v>
      </c>
      <c r="AJ38">
        <f t="shared" si="13"/>
        <v>1.4353608687423149E-8</v>
      </c>
      <c r="AM38">
        <f t="shared" si="7"/>
        <v>0</v>
      </c>
      <c r="AU38">
        <v>2</v>
      </c>
      <c r="AW38">
        <f t="shared" si="19"/>
        <v>2.2222222222222223</v>
      </c>
      <c r="AX38">
        <f t="shared" si="20"/>
        <v>1.2538055279375635</v>
      </c>
      <c r="AY38">
        <f t="shared" si="21"/>
        <v>3.8976727309736658E-9</v>
      </c>
    </row>
    <row r="39" spans="1:51" x14ac:dyDescent="0.2">
      <c r="A39" s="65">
        <v>11.030852966303</v>
      </c>
      <c r="B39" s="68">
        <v>2.8295729919874901E-7</v>
      </c>
      <c r="C39">
        <f t="shared" si="1"/>
        <v>12.256503295892221</v>
      </c>
      <c r="D39">
        <f t="shared" si="0"/>
        <v>12.002807905007801</v>
      </c>
      <c r="E39" s="68">
        <v>2.8295729919874901E-7</v>
      </c>
      <c r="F39" s="68">
        <f t="shared" si="2"/>
        <v>2.6513441973271202E-7</v>
      </c>
      <c r="G39" s="68"/>
      <c r="H39" s="65">
        <v>2.1101052911134399</v>
      </c>
      <c r="I39" s="65">
        <v>1.32480378244928E-9</v>
      </c>
      <c r="J39">
        <f t="shared" si="3"/>
        <v>2.3445614345704886</v>
      </c>
      <c r="K39">
        <f t="shared" si="4"/>
        <v>0.32298289931063007</v>
      </c>
      <c r="L39" s="65">
        <v>1.32480378244928E-9</v>
      </c>
      <c r="M39" s="65"/>
      <c r="O39">
        <v>5.0047143958232301</v>
      </c>
      <c r="P39">
        <v>2.5187160214080199E-8</v>
      </c>
      <c r="Q39">
        <f t="shared" si="14"/>
        <v>5.5607937731369219</v>
      </c>
      <c r="R39">
        <f t="shared" si="15"/>
        <v>3.5506381130838927</v>
      </c>
      <c r="T39" s="68"/>
      <c r="X39">
        <v>4.4000000000000004</v>
      </c>
      <c r="Z39">
        <f t="shared" si="8"/>
        <v>4.8888888888888893</v>
      </c>
      <c r="AA39">
        <f t="shared" si="9"/>
        <v>2.8418490802099727</v>
      </c>
      <c r="AC39" s="68">
        <f t="shared" si="10"/>
        <v>1.8184354090143211E-8</v>
      </c>
      <c r="AF39">
        <v>4.4000000000000004</v>
      </c>
      <c r="AH39">
        <f t="shared" si="11"/>
        <v>4.8888888888888893</v>
      </c>
      <c r="AI39">
        <f t="shared" si="12"/>
        <v>2.7036635650221164</v>
      </c>
      <c r="AJ39">
        <f t="shared" si="13"/>
        <v>1.5422990415996259E-8</v>
      </c>
      <c r="AM39">
        <f t="shared" si="7"/>
        <v>0</v>
      </c>
      <c r="AU39">
        <v>2.1</v>
      </c>
      <c r="AW39">
        <f t="shared" si="19"/>
        <v>2.3333333333333335</v>
      </c>
      <c r="AX39">
        <f t="shared" si="20"/>
        <v>1.3693063937629153</v>
      </c>
      <c r="AY39">
        <f t="shared" si="21"/>
        <v>4.563620123103411E-9</v>
      </c>
    </row>
    <row r="40" spans="1:51" x14ac:dyDescent="0.2">
      <c r="A40" s="65">
        <v>11.711909277777499</v>
      </c>
      <c r="B40" s="68">
        <v>3.3585090933351498E-7</v>
      </c>
      <c r="C40">
        <f t="shared" si="1"/>
        <v>13.013232530863888</v>
      </c>
      <c r="D40">
        <f t="shared" si="0"/>
        <v>13.172329165023969</v>
      </c>
      <c r="E40" s="68">
        <v>3.3585090933351498E-7</v>
      </c>
      <c r="F40" s="68">
        <f t="shared" si="2"/>
        <v>3.1518997019850768E-7</v>
      </c>
      <c r="G40" s="68"/>
      <c r="H40" s="65">
        <v>2.1118588419141</v>
      </c>
      <c r="I40" s="65">
        <v>1.3290331886615399E-9</v>
      </c>
      <c r="J40">
        <f t="shared" si="3"/>
        <v>2.3465098243489999</v>
      </c>
      <c r="K40">
        <f t="shared" si="4"/>
        <v>0.32482071144409846</v>
      </c>
      <c r="L40" s="65">
        <v>1.3290331886615399E-9</v>
      </c>
      <c r="M40" s="65"/>
      <c r="O40">
        <v>5.1351879593720504</v>
      </c>
      <c r="P40">
        <v>2.9738049984380399E-8</v>
      </c>
      <c r="Q40">
        <f t="shared" si="14"/>
        <v>5.7057643993022777</v>
      </c>
      <c r="R40">
        <f t="shared" si="15"/>
        <v>3.7062040146720459</v>
      </c>
      <c r="T40" s="68"/>
      <c r="X40">
        <v>4.5</v>
      </c>
      <c r="Z40">
        <f t="shared" si="8"/>
        <v>5</v>
      </c>
      <c r="AA40">
        <f t="shared" si="9"/>
        <v>2.9577018105278969</v>
      </c>
      <c r="AC40" s="68">
        <f t="shared" si="10"/>
        <v>1.9587326389330995E-8</v>
      </c>
      <c r="AF40">
        <v>4.5</v>
      </c>
      <c r="AH40">
        <f t="shared" si="11"/>
        <v>5</v>
      </c>
      <c r="AI40">
        <f t="shared" si="12"/>
        <v>2.8102490992792792</v>
      </c>
      <c r="AJ40">
        <f t="shared" si="13"/>
        <v>1.6528238495907692E-8</v>
      </c>
      <c r="AM40">
        <f t="shared" si="7"/>
        <v>0</v>
      </c>
      <c r="AU40">
        <v>2.2000000000000002</v>
      </c>
      <c r="AW40">
        <f t="shared" si="19"/>
        <v>2.4444444444444446</v>
      </c>
      <c r="AX40">
        <f t="shared" si="20"/>
        <v>1.4859437560533193</v>
      </c>
      <c r="AY40">
        <f t="shared" si="21"/>
        <v>5.2827200048350263E-9</v>
      </c>
    </row>
    <row r="41" spans="1:51" x14ac:dyDescent="0.2">
      <c r="A41" s="65">
        <v>12.724520216379901</v>
      </c>
      <c r="B41" s="68">
        <v>4.0309931036062898E-7</v>
      </c>
      <c r="C41">
        <f t="shared" si="1"/>
        <v>14.138355795977667</v>
      </c>
      <c r="D41">
        <f t="shared" si="0"/>
        <v>15.02411496279017</v>
      </c>
      <c r="E41" s="68">
        <v>4.0309931036062898E-7</v>
      </c>
      <c r="F41" s="68">
        <f t="shared" si="2"/>
        <v>4.025569699259529E-7</v>
      </c>
      <c r="G41" s="68"/>
      <c r="H41" s="65">
        <v>1.9123500886943201</v>
      </c>
      <c r="I41" s="65">
        <v>2.49999999999995E-10</v>
      </c>
      <c r="J41">
        <f t="shared" si="3"/>
        <v>2.1248334318825779</v>
      </c>
      <c r="K41">
        <f t="shared" si="4"/>
        <v>0.11655349780851622</v>
      </c>
      <c r="L41" s="65">
        <v>2.49999999999995E-10</v>
      </c>
      <c r="M41" s="65"/>
      <c r="O41">
        <v>5.3116886600496596</v>
      </c>
      <c r="P41">
        <v>3.5468954017580702E-8</v>
      </c>
      <c r="Q41">
        <f t="shared" si="14"/>
        <v>5.9018762889440657</v>
      </c>
      <c r="R41">
        <f t="shared" si="15"/>
        <v>3.9181857224913452</v>
      </c>
      <c r="T41" s="68"/>
      <c r="X41">
        <v>4.5999999999999996</v>
      </c>
      <c r="Z41">
        <f t="shared" si="8"/>
        <v>5.1111111111111107</v>
      </c>
      <c r="AA41">
        <f t="shared" si="9"/>
        <v>3.0740852297878796</v>
      </c>
      <c r="AC41" s="68">
        <f t="shared" si="10"/>
        <v>2.1045128502493255E-8</v>
      </c>
      <c r="AF41">
        <v>4.5999999999999996</v>
      </c>
      <c r="AH41">
        <f t="shared" si="11"/>
        <v>5.1111111111111107</v>
      </c>
      <c r="AI41">
        <f t="shared" si="12"/>
        <v>2.9170346088263863</v>
      </c>
      <c r="AJ41">
        <f t="shared" si="13"/>
        <v>1.76692770071442E-8</v>
      </c>
      <c r="AM41">
        <f t="shared" si="7"/>
        <v>0</v>
      </c>
      <c r="AU41">
        <v>2.2999999999999998</v>
      </c>
      <c r="AW41">
        <f t="shared" si="19"/>
        <v>2.5555555555555554</v>
      </c>
      <c r="AX41">
        <f t="shared" si="20"/>
        <v>1.6037425888409071</v>
      </c>
      <c r="AY41">
        <f t="shared" si="21"/>
        <v>6.0557005815780999E-9</v>
      </c>
    </row>
    <row r="42" spans="1:51" x14ac:dyDescent="0.2">
      <c r="A42" s="65">
        <v>13.611302029266801</v>
      </c>
      <c r="B42" s="68">
        <v>4.6866208181804499E-7</v>
      </c>
      <c r="C42">
        <f t="shared" si="1"/>
        <v>15.123668921407557</v>
      </c>
      <c r="D42">
        <f t="shared" si="0"/>
        <v>16.772989876356096</v>
      </c>
      <c r="E42" s="68">
        <v>4.6866208181804499E-7</v>
      </c>
      <c r="F42" s="68">
        <f t="shared" si="2"/>
        <v>4.940552308973975E-7</v>
      </c>
      <c r="G42" s="68"/>
      <c r="H42" s="65">
        <v>4.2021986073462001</v>
      </c>
      <c r="I42" s="65">
        <v>1.4000000000000101E-8</v>
      </c>
      <c r="J42">
        <f>H42/(1-0.1)</f>
        <v>4.669109563718</v>
      </c>
      <c r="K42">
        <f>(H42-$Z$3)/SQRT(1-(J42/$AB$3))</f>
        <v>2.6142331049953063</v>
      </c>
      <c r="L42" s="65">
        <v>1.4000000000000101E-8</v>
      </c>
      <c r="M42" s="65"/>
      <c r="O42">
        <v>5.4774867668715004</v>
      </c>
      <c r="P42">
        <v>3.86332769385887E-8</v>
      </c>
      <c r="Q42">
        <f t="shared" si="14"/>
        <v>6.0860964076349999</v>
      </c>
      <c r="R42">
        <f t="shared" si="15"/>
        <v>4.1189498944469465</v>
      </c>
      <c r="T42" s="68"/>
      <c r="X42">
        <v>4.7</v>
      </c>
      <c r="Z42">
        <f t="shared" si="8"/>
        <v>5.2222222222222223</v>
      </c>
      <c r="AA42">
        <f t="shared" si="9"/>
        <v>3.191004733741762</v>
      </c>
      <c r="AC42" s="68">
        <f t="shared" si="10"/>
        <v>2.2558231754960708E-8</v>
      </c>
      <c r="AF42">
        <v>4.7</v>
      </c>
      <c r="AH42">
        <f t="shared" si="11"/>
        <v>5.2222222222222223</v>
      </c>
      <c r="AI42">
        <f t="shared" si="12"/>
        <v>3.024020932836029</v>
      </c>
      <c r="AJ42">
        <f t="shared" si="13"/>
        <v>1.8846040827774262E-8</v>
      </c>
      <c r="AM42">
        <f t="shared" si="7"/>
        <v>0</v>
      </c>
      <c r="AU42">
        <v>2.4</v>
      </c>
      <c r="AW42">
        <f t="shared" si="19"/>
        <v>2.6666666666666665</v>
      </c>
      <c r="AX42">
        <f t="shared" si="20"/>
        <v>1.7227286837012548</v>
      </c>
      <c r="AY42">
        <f t="shared" si="21"/>
        <v>6.883377245611824E-9</v>
      </c>
    </row>
    <row r="43" spans="1:51" x14ac:dyDescent="0.2">
      <c r="A43" s="65">
        <v>14.801026214449401</v>
      </c>
      <c r="B43" s="68">
        <v>5.6249537498221196E-7</v>
      </c>
      <c r="C43">
        <f t="shared" si="1"/>
        <v>16.445584682721556</v>
      </c>
      <c r="D43">
        <f t="shared" si="0"/>
        <v>19.341843591452704</v>
      </c>
      <c r="E43" s="68">
        <v>5.6249537498221196E-7</v>
      </c>
      <c r="F43" s="68">
        <f t="shared" si="2"/>
        <v>6.4400024513873906E-7</v>
      </c>
      <c r="G43" s="68"/>
      <c r="H43" s="65">
        <v>4.2320020349650997</v>
      </c>
      <c r="I43" s="65">
        <v>1.4500000000000001E-8</v>
      </c>
      <c r="J43">
        <f t="shared" ref="J43:J81" si="22">H43/(1-0.1)</f>
        <v>4.7022244832945548</v>
      </c>
      <c r="K43">
        <f t="shared" ref="K43:K81" si="23">(H43-$Z$3)/SQRT(1-(J43/$AB$3))</f>
        <v>2.6483988712471342</v>
      </c>
      <c r="L43" s="65">
        <v>1.4500000000000001E-8</v>
      </c>
      <c r="M43" s="65"/>
      <c r="O43">
        <v>5.63281178432376</v>
      </c>
      <c r="P43">
        <v>3.9797751268866197E-8</v>
      </c>
      <c r="Q43">
        <f t="shared" si="14"/>
        <v>6.2586797603597333</v>
      </c>
      <c r="R43">
        <f t="shared" si="15"/>
        <v>4.3084959339429254</v>
      </c>
      <c r="T43" s="68"/>
      <c r="X43">
        <v>4.8</v>
      </c>
      <c r="Z43">
        <f t="shared" si="8"/>
        <v>5.333333333333333</v>
      </c>
      <c r="AA43">
        <f t="shared" si="9"/>
        <v>3.3084657994221347</v>
      </c>
      <c r="AC43" s="68">
        <f t="shared" si="10"/>
        <v>2.4127124664341984E-8</v>
      </c>
      <c r="AF43">
        <v>4.8</v>
      </c>
      <c r="AH43">
        <f t="shared" si="11"/>
        <v>5.333333333333333</v>
      </c>
      <c r="AI43">
        <f t="shared" si="12"/>
        <v>3.1312089156974205</v>
      </c>
      <c r="AJ43">
        <f t="shared" si="13"/>
        <v>2.0058474853987378E-8</v>
      </c>
      <c r="AM43">
        <f t="shared" si="7"/>
        <v>0</v>
      </c>
      <c r="AU43">
        <v>2.5</v>
      </c>
      <c r="AW43">
        <f t="shared" si="19"/>
        <v>2.7777777777777777</v>
      </c>
      <c r="AX43">
        <f t="shared" si="20"/>
        <v>1.8429286851676765</v>
      </c>
      <c r="AY43">
        <f t="shared" si="21"/>
        <v>7.7666478918281235E-9</v>
      </c>
    </row>
    <row r="44" spans="1:51" x14ac:dyDescent="0.2">
      <c r="A44" s="65">
        <v>15.5507902921418</v>
      </c>
      <c r="B44" s="68">
        <v>6.3994855004677299E-7</v>
      </c>
      <c r="C44">
        <f t="shared" si="1"/>
        <v>17.278655880157554</v>
      </c>
      <c r="D44">
        <f t="shared" si="0"/>
        <v>21.116492664381067</v>
      </c>
      <c r="E44" s="68">
        <v>6.3994855004677299E-7</v>
      </c>
      <c r="F44" s="68">
        <f t="shared" si="2"/>
        <v>7.5822224494418107E-7</v>
      </c>
      <c r="G44" s="68"/>
      <c r="H44" s="65">
        <v>4.2944217595377898</v>
      </c>
      <c r="I44" s="65">
        <v>1.4000000000000101E-8</v>
      </c>
      <c r="J44">
        <f t="shared" si="22"/>
        <v>4.7715797328197667</v>
      </c>
      <c r="K44">
        <f t="shared" si="23"/>
        <v>2.7201038500890249</v>
      </c>
      <c r="L44" s="65">
        <v>1.4000000000000101E-8</v>
      </c>
      <c r="M44" s="68"/>
      <c r="O44">
        <v>5.7581836726662603</v>
      </c>
      <c r="P44">
        <v>4.2462093772221601E-8</v>
      </c>
      <c r="Q44">
        <f t="shared" si="14"/>
        <v>6.397981858518067</v>
      </c>
      <c r="R44">
        <f t="shared" si="15"/>
        <v>4.4625387517597028</v>
      </c>
      <c r="T44" s="68"/>
      <c r="X44">
        <v>4.9000000000000004</v>
      </c>
      <c r="Z44">
        <f t="shared" si="8"/>
        <v>5.4444444444444446</v>
      </c>
      <c r="AA44">
        <f t="shared" si="9"/>
        <v>3.4264739867537961</v>
      </c>
      <c r="AC44" s="68">
        <f t="shared" si="10"/>
        <v>2.5752312670306744E-8</v>
      </c>
      <c r="AF44">
        <v>4.9000000000000004</v>
      </c>
      <c r="AH44">
        <f t="shared" si="11"/>
        <v>5.4444444444444446</v>
      </c>
      <c r="AI44">
        <f t="shared" si="12"/>
        <v>3.2385994070590129</v>
      </c>
      <c r="AJ44">
        <f t="shared" si="13"/>
        <v>2.1306533306968611E-8</v>
      </c>
      <c r="AM44">
        <f t="shared" si="7"/>
        <v>0</v>
      </c>
      <c r="AU44">
        <v>2.6</v>
      </c>
      <c r="AW44">
        <f t="shared" si="19"/>
        <v>2.8888888888888888</v>
      </c>
      <c r="AX44">
        <f t="shared" si="20"/>
        <v>1.9643701280563191</v>
      </c>
      <c r="AY44">
        <f t="shared" si="21"/>
        <v>8.706489748596584E-9</v>
      </c>
    </row>
    <row r="45" spans="1:51" x14ac:dyDescent="0.2">
      <c r="A45" s="65">
        <v>16.476630431849799</v>
      </c>
      <c r="B45" s="68">
        <v>8.0040663009778202E-7</v>
      </c>
      <c r="C45">
        <f t="shared" si="1"/>
        <v>18.307367146499775</v>
      </c>
      <c r="D45">
        <f t="shared" si="0"/>
        <v>23.508819923651096</v>
      </c>
      <c r="E45" s="68">
        <v>8.0040663009778202E-7</v>
      </c>
      <c r="F45" s="68">
        <f t="shared" si="2"/>
        <v>9.2574066740963669E-7</v>
      </c>
      <c r="G45" s="68"/>
      <c r="H45" s="65">
        <v>4.33591777936297</v>
      </c>
      <c r="I45" s="65">
        <v>1.4438095007583801E-8</v>
      </c>
      <c r="J45">
        <f t="shared" si="22"/>
        <v>4.8176864215144111</v>
      </c>
      <c r="K45">
        <f t="shared" si="23"/>
        <v>2.7678846176178147</v>
      </c>
      <c r="L45" s="65">
        <v>1.4438095007583801E-8</v>
      </c>
      <c r="M45" s="68"/>
      <c r="O45">
        <v>5.8935581029738904</v>
      </c>
      <c r="P45">
        <v>4.7419898227252697E-8</v>
      </c>
      <c r="Q45">
        <f t="shared" si="14"/>
        <v>6.5483978921932113</v>
      </c>
      <c r="R45">
        <f t="shared" si="15"/>
        <v>4.6299396254981957</v>
      </c>
      <c r="T45" s="68"/>
      <c r="X45">
        <v>5</v>
      </c>
      <c r="Z45">
        <f t="shared" si="8"/>
        <v>5.5555555555555554</v>
      </c>
      <c r="AA45">
        <f t="shared" si="9"/>
        <v>3.5450349402047827</v>
      </c>
      <c r="AC45" s="68">
        <f t="shared" si="10"/>
        <v>2.7434317924280907E-8</v>
      </c>
      <c r="AF45">
        <v>5</v>
      </c>
      <c r="AH45">
        <f t="shared" si="11"/>
        <v>5.5555555555555554</v>
      </c>
      <c r="AI45">
        <f t="shared" si="12"/>
        <v>3.3461932618715249</v>
      </c>
      <c r="AJ45">
        <f t="shared" si="13"/>
        <v>2.259017911456739E-8</v>
      </c>
      <c r="AM45">
        <f t="shared" si="7"/>
        <v>0</v>
      </c>
      <c r="AU45">
        <v>2.7</v>
      </c>
      <c r="AW45">
        <f t="shared" si="19"/>
        <v>3</v>
      </c>
      <c r="AX45">
        <f t="shared" si="20"/>
        <v>2.0870814768257349</v>
      </c>
      <c r="AY45">
        <f t="shared" si="21"/>
        <v>9.7039573821471214E-9</v>
      </c>
    </row>
    <row r="46" spans="1:51" x14ac:dyDescent="0.2">
      <c r="A46" s="65">
        <v>17.725142491532701</v>
      </c>
      <c r="B46" s="68">
        <v>1.03906667549956E-6</v>
      </c>
      <c r="C46">
        <f t="shared" si="1"/>
        <v>19.694602768369666</v>
      </c>
      <c r="D46">
        <f t="shared" si="0"/>
        <v>27.171373096227462</v>
      </c>
      <c r="E46" s="68">
        <v>1.03906667549956E-6</v>
      </c>
      <c r="F46" s="68">
        <f t="shared" si="2"/>
        <v>1.2118463239048523E-6</v>
      </c>
      <c r="G46" s="68"/>
      <c r="H46" s="65">
        <v>4.40195811181938</v>
      </c>
      <c r="I46" s="65">
        <v>1.5566537777511399E-8</v>
      </c>
      <c r="J46">
        <f t="shared" si="22"/>
        <v>4.8910645686881997</v>
      </c>
      <c r="K46">
        <f t="shared" si="23"/>
        <v>2.844112546025173</v>
      </c>
      <c r="L46" s="65">
        <v>1.5566537777511399E-8</v>
      </c>
      <c r="M46" s="68"/>
      <c r="O46">
        <v>6.0434025920297803</v>
      </c>
      <c r="P46">
        <v>5.3593258804218097E-8</v>
      </c>
      <c r="Q46">
        <f t="shared" si="14"/>
        <v>6.7148917689219783</v>
      </c>
      <c r="R46">
        <f t="shared" si="15"/>
        <v>4.8165462428938479</v>
      </c>
      <c r="T46" s="68"/>
      <c r="X46">
        <v>5.0999999999999996</v>
      </c>
      <c r="Z46">
        <f t="shared" si="8"/>
        <v>5.6666666666666661</v>
      </c>
      <c r="AA46">
        <f t="shared" si="9"/>
        <v>3.6641543904781457</v>
      </c>
      <c r="AC46" s="68">
        <f t="shared" si="10"/>
        <v>2.9173679132090623E-8</v>
      </c>
      <c r="AF46">
        <v>5.0999999999999996</v>
      </c>
      <c r="AH46">
        <f t="shared" si="11"/>
        <v>5.6666666666666661</v>
      </c>
      <c r="AI46">
        <f t="shared" si="12"/>
        <v>3.4539913404314264</v>
      </c>
      <c r="AJ46">
        <f t="shared" si="13"/>
        <v>2.3909383357718397E-8</v>
      </c>
      <c r="AM46">
        <f t="shared" si="7"/>
        <v>0</v>
      </c>
      <c r="AU46">
        <v>2.8</v>
      </c>
      <c r="AW46">
        <f t="shared" si="19"/>
        <v>3.1111111111111107</v>
      </c>
      <c r="AX46">
        <f t="shared" si="20"/>
        <v>2.2110921671039789</v>
      </c>
      <c r="AY46">
        <f t="shared" si="21"/>
        <v>1.0760181635881247E-8</v>
      </c>
    </row>
    <row r="47" spans="1:51" x14ac:dyDescent="0.2">
      <c r="A47" s="65">
        <v>20.066510263440499</v>
      </c>
      <c r="B47" s="68">
        <v>1.63843986299198E-6</v>
      </c>
      <c r="C47">
        <f t="shared" si="1"/>
        <v>22.296122514933888</v>
      </c>
      <c r="D47">
        <f t="shared" si="0"/>
        <v>36.0463693828872</v>
      </c>
      <c r="E47" s="68">
        <v>1.63843986299198E-6</v>
      </c>
      <c r="F47" s="68">
        <f t="shared" si="2"/>
        <v>2.0500405123860368E-6</v>
      </c>
      <c r="G47" s="68"/>
      <c r="H47" s="65">
        <v>4.4782028654677903</v>
      </c>
      <c r="I47" s="65">
        <v>1.7802820388899802E-8</v>
      </c>
      <c r="J47">
        <f t="shared" si="22"/>
        <v>4.9757809616308784</v>
      </c>
      <c r="K47">
        <f t="shared" si="23"/>
        <v>2.9324041896324533</v>
      </c>
      <c r="L47" s="65">
        <v>1.7802820388899802E-8</v>
      </c>
      <c r="M47" s="68"/>
      <c r="O47">
        <v>6.2438220144912604</v>
      </c>
      <c r="P47">
        <v>6.4054805008638605E-8</v>
      </c>
      <c r="Q47">
        <f t="shared" si="14"/>
        <v>6.9375800161013998</v>
      </c>
      <c r="R47">
        <f t="shared" si="15"/>
        <v>5.0683295446020731</v>
      </c>
      <c r="T47" s="68"/>
      <c r="X47">
        <v>5.2</v>
      </c>
      <c r="Z47">
        <f t="shared" si="8"/>
        <v>5.7777777777777777</v>
      </c>
      <c r="AA47">
        <f t="shared" si="9"/>
        <v>3.7838381562456602</v>
      </c>
      <c r="AC47" s="68">
        <f t="shared" si="10"/>
        <v>3.0970951443742404E-8</v>
      </c>
      <c r="AF47">
        <v>5.2</v>
      </c>
      <c r="AH47">
        <f t="shared" si="11"/>
        <v>5.7777777777777777</v>
      </c>
      <c r="AI47">
        <f t="shared" si="12"/>
        <v>3.5619945084248492</v>
      </c>
      <c r="AJ47">
        <f t="shared" si="13"/>
        <v>2.526412477318668E-8</v>
      </c>
      <c r="AM47">
        <f t="shared" si="7"/>
        <v>0</v>
      </c>
      <c r="AU47">
        <v>2.9</v>
      </c>
      <c r="AW47">
        <f t="shared" si="19"/>
        <v>3.2222222222222219</v>
      </c>
      <c r="AX47">
        <f t="shared" si="20"/>
        <v>2.3364326495264516</v>
      </c>
      <c r="AY47">
        <f t="shared" si="21"/>
        <v>1.1876369335400913E-8</v>
      </c>
    </row>
    <row r="48" spans="1:51" x14ac:dyDescent="0.2">
      <c r="A48" s="65">
        <v>24.435729724018898</v>
      </c>
      <c r="B48" s="68">
        <v>5.4938580298134703E-6</v>
      </c>
      <c r="C48">
        <f t="shared" ref="C48" si="24">A48/(1-0.1)</f>
        <v>27.150810804465443</v>
      </c>
      <c r="D48">
        <f t="shared" si="0"/>
        <v>73.450453688877175</v>
      </c>
      <c r="E48" s="68"/>
      <c r="F48" s="68"/>
      <c r="G48" s="68"/>
      <c r="H48" s="65">
        <v>4.5648987421459397</v>
      </c>
      <c r="I48" s="65">
        <v>1.9804429033517399E-8</v>
      </c>
      <c r="J48">
        <f t="shared" si="22"/>
        <v>5.0721097134954887</v>
      </c>
      <c r="K48">
        <f t="shared" si="23"/>
        <v>3.0331724033837557</v>
      </c>
      <c r="L48" s="65">
        <v>1.9804429033517399E-8</v>
      </c>
      <c r="M48" s="68"/>
      <c r="O48">
        <v>6.4474976942305897</v>
      </c>
      <c r="P48">
        <v>7.7756807841286504E-8</v>
      </c>
      <c r="Q48">
        <f t="shared" si="14"/>
        <v>7.163886326922877</v>
      </c>
      <c r="R48">
        <f t="shared" si="15"/>
        <v>5.3268284703403284</v>
      </c>
      <c r="T48" s="68"/>
      <c r="X48">
        <v>5.3</v>
      </c>
      <c r="Z48">
        <f t="shared" si="8"/>
        <v>5.8888888888888884</v>
      </c>
      <c r="AA48">
        <f t="shared" si="9"/>
        <v>3.9040921459247051</v>
      </c>
      <c r="AC48" s="68">
        <f t="shared" si="10"/>
        <v>3.2826706385469592E-8</v>
      </c>
      <c r="AF48">
        <v>5.3</v>
      </c>
      <c r="AH48">
        <f t="shared" si="11"/>
        <v>5.8888888888888884</v>
      </c>
      <c r="AI48">
        <f t="shared" si="12"/>
        <v>3.6702036369719466</v>
      </c>
      <c r="AJ48">
        <f t="shared" si="13"/>
        <v>2.6654389305525724E-8</v>
      </c>
      <c r="AM48">
        <f t="shared" si="7"/>
        <v>0</v>
      </c>
      <c r="AU48">
        <v>3</v>
      </c>
      <c r="AW48">
        <f t="shared" si="19"/>
        <v>3.333333333333333</v>
      </c>
      <c r="AX48">
        <f t="shared" si="20"/>
        <v>2.4631344360387639</v>
      </c>
      <c r="AY48">
        <f t="shared" si="21"/>
        <v>1.3053803638014732E-8</v>
      </c>
    </row>
    <row r="49" spans="1:51" x14ac:dyDescent="0.2">
      <c r="A49" s="65"/>
      <c r="B49" s="68"/>
      <c r="E49" s="68"/>
      <c r="F49" s="68"/>
      <c r="G49" s="68"/>
      <c r="H49" s="65">
        <v>4.6578925650233902</v>
      </c>
      <c r="I49" s="65">
        <v>2.1832274906190199E-8</v>
      </c>
      <c r="J49">
        <f t="shared" si="22"/>
        <v>5.1754361833593228</v>
      </c>
      <c r="K49">
        <f t="shared" si="23"/>
        <v>3.1417072392809615</v>
      </c>
      <c r="L49" s="65">
        <v>2.1832274906190199E-8</v>
      </c>
      <c r="M49" s="68"/>
      <c r="O49">
        <v>6.6094964494623003</v>
      </c>
      <c r="P49">
        <v>8.1300254596288896E-8</v>
      </c>
      <c r="Q49">
        <f t="shared" si="14"/>
        <v>7.3438849438469997</v>
      </c>
      <c r="R49">
        <f t="shared" si="15"/>
        <v>5.5343613924857218</v>
      </c>
      <c r="T49" s="68"/>
      <c r="X49">
        <v>5.4</v>
      </c>
      <c r="Z49">
        <f t="shared" si="8"/>
        <v>6</v>
      </c>
      <c r="AA49">
        <f t="shared" si="9"/>
        <v>4.0249223594996222</v>
      </c>
      <c r="AC49" s="68">
        <f t="shared" si="10"/>
        <v>3.4741531829948836E-8</v>
      </c>
      <c r="AF49">
        <v>5.4</v>
      </c>
      <c r="AH49">
        <f t="shared" si="11"/>
        <v>6</v>
      </c>
      <c r="AI49">
        <f t="shared" si="12"/>
        <v>3.7786196026717112</v>
      </c>
      <c r="AJ49">
        <f t="shared" si="13"/>
        <v>2.8080169702214568E-8</v>
      </c>
      <c r="AM49">
        <f t="shared" si="7"/>
        <v>0</v>
      </c>
      <c r="AU49">
        <v>3.1</v>
      </c>
      <c r="AW49">
        <f t="shared" si="19"/>
        <v>3.4444444444444446</v>
      </c>
      <c r="AX49">
        <f t="shared" si="20"/>
        <v>2.5912301488309613</v>
      </c>
      <c r="AY49">
        <f t="shared" si="21"/>
        <v>1.4293844939471395E-8</v>
      </c>
    </row>
    <row r="50" spans="1:51" x14ac:dyDescent="0.2">
      <c r="A50" s="65"/>
      <c r="B50" s="68"/>
      <c r="E50" s="68"/>
      <c r="F50" s="68"/>
      <c r="G50" s="68"/>
      <c r="H50" s="65">
        <v>4.7650342737414597</v>
      </c>
      <c r="I50" s="65">
        <v>2.5035645575381E-8</v>
      </c>
      <c r="J50">
        <f t="shared" si="22"/>
        <v>5.2944825263794</v>
      </c>
      <c r="K50">
        <f t="shared" si="23"/>
        <v>3.2673327639734633</v>
      </c>
      <c r="L50" s="65">
        <v>2.5035645575381E-8</v>
      </c>
      <c r="M50" s="68"/>
      <c r="O50">
        <v>6.7758051328226703</v>
      </c>
      <c r="P50">
        <v>9.4216084810207305E-8</v>
      </c>
      <c r="Q50">
        <f t="shared" si="14"/>
        <v>7.5286723698029672</v>
      </c>
      <c r="R50">
        <f t="shared" si="15"/>
        <v>5.7492292341070597</v>
      </c>
      <c r="T50" s="68"/>
      <c r="X50">
        <v>5.4999999999999902</v>
      </c>
      <c r="Z50">
        <f t="shared" si="8"/>
        <v>6.1111111111111001</v>
      </c>
      <c r="AA50">
        <f t="shared" si="9"/>
        <v>4.1463348903888262</v>
      </c>
      <c r="AC50" s="68">
        <f t="shared" si="10"/>
        <v>3.6716032001230341E-8</v>
      </c>
      <c r="AF50">
        <v>5.4999999999999902</v>
      </c>
      <c r="AH50">
        <f t="shared" si="11"/>
        <v>6.1111111111111001</v>
      </c>
      <c r="AI50">
        <f t="shared" si="12"/>
        <v>3.8872432876472254</v>
      </c>
      <c r="AJ50">
        <f t="shared" si="13"/>
        <v>2.9541465146829412E-8</v>
      </c>
      <c r="AM50">
        <f t="shared" si="7"/>
        <v>0</v>
      </c>
      <c r="AU50">
        <v>3.2</v>
      </c>
      <c r="AW50">
        <f t="shared" si="19"/>
        <v>3.5555555555555558</v>
      </c>
      <c r="AX50">
        <f t="shared" si="20"/>
        <v>2.720753572082558</v>
      </c>
      <c r="AY50">
        <f t="shared" si="21"/>
        <v>1.5597932275322014E-8</v>
      </c>
    </row>
    <row r="51" spans="1:51" x14ac:dyDescent="0.2">
      <c r="A51" s="65"/>
      <c r="B51" s="65"/>
      <c r="E51" s="65"/>
      <c r="F51" s="65"/>
      <c r="G51" s="65"/>
      <c r="H51" s="65">
        <v>4.8618338052004502</v>
      </c>
      <c r="I51" s="65">
        <v>2.78574841021412E-8</v>
      </c>
      <c r="J51">
        <f t="shared" si="22"/>
        <v>5.4020375613338336</v>
      </c>
      <c r="K51">
        <f t="shared" si="23"/>
        <v>3.3813698353954624</v>
      </c>
      <c r="L51" s="65">
        <v>2.78574841021412E-8</v>
      </c>
      <c r="M51" s="68"/>
      <c r="O51">
        <v>6.9827610967858096</v>
      </c>
      <c r="P51">
        <v>1.0158168411849E-7</v>
      </c>
      <c r="Q51">
        <f t="shared" si="14"/>
        <v>7.7586234408731212</v>
      </c>
      <c r="R51">
        <f t="shared" si="15"/>
        <v>6.0192306599549052</v>
      </c>
      <c r="T51" s="68"/>
      <c r="X51">
        <v>5.5999999999999899</v>
      </c>
      <c r="Z51">
        <f t="shared" si="8"/>
        <v>6.2222222222222108</v>
      </c>
      <c r="AA51">
        <f t="shared" si="9"/>
        <v>4.2683359273591552</v>
      </c>
      <c r="AC51" s="68">
        <f t="shared" si="10"/>
        <v>3.8750827511461723E-8</v>
      </c>
      <c r="AF51">
        <v>5.5999999999999899</v>
      </c>
      <c r="AH51">
        <f t="shared" si="11"/>
        <v>6.2222222222222108</v>
      </c>
      <c r="AI51">
        <f t="shared" si="12"/>
        <v>3.9960755795914444</v>
      </c>
      <c r="AJ51">
        <f t="shared" si="13"/>
        <v>3.1038280925843738E-8</v>
      </c>
      <c r="AM51">
        <f t="shared" si="7"/>
        <v>0</v>
      </c>
      <c r="AU51">
        <v>3.3</v>
      </c>
      <c r="AW51">
        <f t="shared" si="19"/>
        <v>3.6666666666666665</v>
      </c>
      <c r="AX51">
        <f t="shared" si="20"/>
        <v>2.8517397067121513</v>
      </c>
      <c r="AY51">
        <f t="shared" si="21"/>
        <v>1.696758517260889E-8</v>
      </c>
    </row>
    <row r="52" spans="1:51" x14ac:dyDescent="0.2">
      <c r="H52">
        <v>4.9725653349913896</v>
      </c>
      <c r="I52">
        <v>3.1590435688248598E-8</v>
      </c>
      <c r="J52">
        <f t="shared" si="22"/>
        <v>5.5250725944348771</v>
      </c>
      <c r="K52">
        <f t="shared" si="23"/>
        <v>3.5124527907639411</v>
      </c>
      <c r="L52">
        <v>3.1590435688248598E-8</v>
      </c>
      <c r="M52" s="68"/>
      <c r="O52">
        <v>7.2278877044627299</v>
      </c>
      <c r="P52">
        <v>1.12316408907399E-7</v>
      </c>
      <c r="Q52">
        <f t="shared" si="14"/>
        <v>8.0309863382919211</v>
      </c>
      <c r="R52">
        <f t="shared" si="15"/>
        <v>6.3428757192365843</v>
      </c>
      <c r="T52" s="68"/>
      <c r="X52">
        <v>5.7</v>
      </c>
      <c r="Z52">
        <f t="shared" si="8"/>
        <v>6.333333333333333</v>
      </c>
      <c r="AA52">
        <f t="shared" si="9"/>
        <v>4.3909317564886896</v>
      </c>
      <c r="AC52" s="68">
        <f t="shared" si="10"/>
        <v>4.0846555426928483E-8</v>
      </c>
      <c r="AF52">
        <v>5.7</v>
      </c>
      <c r="AH52">
        <f t="shared" si="11"/>
        <v>6.333333333333333</v>
      </c>
      <c r="AI52">
        <f t="shared" si="12"/>
        <v>4.1051173718133374</v>
      </c>
      <c r="AJ52">
        <f t="shared" si="13"/>
        <v>3.2570628125262648E-8</v>
      </c>
      <c r="AM52">
        <f t="shared" si="7"/>
        <v>0</v>
      </c>
      <c r="AU52">
        <v>3.4</v>
      </c>
      <c r="AW52">
        <f t="shared" si="19"/>
        <v>3.7777777777777777</v>
      </c>
      <c r="AX52">
        <f t="shared" si="20"/>
        <v>2.9842248283410142</v>
      </c>
      <c r="AY52">
        <f t="shared" si="21"/>
        <v>1.8404405921477148E-8</v>
      </c>
    </row>
    <row r="53" spans="1:51" x14ac:dyDescent="0.2">
      <c r="H53">
        <v>5.10231174918483</v>
      </c>
      <c r="I53">
        <v>3.4667392826577401E-8</v>
      </c>
      <c r="J53">
        <f t="shared" si="22"/>
        <v>5.6692352768720333</v>
      </c>
      <c r="K53">
        <f t="shared" si="23"/>
        <v>3.6669147843882537</v>
      </c>
      <c r="L53">
        <v>3.4667392826577401E-8</v>
      </c>
      <c r="M53" s="68"/>
      <c r="O53">
        <v>7.5125380013833096</v>
      </c>
      <c r="P53">
        <v>1.1939075110418901E-7</v>
      </c>
      <c r="Q53">
        <f t="shared" si="14"/>
        <v>8.3472644459814553</v>
      </c>
      <c r="R53">
        <f t="shared" si="15"/>
        <v>6.7240873036606992</v>
      </c>
      <c r="T53" s="68"/>
      <c r="X53">
        <v>5.7999999999999901</v>
      </c>
      <c r="Z53">
        <f t="shared" si="8"/>
        <v>6.4444444444444331</v>
      </c>
      <c r="AA53">
        <f t="shared" si="9"/>
        <v>4.5141287631796603</v>
      </c>
      <c r="AC53" s="68">
        <f t="shared" si="10"/>
        <v>4.3003869361316151E-8</v>
      </c>
      <c r="AF53">
        <v>5.7999999999999901</v>
      </c>
      <c r="AH53">
        <f t="shared" si="11"/>
        <v>6.4444444444444331</v>
      </c>
      <c r="AI53">
        <f t="shared" si="12"/>
        <v>4.2143695632845475</v>
      </c>
      <c r="AJ53">
        <f t="shared" si="13"/>
        <v>3.413852335381743E-8</v>
      </c>
      <c r="AM53">
        <f t="shared" si="7"/>
        <v>0</v>
      </c>
      <c r="AU53">
        <v>3.5</v>
      </c>
      <c r="AW53">
        <f t="shared" si="19"/>
        <v>3.8888888888888888</v>
      </c>
      <c r="AX53">
        <f t="shared" si="20"/>
        <v>3.118246548697126</v>
      </c>
      <c r="AY53">
        <f t="shared" si="21"/>
        <v>1.9910082247125102E-8</v>
      </c>
    </row>
    <row r="54" spans="1:51" x14ac:dyDescent="0.2">
      <c r="H54">
        <v>5.19990851105615</v>
      </c>
      <c r="I54">
        <v>3.7817299339457202E-8</v>
      </c>
      <c r="J54">
        <f t="shared" si="22"/>
        <v>5.7776761233957226</v>
      </c>
      <c r="K54">
        <f t="shared" si="23"/>
        <v>3.7837283991329724</v>
      </c>
      <c r="L54">
        <v>3.7817299339457202E-8</v>
      </c>
      <c r="M54" s="68"/>
      <c r="O54">
        <v>7.7587562007874498</v>
      </c>
      <c r="P54">
        <v>1.2863825429627901E-7</v>
      </c>
      <c r="Q54">
        <f t="shared" si="14"/>
        <v>8.6208402230971668</v>
      </c>
      <c r="R54">
        <f t="shared" si="15"/>
        <v>7.0586382913232386</v>
      </c>
      <c r="T54" s="68"/>
      <c r="X54">
        <v>5.8999999999999897</v>
      </c>
      <c r="Z54">
        <f t="shared" si="8"/>
        <v>6.5555555555555438</v>
      </c>
      <c r="AA54">
        <f t="shared" si="9"/>
        <v>4.6379334342230747</v>
      </c>
      <c r="AC54" s="68">
        <f t="shared" si="10"/>
        <v>4.5223439594418902E-8</v>
      </c>
      <c r="AF54">
        <v>5.8999999999999897</v>
      </c>
      <c r="AH54">
        <f t="shared" si="11"/>
        <v>6.5555555555555438</v>
      </c>
      <c r="AI54">
        <f t="shared" si="12"/>
        <v>4.3238330586866489</v>
      </c>
      <c r="AJ54">
        <f t="shared" si="13"/>
        <v>3.5741988489878957E-8</v>
      </c>
      <c r="AM54">
        <f t="shared" si="7"/>
        <v>0</v>
      </c>
      <c r="AU54">
        <v>3.6</v>
      </c>
      <c r="AW54">
        <f t="shared" si="19"/>
        <v>4</v>
      </c>
      <c r="AX54">
        <f t="shared" si="20"/>
        <v>3.2538438807047889</v>
      </c>
      <c r="AY54">
        <f t="shared" si="21"/>
        <v>2.1486390371154051E-8</v>
      </c>
    </row>
    <row r="55" spans="1:51" x14ac:dyDescent="0.2">
      <c r="H55">
        <v>5.3089317103508096</v>
      </c>
      <c r="I55">
        <v>4.1019625353642101E-8</v>
      </c>
      <c r="J55">
        <f t="shared" si="22"/>
        <v>5.8988130115008994</v>
      </c>
      <c r="K55">
        <f t="shared" si="23"/>
        <v>3.9148608263993623</v>
      </c>
      <c r="L55">
        <v>4.1019625353642101E-8</v>
      </c>
      <c r="M55" s="68"/>
      <c r="O55">
        <v>7.9148085551618399</v>
      </c>
      <c r="P55">
        <v>1.3536219336219301E-7</v>
      </c>
      <c r="Q55">
        <f t="shared" si="14"/>
        <v>8.7942317279575999</v>
      </c>
      <c r="R55">
        <f t="shared" si="15"/>
        <v>7.2730485431255412</v>
      </c>
      <c r="T55" s="68"/>
      <c r="X55">
        <v>5.9999999999999902</v>
      </c>
      <c r="Z55">
        <f t="shared" si="8"/>
        <v>6.6666666666666554</v>
      </c>
      <c r="AA55">
        <f t="shared" si="9"/>
        <v>4.7623523599162514</v>
      </c>
      <c r="AC55" s="68">
        <f t="shared" si="10"/>
        <v>4.7505953214783928E-8</v>
      </c>
      <c r="AF55">
        <v>5.9999999999999902</v>
      </c>
      <c r="AH55">
        <f t="shared" si="11"/>
        <v>6.6666666666666554</v>
      </c>
      <c r="AI55">
        <f t="shared" si="12"/>
        <v>4.4335087684586698</v>
      </c>
      <c r="AJ55">
        <f t="shared" si="13"/>
        <v>3.7381050449611208E-8</v>
      </c>
      <c r="AM55">
        <f t="shared" si="7"/>
        <v>0</v>
      </c>
      <c r="AU55">
        <v>3.7</v>
      </c>
      <c r="AW55">
        <f t="shared" si="19"/>
        <v>4.1111111111111116</v>
      </c>
      <c r="AX55">
        <f t="shared" si="20"/>
        <v>3.3910573075253905</v>
      </c>
      <c r="AY55">
        <f t="shared" si="21"/>
        <v>2.3135198458479474E-8</v>
      </c>
    </row>
    <row r="56" spans="1:51" x14ac:dyDescent="0.2">
      <c r="H56">
        <v>5.4292633544181701</v>
      </c>
      <c r="I56">
        <v>4.45105495125337E-8</v>
      </c>
      <c r="J56">
        <f t="shared" si="22"/>
        <v>6.0325148382424114</v>
      </c>
      <c r="K56">
        <f t="shared" si="23"/>
        <v>4.0603911949660745</v>
      </c>
      <c r="L56">
        <v>4.45105495125337E-8</v>
      </c>
      <c r="M56" s="68"/>
      <c r="O56">
        <v>8.0374987880699802</v>
      </c>
      <c r="P56">
        <v>1.42992424242424E-7</v>
      </c>
      <c r="Q56">
        <f t="shared" si="14"/>
        <v>8.9305542089666439</v>
      </c>
      <c r="R56">
        <f t="shared" si="15"/>
        <v>7.4429404719526087</v>
      </c>
      <c r="T56" s="68"/>
      <c r="X56">
        <v>6.0999999999999899</v>
      </c>
      <c r="Z56">
        <f t="shared" si="8"/>
        <v>6.7777777777777661</v>
      </c>
      <c r="AA56">
        <f t="shared" si="9"/>
        <v>4.8873922362353195</v>
      </c>
      <c r="AC56" s="68">
        <f t="shared" si="10"/>
        <v>4.9852114285028445E-8</v>
      </c>
      <c r="AF56">
        <v>6.0999999999999899</v>
      </c>
      <c r="AH56">
        <f t="shared" si="11"/>
        <v>6.7777777777777661</v>
      </c>
      <c r="AI56">
        <f t="shared" si="12"/>
        <v>4.5433976088452761</v>
      </c>
      <c r="AJ56">
        <f t="shared" si="13"/>
        <v>3.9055740974208074E-8</v>
      </c>
      <c r="AM56">
        <f t="shared" si="7"/>
        <v>0</v>
      </c>
      <c r="AU56">
        <v>3.8</v>
      </c>
      <c r="AW56">
        <f t="shared" si="19"/>
        <v>4.2222222222222223</v>
      </c>
      <c r="AX56">
        <f t="shared" si="20"/>
        <v>3.5299288558372854</v>
      </c>
      <c r="AY56">
        <f t="shared" si="21"/>
        <v>2.4858470451977533E-8</v>
      </c>
    </row>
    <row r="57" spans="1:51" x14ac:dyDescent="0.2">
      <c r="H57">
        <v>5.5674656818422896</v>
      </c>
      <c r="I57">
        <v>4.8637023362995901E-8</v>
      </c>
      <c r="J57">
        <f t="shared" si="22"/>
        <v>6.1860729798247664</v>
      </c>
      <c r="K57">
        <f t="shared" si="23"/>
        <v>4.228578751657742</v>
      </c>
      <c r="L57">
        <v>4.8637023362995901E-8</v>
      </c>
      <c r="M57" s="68"/>
      <c r="O57">
        <v>8.2219428393554903</v>
      </c>
      <c r="P57">
        <v>1.52678571428571E-7</v>
      </c>
      <c r="Q57">
        <f t="shared" si="14"/>
        <v>9.1354920437283216</v>
      </c>
      <c r="R57">
        <f t="shared" si="15"/>
        <v>7.7005720626348451</v>
      </c>
      <c r="T57" s="68"/>
      <c r="X57">
        <v>6.1999999999999904</v>
      </c>
      <c r="Z57">
        <f t="shared" si="8"/>
        <v>6.8888888888888777</v>
      </c>
      <c r="AA57">
        <f t="shared" si="9"/>
        <v>5.013059867064138</v>
      </c>
      <c r="AC57" s="68">
        <f t="shared" si="10"/>
        <v>5.2262644028756936E-8</v>
      </c>
      <c r="AF57">
        <v>6.1999999999999904</v>
      </c>
      <c r="AH57">
        <f t="shared" si="11"/>
        <v>6.8888888888888777</v>
      </c>
      <c r="AI57">
        <f t="shared" si="12"/>
        <v>4.6535005019453921</v>
      </c>
      <c r="AJ57">
        <f t="shared" si="13"/>
        <v>4.0766096434314721E-8</v>
      </c>
      <c r="AM57">
        <f t="shared" si="7"/>
        <v>0</v>
      </c>
      <c r="AU57">
        <v>3.9</v>
      </c>
      <c r="AW57">
        <f t="shared" si="19"/>
        <v>4.333333333333333</v>
      </c>
      <c r="AX57">
        <f t="shared" si="20"/>
        <v>3.6705021736673236</v>
      </c>
      <c r="AY57">
        <f t="shared" si="21"/>
        <v>2.6658270302291709E-8</v>
      </c>
    </row>
    <row r="58" spans="1:51" x14ac:dyDescent="0.2">
      <c r="H58">
        <v>5.6397361857985899</v>
      </c>
      <c r="I58">
        <v>5.1789420567440801E-8</v>
      </c>
      <c r="J58">
        <f t="shared" si="22"/>
        <v>6.266373539776211</v>
      </c>
      <c r="K58">
        <f t="shared" si="23"/>
        <v>4.3169792638562727</v>
      </c>
      <c r="L58">
        <v>5.1789420567440801E-8</v>
      </c>
      <c r="M58" s="68"/>
      <c r="O58">
        <v>8.3978360498066404</v>
      </c>
      <c r="P58">
        <v>1.6446428571428601E-7</v>
      </c>
      <c r="Q58">
        <f t="shared" si="14"/>
        <v>9.3309289442295995</v>
      </c>
      <c r="R58">
        <f t="shared" si="15"/>
        <v>7.9488017922523371</v>
      </c>
      <c r="T58" s="68"/>
      <c r="X58">
        <v>6.2999999999999901</v>
      </c>
      <c r="Z58">
        <f t="shared" si="8"/>
        <v>6.9999999999999885</v>
      </c>
      <c r="AA58">
        <f t="shared" si="9"/>
        <v>5.1393621664814342</v>
      </c>
      <c r="AC58" s="68">
        <f t="shared" si="10"/>
        <v>5.4738281038186161E-8</v>
      </c>
      <c r="AF58">
        <v>6.2999999999999901</v>
      </c>
      <c r="AH58">
        <f t="shared" si="11"/>
        <v>6.9999999999999885</v>
      </c>
      <c r="AI58">
        <f t="shared" si="12"/>
        <v>4.7638183757613257</v>
      </c>
      <c r="AJ58">
        <f t="shared" si="13"/>
        <v>4.2512157649967428E-8</v>
      </c>
      <c r="AM58">
        <f t="shared" si="7"/>
        <v>0</v>
      </c>
      <c r="AU58">
        <v>4</v>
      </c>
      <c r="AW58">
        <f t="shared" si="19"/>
        <v>4.4444444444444446</v>
      </c>
      <c r="AX58">
        <f t="shared" si="20"/>
        <v>3.8128226131135139</v>
      </c>
      <c r="AY58">
        <f t="shared" si="21"/>
        <v>2.8536766604960312E-8</v>
      </c>
    </row>
    <row r="59" spans="1:51" x14ac:dyDescent="0.2">
      <c r="H59">
        <v>5.7782739671038703</v>
      </c>
      <c r="I59">
        <v>5.8483663324979699E-8</v>
      </c>
      <c r="J59">
        <f t="shared" si="22"/>
        <v>6.4203044078931892</v>
      </c>
      <c r="K59">
        <f t="shared" si="23"/>
        <v>4.4873114971789887</v>
      </c>
      <c r="L59">
        <v>5.8483663324979699E-8</v>
      </c>
      <c r="M59" s="68"/>
      <c r="O59">
        <v>8.6091334204000702</v>
      </c>
      <c r="P59">
        <v>1.7982142857142899E-7</v>
      </c>
      <c r="Q59">
        <f t="shared" si="14"/>
        <v>9.5657038004445223</v>
      </c>
      <c r="R59">
        <f t="shared" si="15"/>
        <v>8.2503548711574215</v>
      </c>
      <c r="T59" s="68"/>
      <c r="X59">
        <v>6.3999999999999897</v>
      </c>
      <c r="Z59">
        <f t="shared" si="8"/>
        <v>7.1111111111110992</v>
      </c>
      <c r="AA59">
        <f t="shared" si="9"/>
        <v>5.2663061611080053</v>
      </c>
      <c r="AC59" s="68">
        <f t="shared" si="10"/>
        <v>5.7279781501738061E-8</v>
      </c>
      <c r="AF59">
        <v>6.3999999999999897</v>
      </c>
      <c r="AH59">
        <f t="shared" si="11"/>
        <v>7.1111111111110992</v>
      </c>
      <c r="AI59">
        <f t="shared" si="12"/>
        <v>4.8743521642484078</v>
      </c>
      <c r="AJ59">
        <f t="shared" si="13"/>
        <v>4.4293969724581437E-8</v>
      </c>
      <c r="AM59">
        <f t="shared" si="7"/>
        <v>0</v>
      </c>
      <c r="AU59">
        <v>4.0999999999999996</v>
      </c>
      <c r="AW59">
        <f t="shared" si="19"/>
        <v>4.5555555555555554</v>
      </c>
      <c r="AX59">
        <f t="shared" si="20"/>
        <v>3.9569373183279599</v>
      </c>
      <c r="AY59">
        <f t="shared" si="21"/>
        <v>3.0496237661436273E-8</v>
      </c>
    </row>
    <row r="60" spans="1:51" x14ac:dyDescent="0.2">
      <c r="H60">
        <v>5.9321215143097898</v>
      </c>
      <c r="I60">
        <v>6.6319748973928303E-8</v>
      </c>
      <c r="J60">
        <f t="shared" si="22"/>
        <v>6.5912461270108773</v>
      </c>
      <c r="K60">
        <f t="shared" si="23"/>
        <v>4.6778313931003987</v>
      </c>
      <c r="L60">
        <v>6.6319748973928303E-8</v>
      </c>
      <c r="M60" s="68"/>
      <c r="O60">
        <v>8.8387271160376297</v>
      </c>
      <c r="P60">
        <v>1.94642857142858E-7</v>
      </c>
      <c r="Q60">
        <f t="shared" si="14"/>
        <v>9.8208079067084775</v>
      </c>
      <c r="R60">
        <f t="shared" si="15"/>
        <v>8.5822837354894812</v>
      </c>
      <c r="T60" s="68"/>
      <c r="X60">
        <v>6.4999999999999902</v>
      </c>
      <c r="Z60">
        <f t="shared" si="8"/>
        <v>7.2222222222222108</v>
      </c>
      <c r="AA60">
        <f t="shared" si="9"/>
        <v>5.3938989925158296</v>
      </c>
      <c r="AC60" s="68">
        <f t="shared" si="10"/>
        <v>5.9887919450993373E-8</v>
      </c>
      <c r="AF60">
        <v>6.4999999999999902</v>
      </c>
      <c r="AH60">
        <f t="shared" si="11"/>
        <v>7.2222222222222108</v>
      </c>
      <c r="AI60">
        <f t="shared" si="12"/>
        <v>4.9851028073651493</v>
      </c>
      <c r="AJ60">
        <f t="shared" si="13"/>
        <v>4.6111581891685254E-8</v>
      </c>
      <c r="AM60">
        <f t="shared" si="7"/>
        <v>0</v>
      </c>
      <c r="AU60">
        <v>4.2</v>
      </c>
      <c r="AW60">
        <f t="shared" si="19"/>
        <v>4.666666666666667</v>
      </c>
      <c r="AX60">
        <f t="shared" si="20"/>
        <v>4.1028953191618234</v>
      </c>
      <c r="AY60">
        <f t="shared" si="21"/>
        <v>3.2539076984802772E-8</v>
      </c>
    </row>
    <row r="61" spans="1:51" x14ac:dyDescent="0.2">
      <c r="H61">
        <v>6.0530239038349496</v>
      </c>
      <c r="I61">
        <v>6.8287142843428802E-8</v>
      </c>
      <c r="J61">
        <f t="shared" si="22"/>
        <v>6.7255821153721662</v>
      </c>
      <c r="K61">
        <f t="shared" si="23"/>
        <v>4.8285756190781441</v>
      </c>
      <c r="L61">
        <v>6.8287142843428802E-8</v>
      </c>
      <c r="M61" s="68"/>
      <c r="O61">
        <v>9.1074905373784105</v>
      </c>
      <c r="P61">
        <v>2.1053571428571501E-7</v>
      </c>
      <c r="Q61">
        <f t="shared" si="14"/>
        <v>10.119433930420456</v>
      </c>
      <c r="R61">
        <f t="shared" si="15"/>
        <v>8.9766546216486258</v>
      </c>
      <c r="T61" s="68"/>
      <c r="X61">
        <v>6.5999999999999899</v>
      </c>
      <c r="Z61">
        <f t="shared" si="8"/>
        <v>7.3333333333333215</v>
      </c>
      <c r="AA61">
        <f t="shared" si="9"/>
        <v>5.5221479197010543</v>
      </c>
      <c r="AC61" s="68">
        <f t="shared" si="10"/>
        <v>6.2563487026518374E-8</v>
      </c>
      <c r="AF61">
        <v>6.5999999999999899</v>
      </c>
      <c r="AH61">
        <f t="shared" si="11"/>
        <v>7.3333333333333215</v>
      </c>
      <c r="AI61">
        <f t="shared" si="12"/>
        <v>5.0960712511239166</v>
      </c>
      <c r="AJ61">
        <f t="shared" si="13"/>
        <v>4.7965047373247806E-8</v>
      </c>
      <c r="AM61">
        <f t="shared" si="7"/>
        <v>0</v>
      </c>
      <c r="AU61">
        <v>4.3</v>
      </c>
      <c r="AW61">
        <f t="shared" si="19"/>
        <v>4.7777777777777777</v>
      </c>
      <c r="AX61">
        <f t="shared" si="20"/>
        <v>4.2507476309099728</v>
      </c>
      <c r="AY61">
        <f t="shared" si="21"/>
        <v>3.4667799275163261E-8</v>
      </c>
    </row>
    <row r="62" spans="1:51" x14ac:dyDescent="0.2">
      <c r="H62">
        <v>6.1781521805564301</v>
      </c>
      <c r="I62">
        <v>7.4377151428635501E-8</v>
      </c>
      <c r="J62">
        <f t="shared" si="22"/>
        <v>6.864613533951589</v>
      </c>
      <c r="K62">
        <f t="shared" si="23"/>
        <v>4.9855502880545224</v>
      </c>
      <c r="L62">
        <v>7.4377151428635501E-8</v>
      </c>
      <c r="M62" s="68"/>
      <c r="O62">
        <v>9.4433735361113396</v>
      </c>
      <c r="P62">
        <v>2.18214285714286E-7</v>
      </c>
      <c r="Q62">
        <f t="shared" si="14"/>
        <v>10.492637262345932</v>
      </c>
      <c r="R62">
        <f t="shared" si="15"/>
        <v>9.47864879153747</v>
      </c>
      <c r="T62" s="68"/>
      <c r="X62">
        <v>6.6999999999999904</v>
      </c>
      <c r="Z62">
        <f t="shared" si="8"/>
        <v>7.444444444444434</v>
      </c>
      <c r="AA62">
        <f t="shared" si="9"/>
        <v>5.6510603216228859</v>
      </c>
      <c r="AC62" s="68">
        <f t="shared" si="10"/>
        <v>6.530729476218191E-8</v>
      </c>
      <c r="AF62">
        <v>6.6999999999999904</v>
      </c>
      <c r="AH62">
        <f t="shared" si="11"/>
        <v>7.444444444444434</v>
      </c>
      <c r="AI62">
        <f t="shared" si="12"/>
        <v>5.2072584476421406</v>
      </c>
      <c r="AJ62">
        <f t="shared" si="13"/>
        <v>4.9854423248571113E-8</v>
      </c>
      <c r="AM62">
        <f t="shared" si="7"/>
        <v>0</v>
      </c>
      <c r="AU62">
        <v>4.4000000000000004</v>
      </c>
      <c r="AW62">
        <f t="shared" si="19"/>
        <v>4.8888888888888893</v>
      </c>
      <c r="AX62">
        <f t="shared" si="20"/>
        <v>4.400547360632622</v>
      </c>
      <c r="AY62">
        <f t="shared" si="21"/>
        <v>3.6885046893905432E-8</v>
      </c>
    </row>
    <row r="63" spans="1:51" x14ac:dyDescent="0.2">
      <c r="H63">
        <v>6.3174249699540903</v>
      </c>
      <c r="I63">
        <v>8.0253028388822897E-8</v>
      </c>
      <c r="J63">
        <f t="shared" si="22"/>
        <v>7.0193610777267672</v>
      </c>
      <c r="K63">
        <f t="shared" si="23"/>
        <v>5.1614357540729285</v>
      </c>
      <c r="L63">
        <v>8.0253028388822897E-8</v>
      </c>
      <c r="M63" s="68"/>
      <c r="O63">
        <v>9.7971786651300992</v>
      </c>
      <c r="P63">
        <v>2.25714285714285E-7</v>
      </c>
      <c r="Q63">
        <f t="shared" si="14"/>
        <v>10.885754072366776</v>
      </c>
      <c r="R63">
        <f t="shared" si="15"/>
        <v>10.018872304772625</v>
      </c>
      <c r="T63" s="68"/>
      <c r="X63">
        <v>6.7999999999999901</v>
      </c>
      <c r="Z63">
        <f t="shared" si="8"/>
        <v>7.5555555555555447</v>
      </c>
      <c r="AA63">
        <f t="shared" si="9"/>
        <v>5.7806436998104518</v>
      </c>
      <c r="AC63" s="68">
        <f t="shared" si="10"/>
        <v>6.8120171887673339E-8</v>
      </c>
      <c r="AF63">
        <v>6.7999999999999901</v>
      </c>
      <c r="AH63">
        <f t="shared" si="11"/>
        <v>7.5555555555555447</v>
      </c>
      <c r="AI63">
        <f t="shared" si="12"/>
        <v>5.3186653551940513</v>
      </c>
      <c r="AJ63">
        <f t="shared" si="13"/>
        <v>5.177977033283315E-8</v>
      </c>
      <c r="AM63">
        <f t="shared" si="7"/>
        <v>0</v>
      </c>
      <c r="AU63">
        <v>4.5</v>
      </c>
      <c r="AW63">
        <f t="shared" si="19"/>
        <v>5</v>
      </c>
      <c r="AX63">
        <f t="shared" si="20"/>
        <v>4.5523498205749622</v>
      </c>
      <c r="AY63">
        <f t="shared" si="21"/>
        <v>3.9193596870394662E-8</v>
      </c>
    </row>
    <row r="64" spans="1:51" x14ac:dyDescent="0.2">
      <c r="H64">
        <v>6.5672465333998797</v>
      </c>
      <c r="I64">
        <v>9.1055830112960999E-8</v>
      </c>
      <c r="J64">
        <f t="shared" si="22"/>
        <v>7.2969405926665329</v>
      </c>
      <c r="K64">
        <f t="shared" si="23"/>
        <v>5.4800692451914923</v>
      </c>
      <c r="L64">
        <v>9.1055830112960999E-8</v>
      </c>
      <c r="M64" s="68"/>
      <c r="O64">
        <v>10.151388660872399</v>
      </c>
      <c r="P64">
        <v>2.2639262295570999E-7</v>
      </c>
      <c r="Q64">
        <f t="shared" si="14"/>
        <v>11.279320734302665</v>
      </c>
      <c r="R64">
        <f t="shared" si="15"/>
        <v>10.57203327901402</v>
      </c>
      <c r="T64" s="68"/>
      <c r="X64">
        <v>6.8999999999999897</v>
      </c>
      <c r="Z64">
        <f t="shared" si="8"/>
        <v>7.6666666666666554</v>
      </c>
      <c r="AA64">
        <f t="shared" si="9"/>
        <v>5.9109056810398437</v>
      </c>
      <c r="AC64" s="68">
        <f t="shared" si="10"/>
        <v>7.100296664901819E-8</v>
      </c>
      <c r="AF64">
        <v>6.8999999999999897</v>
      </c>
      <c r="AH64">
        <f t="shared" si="11"/>
        <v>7.6666666666666554</v>
      </c>
      <c r="AI64">
        <f t="shared" si="12"/>
        <v>5.4302929382629728</v>
      </c>
      <c r="AJ64">
        <f t="shared" si="13"/>
        <v>5.3741153064463208E-8</v>
      </c>
      <c r="AM64">
        <f t="shared" si="7"/>
        <v>0</v>
      </c>
      <c r="AU64">
        <v>4.5999999999999996</v>
      </c>
      <c r="AW64">
        <f t="shared" si="19"/>
        <v>5.1111111111111107</v>
      </c>
      <c r="AX64">
        <f t="shared" si="20"/>
        <v>4.7062126492541747</v>
      </c>
      <c r="AY64">
        <f t="shared" si="21"/>
        <v>4.159636847922617E-8</v>
      </c>
    </row>
    <row r="65" spans="8:51" x14ac:dyDescent="0.2">
      <c r="H65">
        <v>6.7530131351086604</v>
      </c>
      <c r="I65">
        <v>1.0021403680719399E-7</v>
      </c>
      <c r="J65">
        <f t="shared" si="22"/>
        <v>7.5033479278985116</v>
      </c>
      <c r="K65">
        <f t="shared" si="23"/>
        <v>5.7196724840086288</v>
      </c>
      <c r="L65">
        <v>1.0021403680719399E-7</v>
      </c>
      <c r="M65" s="68"/>
      <c r="O65">
        <v>10.538342755283299</v>
      </c>
      <c r="P65">
        <v>2.31951755121199E-7</v>
      </c>
      <c r="Q65">
        <f t="shared" si="14"/>
        <v>11.709269728092554</v>
      </c>
      <c r="R65">
        <f t="shared" si="15"/>
        <v>11.191136173885511</v>
      </c>
      <c r="T65" s="68"/>
      <c r="X65">
        <v>6.9999999999999902</v>
      </c>
      <c r="Z65">
        <f t="shared" si="8"/>
        <v>7.777777777777767</v>
      </c>
      <c r="AA65">
        <f t="shared" si="9"/>
        <v>6.0418540200835569</v>
      </c>
      <c r="AC65" s="68">
        <f t="shared" si="10"/>
        <v>7.39565466469626E-8</v>
      </c>
      <c r="AF65">
        <v>6.9999999999999902</v>
      </c>
      <c r="AH65">
        <f t="shared" si="11"/>
        <v>7.777777777777767</v>
      </c>
      <c r="AI65">
        <f t="shared" si="12"/>
        <v>5.5421421675941449</v>
      </c>
      <c r="AJ65">
        <f t="shared" si="13"/>
        <v>5.573863940061496E-8</v>
      </c>
      <c r="AM65">
        <f t="shared" si="7"/>
        <v>0</v>
      </c>
      <c r="AU65">
        <v>4.7</v>
      </c>
      <c r="AW65">
        <f t="shared" si="19"/>
        <v>5.2222222222222223</v>
      </c>
      <c r="AX65">
        <f t="shared" si="20"/>
        <v>4.8621959408366715</v>
      </c>
      <c r="AY65">
        <f t="shared" si="21"/>
        <v>4.4096431431037122E-8</v>
      </c>
    </row>
    <row r="66" spans="8:51" x14ac:dyDescent="0.2">
      <c r="H66">
        <v>6.9739088672406604</v>
      </c>
      <c r="I66">
        <v>1.1246914521917401E-7</v>
      </c>
      <c r="J66">
        <f t="shared" si="22"/>
        <v>7.7487876302674001</v>
      </c>
      <c r="K66">
        <f t="shared" si="23"/>
        <v>6.0076214992222035</v>
      </c>
      <c r="L66">
        <v>1.1246914521917401E-7</v>
      </c>
      <c r="M66" s="68"/>
      <c r="O66">
        <v>10.950289685300399</v>
      </c>
      <c r="P66">
        <v>2.55644485807353E-7</v>
      </c>
      <c r="Q66">
        <f t="shared" si="14"/>
        <v>12.166988539222665</v>
      </c>
      <c r="R66">
        <f t="shared" si="15"/>
        <v>11.868152726870397</v>
      </c>
      <c r="T66" s="68"/>
      <c r="X66">
        <v>7.0999999999999899</v>
      </c>
      <c r="Z66">
        <f t="shared" si="8"/>
        <v>7.8888888888888777</v>
      </c>
      <c r="AA66">
        <f t="shared" si="9"/>
        <v>6.1734966025346907</v>
      </c>
      <c r="AC66" s="68">
        <f t="shared" si="10"/>
        <v>7.698179919317033E-8</v>
      </c>
      <c r="AF66">
        <v>7.0999999999999899</v>
      </c>
      <c r="AH66">
        <f t="shared" si="11"/>
        <v>7.8888888888888777</v>
      </c>
      <c r="AI66">
        <f t="shared" si="12"/>
        <v>5.6542140202481104</v>
      </c>
      <c r="AJ66">
        <f t="shared" si="13"/>
        <v>5.7772300720080614E-8</v>
      </c>
      <c r="AM66">
        <f t="shared" si="7"/>
        <v>0</v>
      </c>
      <c r="AU66">
        <v>4.8</v>
      </c>
      <c r="AW66">
        <f t="shared" si="19"/>
        <v>5.333333333333333</v>
      </c>
      <c r="AX66">
        <f t="shared" si="20"/>
        <v>5.0203623834877158</v>
      </c>
      <c r="AY66">
        <f t="shared" si="21"/>
        <v>4.6697014725128788E-8</v>
      </c>
    </row>
    <row r="67" spans="8:51" x14ac:dyDescent="0.2">
      <c r="H67">
        <v>7.2478126136689598</v>
      </c>
      <c r="I67">
        <v>1.2726495483559701E-7</v>
      </c>
      <c r="J67">
        <f t="shared" si="22"/>
        <v>8.0531251262988448</v>
      </c>
      <c r="K67">
        <f t="shared" si="23"/>
        <v>6.3693695079799255</v>
      </c>
      <c r="L67">
        <v>1.2726495483559701E-7</v>
      </c>
      <c r="M67" s="68"/>
      <c r="O67">
        <v>11.182951564529599</v>
      </c>
      <c r="P67">
        <v>2.7546304957904602E-7</v>
      </c>
      <c r="Q67">
        <f t="shared" si="14"/>
        <v>12.42550173836622</v>
      </c>
      <c r="R67">
        <f t="shared" si="15"/>
        <v>12.259101315288152</v>
      </c>
      <c r="T67" s="68"/>
      <c r="X67">
        <v>7.1999999999999904</v>
      </c>
      <c r="Z67">
        <f t="shared" si="8"/>
        <v>7.9999999999999893</v>
      </c>
      <c r="AA67">
        <f t="shared" si="9"/>
        <v>6.3058414477083238</v>
      </c>
      <c r="AC67" s="68">
        <f t="shared" si="10"/>
        <v>8.0079631684238176E-8</v>
      </c>
      <c r="AF67">
        <v>7.1999999999999904</v>
      </c>
      <c r="AH67">
        <f t="shared" si="11"/>
        <v>7.9999999999999893</v>
      </c>
      <c r="AI67">
        <f t="shared" si="12"/>
        <v>5.7665094796546761</v>
      </c>
      <c r="AJ67">
        <f t="shared" si="13"/>
        <v>5.9842211733052831E-8</v>
      </c>
      <c r="AM67">
        <f t="shared" si="7"/>
        <v>0</v>
      </c>
      <c r="AU67">
        <v>4.9000000000000004</v>
      </c>
      <c r="AW67">
        <f t="shared" si="19"/>
        <v>5.4444444444444446</v>
      </c>
      <c r="AX67">
        <f t="shared" si="20"/>
        <v>5.180777407441334</v>
      </c>
      <c r="AY67">
        <f t="shared" si="21"/>
        <v>4.9401516217854412E-8</v>
      </c>
    </row>
    <row r="68" spans="8:51" x14ac:dyDescent="0.2">
      <c r="H68">
        <v>7.4944640011811501</v>
      </c>
      <c r="I68">
        <v>1.39281517633879E-7</v>
      </c>
      <c r="J68">
        <f t="shared" si="22"/>
        <v>8.3271822235346118</v>
      </c>
      <c r="K68">
        <f t="shared" si="23"/>
        <v>6.6997066824877507</v>
      </c>
      <c r="L68">
        <v>1.39281517633879E-7</v>
      </c>
      <c r="M68" s="68"/>
      <c r="O68">
        <v>11.4835988410999</v>
      </c>
      <c r="P68">
        <v>2.85998622589533E-7</v>
      </c>
      <c r="Q68">
        <f t="shared" si="14"/>
        <v>12.759554267888777</v>
      </c>
      <c r="R68">
        <f t="shared" si="15"/>
        <v>12.773890007085031</v>
      </c>
      <c r="T68" s="68"/>
      <c r="X68">
        <v>7.2999999999999901</v>
      </c>
      <c r="Z68">
        <f t="shared" si="8"/>
        <v>8.1111111111111001</v>
      </c>
      <c r="AA68">
        <f t="shared" si="9"/>
        <v>6.4388967116225739</v>
      </c>
      <c r="AC68" s="68">
        <f t="shared" si="10"/>
        <v>8.3250971993596179E-8</v>
      </c>
      <c r="AF68">
        <v>7.2999999999999901</v>
      </c>
      <c r="AH68">
        <f t="shared" si="11"/>
        <v>8.1111111111111001</v>
      </c>
      <c r="AI68">
        <f t="shared" si="12"/>
        <v>5.8790295356674189</v>
      </c>
      <c r="AJ68">
        <f t="shared" si="13"/>
        <v>6.1948450397200296E-8</v>
      </c>
      <c r="AM68">
        <f t="shared" si="7"/>
        <v>0</v>
      </c>
      <c r="AU68">
        <v>5</v>
      </c>
      <c r="AW68">
        <f t="shared" si="19"/>
        <v>5.5555555555555554</v>
      </c>
      <c r="AX68">
        <f t="shared" si="20"/>
        <v>5.3435093436114771</v>
      </c>
      <c r="AY68">
        <f t="shared" si="21"/>
        <v>5.2213512966980333E-8</v>
      </c>
    </row>
    <row r="69" spans="8:51" x14ac:dyDescent="0.2">
      <c r="H69">
        <v>7.7142396770243904</v>
      </c>
      <c r="I69">
        <v>1.4865731493159699E-7</v>
      </c>
      <c r="J69">
        <f t="shared" si="22"/>
        <v>8.5713774189159899</v>
      </c>
      <c r="K69">
        <f t="shared" si="23"/>
        <v>6.9978144048331519</v>
      </c>
      <c r="L69">
        <v>1.4865731493159699E-7</v>
      </c>
      <c r="M69" s="68"/>
      <c r="O69">
        <v>11.7841566280692</v>
      </c>
      <c r="P69">
        <v>3.0178571428571398E-7</v>
      </c>
      <c r="Q69">
        <f t="shared" si="14"/>
        <v>13.093507364521333</v>
      </c>
      <c r="R69">
        <f t="shared" si="15"/>
        <v>13.299804373500056</v>
      </c>
      <c r="T69" s="68"/>
      <c r="X69">
        <v>7.3999999999999897</v>
      </c>
      <c r="Z69">
        <f t="shared" si="8"/>
        <v>8.2222222222222108</v>
      </c>
      <c r="AA69">
        <f t="shared" si="9"/>
        <v>6.5726706900619796</v>
      </c>
      <c r="AC69" s="68">
        <f t="shared" si="10"/>
        <v>8.6496768881415089E-8</v>
      </c>
      <c r="AF69">
        <v>7.3999999999999897</v>
      </c>
      <c r="AH69">
        <f t="shared" si="11"/>
        <v>8.2222222222222108</v>
      </c>
      <c r="AI69">
        <f t="shared" si="12"/>
        <v>5.9917751846187919</v>
      </c>
      <c r="AJ69">
        <f t="shared" si="13"/>
        <v>6.4091097839574858E-8</v>
      </c>
      <c r="AM69">
        <f t="shared" si="7"/>
        <v>0</v>
      </c>
      <c r="AU69">
        <v>5.0999999999999996</v>
      </c>
      <c r="AW69">
        <f t="shared" si="19"/>
        <v>5.6666666666666661</v>
      </c>
      <c r="AX69">
        <f t="shared" si="20"/>
        <v>5.5086295936466811</v>
      </c>
      <c r="AY69">
        <f t="shared" si="21"/>
        <v>5.5136772419116077E-8</v>
      </c>
    </row>
    <row r="70" spans="8:51" x14ac:dyDescent="0.2">
      <c r="H70">
        <v>7.9584209864416504</v>
      </c>
      <c r="I70">
        <v>1.6064167938797599E-7</v>
      </c>
      <c r="J70">
        <f t="shared" si="22"/>
        <v>8.8426899849351663</v>
      </c>
      <c r="K70">
        <f t="shared" si="23"/>
        <v>7.3333054738624481</v>
      </c>
      <c r="L70">
        <v>1.6064167938797599E-7</v>
      </c>
      <c r="M70" s="68"/>
      <c r="O70">
        <v>12.111205120900101</v>
      </c>
      <c r="P70">
        <v>3.23152984023251E-7</v>
      </c>
      <c r="Q70">
        <f t="shared" si="14"/>
        <v>13.45689457877789</v>
      </c>
      <c r="R70">
        <f t="shared" si="15"/>
        <v>13.885500392956128</v>
      </c>
      <c r="T70" s="68"/>
      <c r="X70">
        <v>7.4999999999999902</v>
      </c>
      <c r="Z70">
        <f t="shared" si="8"/>
        <v>8.3333333333333215</v>
      </c>
      <c r="AA70">
        <f t="shared" si="9"/>
        <v>6.7071718217258809</v>
      </c>
      <c r="AC70" s="68">
        <f t="shared" si="10"/>
        <v>8.9817992422694178E-8</v>
      </c>
      <c r="AF70">
        <v>7.4999999999999902</v>
      </c>
      <c r="AH70">
        <f t="shared" si="11"/>
        <v>8.3333333333333215</v>
      </c>
      <c r="AI70">
        <f t="shared" si="12"/>
        <v>6.1047474293758013</v>
      </c>
      <c r="AJ70">
        <f t="shared" si="13"/>
        <v>6.6270238283913321E-8</v>
      </c>
      <c r="AM70">
        <f t="shared" si="7"/>
        <v>0</v>
      </c>
      <c r="AU70">
        <v>5.2</v>
      </c>
      <c r="AW70">
        <f t="shared" si="19"/>
        <v>5.7777777777777777</v>
      </c>
      <c r="AX70">
        <f t="shared" si="20"/>
        <v>5.676212812420963</v>
      </c>
      <c r="AY70">
        <f t="shared" si="21"/>
        <v>5.8175264514937151E-8</v>
      </c>
    </row>
    <row r="71" spans="8:51" x14ac:dyDescent="0.2">
      <c r="H71">
        <v>8.2468074874793995</v>
      </c>
      <c r="I71">
        <v>1.6860278632701E-7</v>
      </c>
      <c r="J71">
        <f t="shared" si="22"/>
        <v>9.1631194305326655</v>
      </c>
      <c r="K71">
        <f t="shared" si="23"/>
        <v>7.7355104606320815</v>
      </c>
      <c r="L71">
        <v>1.6860278632701E-7</v>
      </c>
      <c r="M71" s="68"/>
      <c r="O71">
        <v>12.480989014921599</v>
      </c>
      <c r="P71">
        <v>3.5629603050951899E-7</v>
      </c>
      <c r="Q71">
        <f t="shared" si="14"/>
        <v>13.867765572135109</v>
      </c>
      <c r="R71">
        <f t="shared" si="15"/>
        <v>14.565481085204572</v>
      </c>
      <c r="T71" s="68"/>
      <c r="X71">
        <v>7.5999999999999899</v>
      </c>
      <c r="Z71">
        <f t="shared" si="8"/>
        <v>8.4444444444444322</v>
      </c>
      <c r="AA71">
        <f t="shared" si="9"/>
        <v>6.842408691464632</v>
      </c>
      <c r="AC71" s="68">
        <f t="shared" si="10"/>
        <v>9.3215634453753394E-8</v>
      </c>
      <c r="AF71">
        <v>7.5999999999999899</v>
      </c>
      <c r="AH71">
        <f t="shared" si="11"/>
        <v>8.4444444444444322</v>
      </c>
      <c r="AI71">
        <f t="shared" si="12"/>
        <v>6.2179472793962747</v>
      </c>
      <c r="AJ71">
        <f t="shared" si="13"/>
        <v>6.8485958982938009E-8</v>
      </c>
      <c r="AM71">
        <f t="shared" si="7"/>
        <v>0</v>
      </c>
      <c r="AU71">
        <v>5.3</v>
      </c>
      <c r="AW71">
        <f t="shared" si="19"/>
        <v>5.8888888888888884</v>
      </c>
      <c r="AX71">
        <f t="shared" si="20"/>
        <v>5.8463371040546894</v>
      </c>
      <c r="AY71">
        <f t="shared" si="21"/>
        <v>6.1333174795409763E-8</v>
      </c>
    </row>
    <row r="72" spans="8:51" x14ac:dyDescent="0.2">
      <c r="H72">
        <v>8.55689077311688</v>
      </c>
      <c r="I72">
        <v>1.7654088539640501E-7</v>
      </c>
      <c r="J72">
        <f t="shared" si="22"/>
        <v>9.5076564145743117</v>
      </c>
      <c r="K72">
        <f t="shared" si="23"/>
        <v>8.1754508401230748</v>
      </c>
      <c r="L72">
        <v>1.7654088539640501E-7</v>
      </c>
      <c r="M72" s="68"/>
      <c r="O72">
        <v>12.9184360711634</v>
      </c>
      <c r="P72">
        <v>3.8638524645223499E-7</v>
      </c>
      <c r="Q72">
        <f t="shared" si="14"/>
        <v>14.353817856848222</v>
      </c>
      <c r="R72">
        <f t="shared" si="15"/>
        <v>15.395724812867805</v>
      </c>
      <c r="T72" s="68"/>
      <c r="X72">
        <v>7.6999999999999904</v>
      </c>
      <c r="Z72">
        <f t="shared" si="8"/>
        <v>8.5555555555555447</v>
      </c>
      <c r="AA72">
        <f t="shared" si="9"/>
        <v>6.9783900336065843</v>
      </c>
      <c r="AC72" s="68">
        <f t="shared" si="10"/>
        <v>9.6690709037400864E-8</v>
      </c>
      <c r="AF72">
        <v>7.6999999999999904</v>
      </c>
      <c r="AH72">
        <f t="shared" si="11"/>
        <v>8.5555555555555447</v>
      </c>
      <c r="AI72">
        <f t="shared" si="12"/>
        <v>6.331375750785738</v>
      </c>
      <c r="AJ72">
        <f t="shared" si="13"/>
        <v>7.0738350155296364E-8</v>
      </c>
      <c r="AM72">
        <f t="shared" si="7"/>
        <v>0</v>
      </c>
      <c r="AU72">
        <v>5.4</v>
      </c>
      <c r="AW72">
        <f t="shared" si="19"/>
        <v>6</v>
      </c>
      <c r="AX72">
        <f t="shared" si="20"/>
        <v>6.0190842326719451</v>
      </c>
      <c r="AY72">
        <f t="shared" si="21"/>
        <v>6.4614918601692918E-8</v>
      </c>
    </row>
    <row r="73" spans="8:51" x14ac:dyDescent="0.2">
      <c r="H73">
        <v>8.7787369962324799</v>
      </c>
      <c r="I73">
        <v>1.88509518517788E-7</v>
      </c>
      <c r="J73">
        <f t="shared" si="22"/>
        <v>9.7541522180360882</v>
      </c>
      <c r="K73">
        <f t="shared" si="23"/>
        <v>8.4951191657113743</v>
      </c>
      <c r="L73">
        <v>1.88509518517788E-7</v>
      </c>
      <c r="M73" s="68"/>
      <c r="O73">
        <v>13.6557542191587</v>
      </c>
      <c r="P73">
        <v>4.4305540086826202E-7</v>
      </c>
      <c r="Q73">
        <f t="shared" si="14"/>
        <v>15.173060243509667</v>
      </c>
      <c r="R73">
        <f t="shared" si="15"/>
        <v>16.864134344924153</v>
      </c>
      <c r="T73" s="68"/>
      <c r="X73">
        <v>7.7999999999999901</v>
      </c>
      <c r="Z73">
        <f t="shared" si="8"/>
        <v>8.6666666666666554</v>
      </c>
      <c r="AA73">
        <f t="shared" si="9"/>
        <v>7.1151247353788403</v>
      </c>
      <c r="AC73" s="68">
        <f t="shared" si="10"/>
        <v>1.0024425294709122E-7</v>
      </c>
      <c r="AF73">
        <v>7.7999999999999901</v>
      </c>
      <c r="AH73">
        <f t="shared" si="11"/>
        <v>8.6666666666666554</v>
      </c>
      <c r="AI73">
        <f t="shared" si="12"/>
        <v>6.4450338663548843</v>
      </c>
      <c r="AJ73">
        <f t="shared" si="13"/>
        <v>7.3027504926812901E-8</v>
      </c>
      <c r="AM73">
        <f t="shared" si="7"/>
        <v>0</v>
      </c>
      <c r="AU73">
        <v>5.4999999999999902</v>
      </c>
      <c r="AW73">
        <f t="shared" si="19"/>
        <v>6.1111111111111001</v>
      </c>
      <c r="AX73">
        <f t="shared" si="20"/>
        <v>6.1945398492270396</v>
      </c>
      <c r="AY73">
        <f t="shared" si="21"/>
        <v>6.8025156471992486E-8</v>
      </c>
    </row>
    <row r="74" spans="8:51" x14ac:dyDescent="0.2">
      <c r="H74">
        <v>9.0357137660301703</v>
      </c>
      <c r="I74">
        <v>1.9441241819792501E-7</v>
      </c>
      <c r="J74">
        <f t="shared" si="22"/>
        <v>10.039681962255745</v>
      </c>
      <c r="K74">
        <f t="shared" si="23"/>
        <v>8.8707078726171495</v>
      </c>
      <c r="L74">
        <v>1.9441241819792501E-7</v>
      </c>
      <c r="M74" s="68"/>
      <c r="O74">
        <v>14.289953182954299</v>
      </c>
      <c r="P74">
        <v>5.2223143647203702E-7</v>
      </c>
      <c r="Q74">
        <f t="shared" si="14"/>
        <v>15.87772575883811</v>
      </c>
      <c r="R74">
        <f t="shared" si="15"/>
        <v>18.204096013210069</v>
      </c>
      <c r="T74" s="68"/>
      <c r="X74">
        <v>7.8999999999999897</v>
      </c>
      <c r="Z74">
        <f t="shared" si="8"/>
        <v>8.7777777777777661</v>
      </c>
      <c r="AA74">
        <f t="shared" si="9"/>
        <v>7.2526218404249656</v>
      </c>
      <c r="AC74" s="68">
        <f t="shared" si="10"/>
        <v>1.0387732617043459E-7</v>
      </c>
      <c r="AF74">
        <v>7.8999999999999897</v>
      </c>
      <c r="AH74">
        <f t="shared" si="11"/>
        <v>8.7777777777777661</v>
      </c>
      <c r="AI74">
        <f t="shared" si="12"/>
        <v>6.5589226556776765</v>
      </c>
      <c r="AJ74">
        <f t="shared" si="13"/>
        <v>7.5353519275755007E-8</v>
      </c>
      <c r="AM74">
        <f t="shared" si="7"/>
        <v>0</v>
      </c>
      <c r="AU74">
        <v>5.5999999999999899</v>
      </c>
      <c r="AW74">
        <f t="shared" si="19"/>
        <v>6.2222222222222108</v>
      </c>
      <c r="AX74">
        <f t="shared" si="20"/>
        <v>6.3727937358743825</v>
      </c>
      <c r="AY74">
        <f t="shared" si="21"/>
        <v>7.1568810850542505E-8</v>
      </c>
    </row>
    <row r="75" spans="8:51" x14ac:dyDescent="0.2">
      <c r="H75">
        <v>9.3120810476929794</v>
      </c>
      <c r="I75">
        <v>2.01209809903779E-7</v>
      </c>
      <c r="J75">
        <f t="shared" si="22"/>
        <v>10.346756719658865</v>
      </c>
      <c r="K75">
        <f t="shared" si="23"/>
        <v>9.2811924305081916</v>
      </c>
      <c r="L75">
        <v>2.01209809903779E-7</v>
      </c>
      <c r="M75" s="68"/>
      <c r="O75">
        <v>15.1155903298494</v>
      </c>
      <c r="P75">
        <v>5.9822318594139896E-7</v>
      </c>
      <c r="Q75">
        <f t="shared" si="14"/>
        <v>16.795100366499334</v>
      </c>
      <c r="R75">
        <f t="shared" si="15"/>
        <v>20.070283179019274</v>
      </c>
      <c r="T75" s="68"/>
      <c r="X75">
        <v>7.9999999999999902</v>
      </c>
      <c r="Z75">
        <f t="shared" si="8"/>
        <v>8.8888888888888786</v>
      </c>
      <c r="AA75">
        <f t="shared" si="9"/>
        <v>7.3908905524229311</v>
      </c>
      <c r="AC75" s="68">
        <f t="shared" si="10"/>
        <v>1.075910124324606E-7</v>
      </c>
      <c r="AF75">
        <v>7.9999999999999902</v>
      </c>
      <c r="AH75">
        <f t="shared" si="11"/>
        <v>8.8888888888888786</v>
      </c>
      <c r="AI75">
        <f t="shared" si="12"/>
        <v>6.6730431551500473</v>
      </c>
      <c r="AJ75">
        <f t="shared" si="13"/>
        <v>7.771649198184065E-8</v>
      </c>
      <c r="AM75">
        <f t="shared" si="7"/>
        <v>0</v>
      </c>
      <c r="AU75">
        <v>5.7</v>
      </c>
      <c r="AW75">
        <f t="shared" si="19"/>
        <v>6.333333333333333</v>
      </c>
      <c r="AX75">
        <f t="shared" si="20"/>
        <v>6.5539400695141099</v>
      </c>
      <c r="AY75">
        <f t="shared" si="21"/>
        <v>7.5251084237268874E-8</v>
      </c>
    </row>
    <row r="76" spans="8:51" x14ac:dyDescent="0.2">
      <c r="H76">
        <v>9.6093302086673802</v>
      </c>
      <c r="I76">
        <v>2.0769343067562199E-7</v>
      </c>
      <c r="J76">
        <f t="shared" si="22"/>
        <v>10.677033565185978</v>
      </c>
      <c r="K76">
        <f t="shared" si="23"/>
        <v>9.7305528206603089</v>
      </c>
      <c r="L76">
        <v>2.0769343067562199E-7</v>
      </c>
      <c r="M76" s="68"/>
      <c r="O76">
        <v>16.117083688442499</v>
      </c>
      <c r="P76">
        <v>7.7544875448419098E-7</v>
      </c>
      <c r="Q76">
        <f t="shared" si="14"/>
        <v>17.90787076493611</v>
      </c>
      <c r="R76">
        <f t="shared" si="15"/>
        <v>22.550895937822094</v>
      </c>
      <c r="T76" s="68"/>
      <c r="X76">
        <v>8.0999999999999908</v>
      </c>
      <c r="Z76">
        <f t="shared" si="8"/>
        <v>8.9999999999999893</v>
      </c>
      <c r="AA76">
        <f t="shared" si="9"/>
        <v>7.5299402388066667</v>
      </c>
      <c r="AC76" s="68">
        <f t="shared" si="10"/>
        <v>1.1138641973908025E-7</v>
      </c>
      <c r="AF76">
        <v>8.0999999999999908</v>
      </c>
      <c r="AH76">
        <f t="shared" si="11"/>
        <v>8.9999999999999893</v>
      </c>
      <c r="AI76">
        <f t="shared" si="12"/>
        <v>6.7873964080492497</v>
      </c>
      <c r="AJ76">
        <f t="shared" si="13"/>
        <v>8.0116524578739625E-8</v>
      </c>
      <c r="AM76">
        <f t="shared" si="7"/>
        <v>0</v>
      </c>
      <c r="AU76">
        <v>5.7999999999999901</v>
      </c>
      <c r="AW76">
        <f t="shared" si="19"/>
        <v>6.4444444444444331</v>
      </c>
      <c r="AX76">
        <f t="shared" si="20"/>
        <v>6.7380777063247317</v>
      </c>
      <c r="AY76">
        <f t="shared" si="21"/>
        <v>7.9077478921804795E-8</v>
      </c>
    </row>
    <row r="77" spans="8:51" x14ac:dyDescent="0.2">
      <c r="H77">
        <v>9.7749275921366401</v>
      </c>
      <c r="I77">
        <v>2.25149269356185E-7</v>
      </c>
      <c r="J77">
        <f t="shared" si="22"/>
        <v>10.8610306579296</v>
      </c>
      <c r="K77">
        <f t="shared" si="23"/>
        <v>9.9845409515549051</v>
      </c>
      <c r="L77">
        <v>2.25149269356185E-7</v>
      </c>
      <c r="M77" s="68"/>
      <c r="O77">
        <v>17.708146233712799</v>
      </c>
      <c r="P77">
        <v>1.0642134004684899E-6</v>
      </c>
      <c r="Q77">
        <f t="shared" si="14"/>
        <v>19.675718037458665</v>
      </c>
      <c r="R77">
        <f t="shared" si="15"/>
        <v>27.117539001531167</v>
      </c>
      <c r="T77" s="68"/>
      <c r="X77">
        <v>8.1999999999999904</v>
      </c>
      <c r="Z77">
        <f t="shared" si="8"/>
        <v>9.1111111111111001</v>
      </c>
      <c r="AA77">
        <f t="shared" si="9"/>
        <v>7.6697804345948146</v>
      </c>
      <c r="AC77" s="68">
        <f t="shared" si="10"/>
        <v>1.1526468094123423E-7</v>
      </c>
      <c r="AF77">
        <v>8.1999999999999904</v>
      </c>
      <c r="AH77">
        <f t="shared" si="11"/>
        <v>9.1111111111111001</v>
      </c>
      <c r="AI77">
        <f t="shared" si="12"/>
        <v>6.9019834645938332</v>
      </c>
      <c r="AJ77">
        <f t="shared" si="13"/>
        <v>8.2553721309840794E-8</v>
      </c>
      <c r="AM77">
        <f t="shared" ref="AM77:AM140" si="25">(0.0000000026)*AL77^1.79</f>
        <v>0</v>
      </c>
      <c r="AU77">
        <v>5.8999999999999897</v>
      </c>
      <c r="AW77">
        <f t="shared" si="19"/>
        <v>6.5555555555555438</v>
      </c>
      <c r="AX77">
        <f t="shared" si="20"/>
        <v>6.9253104892946178</v>
      </c>
      <c r="AY77">
        <f t="shared" si="21"/>
        <v>8.3053818462597355E-8</v>
      </c>
    </row>
    <row r="78" spans="8:51" x14ac:dyDescent="0.2">
      <c r="H78">
        <v>9.9497018945599294</v>
      </c>
      <c r="I78">
        <v>2.2976623447318601E-7</v>
      </c>
      <c r="J78">
        <f t="shared" si="22"/>
        <v>11.05522432728881</v>
      </c>
      <c r="K78">
        <f t="shared" si="23"/>
        <v>10.2555183707775</v>
      </c>
      <c r="L78">
        <v>2.2976623447318601E-7</v>
      </c>
      <c r="M78" s="68"/>
      <c r="O78">
        <v>18.904863857941699</v>
      </c>
      <c r="P78">
        <v>1.3631887552276201E-6</v>
      </c>
      <c r="Q78">
        <f t="shared" si="14"/>
        <v>21.005404286601888</v>
      </c>
      <c r="R78">
        <f t="shared" si="15"/>
        <v>31.238446308375561</v>
      </c>
      <c r="T78" s="68"/>
      <c r="X78">
        <v>8.2999999999999901</v>
      </c>
      <c r="Z78">
        <f t="shared" ref="Z78:Z141" si="26">X78/(1-0.1)</f>
        <v>9.2222222222222108</v>
      </c>
      <c r="AA78">
        <f t="shared" ref="AA78:AA141" si="27">(X78-$Z$3)/SQRT(1-(Z78/$AB$3))</f>
        <v>7.8104208463303193</v>
      </c>
      <c r="AC78" s="68">
        <f t="shared" ref="AC78:AC141" si="28">$Z$6*AA78^$AA$5</f>
        <v>1.1922695432025456E-7</v>
      </c>
      <c r="AF78">
        <v>8.2999999999999901</v>
      </c>
      <c r="AH78">
        <f t="shared" ref="AH78:AH141" si="29">AF78/(1-0.1)</f>
        <v>9.2222222222222108</v>
      </c>
      <c r="AI78">
        <f t="shared" ref="AI78:AI141" si="30">(AF78-$Z$3)/SQRT(1-(AH78/$AC$3))</f>
        <v>7.0168053820042733</v>
      </c>
      <c r="AJ78">
        <f t="shared" ref="AJ78:AJ141" si="31">(0.0000000026)*AI78^1.79</f>
        <v>8.5028189087076585E-8</v>
      </c>
      <c r="AM78">
        <f t="shared" si="25"/>
        <v>0</v>
      </c>
      <c r="AU78">
        <v>5.9999999999999902</v>
      </c>
      <c r="AW78">
        <f t="shared" si="19"/>
        <v>6.6666666666666554</v>
      </c>
      <c r="AX78">
        <f t="shared" si="20"/>
        <v>7.1157475809898836</v>
      </c>
      <c r="AY78">
        <f t="shared" si="21"/>
        <v>8.7186271091176904E-8</v>
      </c>
    </row>
    <row r="79" spans="8:51" x14ac:dyDescent="0.2">
      <c r="H79">
        <v>10.2246165592636</v>
      </c>
      <c r="I79">
        <v>2.4222907508580401E-7</v>
      </c>
      <c r="J79">
        <f t="shared" si="22"/>
        <v>11.360685065848445</v>
      </c>
      <c r="K79">
        <f t="shared" si="23"/>
        <v>10.687984063399419</v>
      </c>
      <c r="L79">
        <v>2.4222907508580401E-7</v>
      </c>
      <c r="M79" s="68"/>
      <c r="O79">
        <v>20.6978429537509</v>
      </c>
      <c r="P79">
        <v>1.70346670126234E-6</v>
      </c>
      <c r="Q79">
        <f t="shared" si="14"/>
        <v>22.997603281945445</v>
      </c>
      <c r="R79">
        <f t="shared" si="15"/>
        <v>39.115555923601313</v>
      </c>
      <c r="T79" s="68"/>
      <c r="X79">
        <v>8.3999999999999897</v>
      </c>
      <c r="Z79">
        <f t="shared" si="26"/>
        <v>9.3333333333333215</v>
      </c>
      <c r="AA79">
        <f t="shared" si="27"/>
        <v>7.9518713561347241</v>
      </c>
      <c r="AC79" s="68">
        <f t="shared" si="28"/>
        <v>1.2327442419500885E-7</v>
      </c>
      <c r="AF79">
        <v>8.3999999999999897</v>
      </c>
      <c r="AH79">
        <f t="shared" si="29"/>
        <v>9.3333333333333215</v>
      </c>
      <c r="AI79">
        <f t="shared" si="30"/>
        <v>7.1318632245642544</v>
      </c>
      <c r="AJ79">
        <f t="shared" si="31"/>
        <v>8.7540037452614057E-8</v>
      </c>
      <c r="AM79">
        <f t="shared" si="25"/>
        <v>0</v>
      </c>
      <c r="AU79">
        <v>6.0999999999999899</v>
      </c>
      <c r="AW79">
        <f t="shared" si="19"/>
        <v>6.7777777777777661</v>
      </c>
      <c r="AX79">
        <f t="shared" si="20"/>
        <v>7.3095038240530297</v>
      </c>
      <c r="AY79">
        <f t="shared" si="21"/>
        <v>9.1481375243644839E-8</v>
      </c>
    </row>
    <row r="80" spans="8:51" x14ac:dyDescent="0.2">
      <c r="H80">
        <v>10.555964700927101</v>
      </c>
      <c r="I80">
        <v>2.7772636961761402E-7</v>
      </c>
      <c r="J80">
        <f t="shared" si="22"/>
        <v>11.728849667696778</v>
      </c>
      <c r="K80">
        <f t="shared" si="23"/>
        <v>11.219711350323577</v>
      </c>
      <c r="L80">
        <v>2.7772636961761402E-7</v>
      </c>
      <c r="M80" s="68"/>
      <c r="O80">
        <v>21.036122069324598</v>
      </c>
      <c r="P80">
        <v>1.8499999999999899E-6</v>
      </c>
      <c r="Q80">
        <f t="shared" si="14"/>
        <v>23.373468965916221</v>
      </c>
      <c r="R80">
        <f t="shared" si="15"/>
        <v>40.929367524738652</v>
      </c>
      <c r="T80" s="68"/>
      <c r="X80">
        <v>8.4999999999999893</v>
      </c>
      <c r="Z80">
        <f t="shared" si="26"/>
        <v>9.4444444444444322</v>
      </c>
      <c r="AA80">
        <f t="shared" si="27"/>
        <v>8.0941420258811174</v>
      </c>
      <c r="AC80" s="68">
        <f t="shared" si="28"/>
        <v>1.2740830155143907E-7</v>
      </c>
      <c r="AF80">
        <v>8.4999999999999893</v>
      </c>
      <c r="AH80">
        <f t="shared" si="29"/>
        <v>9.4444444444444322</v>
      </c>
      <c r="AI80">
        <f t="shared" si="30"/>
        <v>7.2471580636826065</v>
      </c>
      <c r="AJ80">
        <f t="shared" si="31"/>
        <v>9.0089378543235424E-8</v>
      </c>
      <c r="AM80">
        <f t="shared" si="25"/>
        <v>0</v>
      </c>
      <c r="AU80">
        <v>6.1999999999999904</v>
      </c>
      <c r="AW80">
        <f t="shared" si="19"/>
        <v>6.8888888888888777</v>
      </c>
      <c r="AX80">
        <f t="shared" si="20"/>
        <v>7.5067001322152009</v>
      </c>
      <c r="AY80">
        <f t="shared" si="21"/>
        <v>9.594606744640686E-8</v>
      </c>
    </row>
    <row r="81" spans="8:51" x14ac:dyDescent="0.2">
      <c r="H81">
        <v>10.963859445297899</v>
      </c>
      <c r="I81">
        <v>2.9998772404587099E-7</v>
      </c>
      <c r="J81">
        <f t="shared" si="22"/>
        <v>12.182066050330999</v>
      </c>
      <c r="K81">
        <f t="shared" si="23"/>
        <v>11.890780832737512</v>
      </c>
      <c r="L81">
        <v>2.9998772404587099E-7</v>
      </c>
      <c r="M81" s="68"/>
      <c r="O81">
        <v>22.096914178142999</v>
      </c>
      <c r="P81">
        <v>3.1500000000000101E-6</v>
      </c>
      <c r="Q81">
        <f t="shared" si="14"/>
        <v>24.552126864603331</v>
      </c>
      <c r="R81">
        <f t="shared" si="15"/>
        <v>47.629623654063074</v>
      </c>
      <c r="T81" s="68"/>
      <c r="X81">
        <v>8.5999999999999908</v>
      </c>
      <c r="Z81">
        <f t="shared" si="26"/>
        <v>9.5555555555555447</v>
      </c>
      <c r="AA81">
        <f t="shared" si="27"/>
        <v>8.2372431014899199</v>
      </c>
      <c r="AC81" s="68">
        <f t="shared" si="28"/>
        <v>1.316298246951468E-7</v>
      </c>
      <c r="AF81">
        <v>8.5999999999999908</v>
      </c>
      <c r="AH81">
        <f t="shared" si="29"/>
        <v>9.5555555555555447</v>
      </c>
      <c r="AI81">
        <f t="shared" si="30"/>
        <v>7.3626909779559266</v>
      </c>
      <c r="AJ81">
        <f t="shared" si="31"/>
        <v>9.2676327057248545E-8</v>
      </c>
      <c r="AM81">
        <f t="shared" si="25"/>
        <v>0</v>
      </c>
      <c r="AU81">
        <v>6.2999999999999901</v>
      </c>
      <c r="AW81">
        <f t="shared" si="19"/>
        <v>6.9999999999999885</v>
      </c>
      <c r="AX81">
        <f t="shared" si="20"/>
        <v>7.7074639149333475</v>
      </c>
      <c r="AY81">
        <f t="shared" si="21"/>
        <v>1.0058771281167544E-7</v>
      </c>
    </row>
    <row r="82" spans="8:51" x14ac:dyDescent="0.2">
      <c r="H82">
        <v>11.422814661593501</v>
      </c>
      <c r="I82">
        <v>3.2744190368357702E-7</v>
      </c>
      <c r="J82">
        <f t="shared" ref="J82:J95" si="32">H82/(1-0.1)</f>
        <v>12.692016290659446</v>
      </c>
      <c r="K82">
        <f t="shared" ref="K82:K95" si="33">(H82-$Z$3)/SQRT(1-(J82/$AB$3))</f>
        <v>12.668917549011734</v>
      </c>
      <c r="L82">
        <v>3.2744190368357702E-7</v>
      </c>
      <c r="M82" s="68"/>
      <c r="X82">
        <v>8.6999999999999904</v>
      </c>
      <c r="Z82">
        <f t="shared" si="26"/>
        <v>9.6666666666666554</v>
      </c>
      <c r="AA82">
        <f t="shared" si="27"/>
        <v>8.3811850173517666</v>
      </c>
      <c r="AC82" s="68">
        <f t="shared" si="28"/>
        <v>1.359402599277199E-7</v>
      </c>
      <c r="AF82">
        <v>8.6999999999999904</v>
      </c>
      <c r="AH82">
        <f t="shared" si="29"/>
        <v>9.6666666666666554</v>
      </c>
      <c r="AI82">
        <f t="shared" si="30"/>
        <v>7.4784630532318639</v>
      </c>
      <c r="AJ82">
        <f t="shared" si="31"/>
        <v>9.5301000223775954E-8</v>
      </c>
      <c r="AM82">
        <f t="shared" si="25"/>
        <v>0</v>
      </c>
      <c r="AU82">
        <v>6.3999999999999897</v>
      </c>
      <c r="AW82">
        <f t="shared" si="19"/>
        <v>7.1111111111110992</v>
      </c>
      <c r="AX82">
        <f t="shared" si="20"/>
        <v>7.9119295391363123</v>
      </c>
      <c r="AY82">
        <f t="shared" si="21"/>
        <v>1.0541413843082137E-7</v>
      </c>
    </row>
    <row r="83" spans="8:51" x14ac:dyDescent="0.2">
      <c r="H83">
        <v>11.960879450993</v>
      </c>
      <c r="I83">
        <v>3.4104327749098801E-7</v>
      </c>
      <c r="J83">
        <f t="shared" si="32"/>
        <v>13.289866056658887</v>
      </c>
      <c r="K83">
        <f t="shared" si="33"/>
        <v>13.614508290619675</v>
      </c>
      <c r="L83">
        <v>3.4104327749098801E-7</v>
      </c>
      <c r="M83" s="68"/>
      <c r="X83">
        <v>8.7999999999999901</v>
      </c>
      <c r="Z83">
        <f t="shared" si="26"/>
        <v>9.7777777777777661</v>
      </c>
      <c r="AA83">
        <f t="shared" si="27"/>
        <v>8.525978400882062</v>
      </c>
      <c r="AC83" s="68">
        <f t="shared" si="28"/>
        <v>1.4034090224754298E-7</v>
      </c>
      <c r="AF83">
        <v>8.7999999999999901</v>
      </c>
      <c r="AH83">
        <f t="shared" si="29"/>
        <v>9.7777777777777661</v>
      </c>
      <c r="AI83">
        <f t="shared" si="30"/>
        <v>7.5944753826731173</v>
      </c>
      <c r="AJ83">
        <f t="shared" si="31"/>
        <v>9.7963517774287545E-8</v>
      </c>
      <c r="AM83">
        <f t="shared" si="25"/>
        <v>0</v>
      </c>
      <c r="AU83">
        <v>6.4999999999999902</v>
      </c>
      <c r="AW83">
        <f t="shared" si="19"/>
        <v>7.2222222222222108</v>
      </c>
      <c r="AX83">
        <f t="shared" si="20"/>
        <v>8.1202388319879031</v>
      </c>
      <c r="AY83">
        <f t="shared" si="21"/>
        <v>1.1043366999092297E-7</v>
      </c>
    </row>
    <row r="84" spans="8:51" x14ac:dyDescent="0.2">
      <c r="H84">
        <v>12.648708731560999</v>
      </c>
      <c r="I84">
        <v>3.6433187079089699E-7</v>
      </c>
      <c r="J84">
        <f t="shared" si="32"/>
        <v>14.054120812845554</v>
      </c>
      <c r="K84">
        <f t="shared" si="33"/>
        <v>14.880394393301909</v>
      </c>
      <c r="L84">
        <v>3.6433187079089699E-7</v>
      </c>
      <c r="M84" s="68"/>
      <c r="X84">
        <v>8.8999999999999897</v>
      </c>
      <c r="Z84">
        <f t="shared" si="26"/>
        <v>9.8888888888888768</v>
      </c>
      <c r="AA84">
        <f t="shared" si="27"/>
        <v>8.6716340772117757</v>
      </c>
      <c r="AC84" s="68">
        <f t="shared" si="28"/>
        <v>1.4483307607586964E-7</v>
      </c>
      <c r="AF84">
        <v>8.8999999999999897</v>
      </c>
      <c r="AH84">
        <f t="shared" si="29"/>
        <v>9.8888888888888768</v>
      </c>
      <c r="AI84">
        <f t="shared" si="30"/>
        <v>7.7107290668221049</v>
      </c>
      <c r="AJ84">
        <f t="shared" si="31"/>
        <v>1.0066400191624812E-7</v>
      </c>
      <c r="AM84">
        <f t="shared" si="25"/>
        <v>0</v>
      </c>
      <c r="AU84">
        <v>6.5999999999999899</v>
      </c>
      <c r="AW84">
        <f t="shared" si="19"/>
        <v>7.3333333333333215</v>
      </c>
      <c r="AX84">
        <f t="shared" si="20"/>
        <v>8.3325416290589054</v>
      </c>
      <c r="AY84">
        <f t="shared" si="21"/>
        <v>1.1565517198264427E-7</v>
      </c>
    </row>
    <row r="85" spans="8:51" x14ac:dyDescent="0.2">
      <c r="H85">
        <v>13.3452709441717</v>
      </c>
      <c r="I85">
        <v>3.8710227057589701E-7</v>
      </c>
      <c r="J85">
        <f t="shared" si="32"/>
        <v>14.828078826857444</v>
      </c>
      <c r="K85">
        <f t="shared" si="33"/>
        <v>16.234707483721309</v>
      </c>
      <c r="L85">
        <v>3.8710227057589701E-7</v>
      </c>
      <c r="M85" s="68"/>
      <c r="X85">
        <v>8.9999999999999893</v>
      </c>
      <c r="Z85">
        <f t="shared" si="26"/>
        <v>9.9999999999999876</v>
      </c>
      <c r="AA85">
        <f t="shared" si="27"/>
        <v>8.8181630740194255</v>
      </c>
      <c r="AC85" s="68">
        <f t="shared" si="28"/>
        <v>1.4941813600898941E-7</v>
      </c>
      <c r="AF85">
        <v>8.9999999999999893</v>
      </c>
      <c r="AH85">
        <f t="shared" si="29"/>
        <v>9.9999999999999876</v>
      </c>
      <c r="AI85">
        <f t="shared" si="30"/>
        <v>7.8272252136663569</v>
      </c>
      <c r="AJ85">
        <f t="shared" si="31"/>
        <v>1.0340257730876405E-7</v>
      </c>
      <c r="AM85">
        <f t="shared" si="25"/>
        <v>0</v>
      </c>
      <c r="AU85">
        <v>6.6999999999999904</v>
      </c>
      <c r="AW85">
        <f t="shared" si="19"/>
        <v>7.444444444444434</v>
      </c>
      <c r="AX85">
        <f t="shared" si="20"/>
        <v>8.5489963728528107</v>
      </c>
      <c r="AY85">
        <f t="shared" si="21"/>
        <v>1.2108809191676929E-7</v>
      </c>
    </row>
    <row r="86" spans="8:51" x14ac:dyDescent="0.2">
      <c r="H86">
        <v>13.8544546534013</v>
      </c>
      <c r="I86">
        <v>4.1262169606129698E-7</v>
      </c>
      <c r="J86">
        <f t="shared" si="32"/>
        <v>15.393838503779222</v>
      </c>
      <c r="K86">
        <f t="shared" si="33"/>
        <v>17.27587869086652</v>
      </c>
      <c r="L86">
        <v>4.1262169606129698E-7</v>
      </c>
      <c r="M86" s="68"/>
      <c r="X86">
        <v>9.0999999999999908</v>
      </c>
      <c r="Z86">
        <f t="shared" si="26"/>
        <v>10.1111111111111</v>
      </c>
      <c r="AA86">
        <f t="shared" si="27"/>
        <v>8.9655766265092964</v>
      </c>
      <c r="AC86" s="68">
        <f t="shared" si="28"/>
        <v>1.5409746759736465E-7</v>
      </c>
      <c r="AF86">
        <v>9.0999999999999908</v>
      </c>
      <c r="AH86">
        <f t="shared" si="29"/>
        <v>10.1111111111111</v>
      </c>
      <c r="AI86">
        <f t="shared" si="30"/>
        <v>7.9439649387046174</v>
      </c>
      <c r="AJ86">
        <f t="shared" si="31"/>
        <v>1.0617937104012101E-7</v>
      </c>
      <c r="AM86">
        <f t="shared" si="25"/>
        <v>0</v>
      </c>
      <c r="AU86">
        <v>6.7999999999999901</v>
      </c>
      <c r="AW86">
        <f t="shared" si="19"/>
        <v>7.5555555555555447</v>
      </c>
      <c r="AX86">
        <f t="shared" si="20"/>
        <v>8.7697707672632141</v>
      </c>
      <c r="AY86">
        <f t="shared" si="21"/>
        <v>1.2674250902343283E-7</v>
      </c>
    </row>
    <row r="87" spans="8:51" x14ac:dyDescent="0.2">
      <c r="H87">
        <v>14.4719907936392</v>
      </c>
      <c r="I87">
        <v>4.5844461241286701E-7</v>
      </c>
      <c r="J87">
        <f t="shared" si="32"/>
        <v>16.079989770710224</v>
      </c>
      <c r="K87">
        <f t="shared" si="33"/>
        <v>18.603116203455272</v>
      </c>
      <c r="L87">
        <v>4.5844461241286701E-7</v>
      </c>
      <c r="M87" s="68"/>
      <c r="X87">
        <v>9.1999999999999904</v>
      </c>
      <c r="Z87">
        <f t="shared" si="26"/>
        <v>10.222222222222211</v>
      </c>
      <c r="AA87">
        <f t="shared" si="27"/>
        <v>9.1138861825411421</v>
      </c>
      <c r="AC87" s="68">
        <f t="shared" si="28"/>
        <v>1.5887248815265791E-7</v>
      </c>
      <c r="AF87">
        <v>9.1999999999999904</v>
      </c>
      <c r="AH87">
        <f t="shared" si="29"/>
        <v>10.222222222222211</v>
      </c>
      <c r="AI87">
        <f t="shared" si="30"/>
        <v>8.0609493650136663</v>
      </c>
      <c r="AJ87">
        <f t="shared" si="31"/>
        <v>1.0899451260711079E-7</v>
      </c>
      <c r="AM87">
        <f t="shared" si="25"/>
        <v>0</v>
      </c>
      <c r="AU87">
        <v>6.8999999999999897</v>
      </c>
      <c r="AW87">
        <f t="shared" si="19"/>
        <v>7.6666666666666554</v>
      </c>
      <c r="AX87">
        <f t="shared" si="20"/>
        <v>8.9950424942678175</v>
      </c>
      <c r="AY87">
        <f t="shared" si="21"/>
        <v>1.3262918797363222E-7</v>
      </c>
    </row>
    <row r="88" spans="8:51" x14ac:dyDescent="0.2">
      <c r="H88">
        <v>14.7917750837971</v>
      </c>
      <c r="I88">
        <v>4.8669517782841401E-7</v>
      </c>
      <c r="J88">
        <f t="shared" si="32"/>
        <v>16.435305648663444</v>
      </c>
      <c r="K88">
        <f t="shared" si="33"/>
        <v>19.32075594001655</v>
      </c>
      <c r="L88">
        <v>4.8669517782841401E-7</v>
      </c>
      <c r="M88" s="68"/>
      <c r="X88">
        <v>9.2999999999999901</v>
      </c>
      <c r="Z88">
        <f t="shared" si="26"/>
        <v>10.333333333333321</v>
      </c>
      <c r="AA88">
        <f t="shared" si="27"/>
        <v>9.2631034079169403</v>
      </c>
      <c r="AC88" s="68">
        <f t="shared" si="28"/>
        <v>1.6374464758362924E-7</v>
      </c>
      <c r="AF88">
        <v>9.2999999999999901</v>
      </c>
      <c r="AH88">
        <f t="shared" si="29"/>
        <v>10.333333333333321</v>
      </c>
      <c r="AI88">
        <f t="shared" si="30"/>
        <v>8.1781796233158968</v>
      </c>
      <c r="AJ88">
        <f t="shared" si="31"/>
        <v>1.1184813389605681E-7</v>
      </c>
      <c r="AM88">
        <f t="shared" si="25"/>
        <v>0</v>
      </c>
      <c r="AU88">
        <v>6.9999999999999902</v>
      </c>
      <c r="AW88">
        <f t="shared" si="19"/>
        <v>7.777777777777767</v>
      </c>
      <c r="AX88">
        <f t="shared" si="20"/>
        <v>9.2249999999999783</v>
      </c>
      <c r="AY88">
        <f t="shared" si="21"/>
        <v>1.3875963823850975E-7</v>
      </c>
    </row>
    <row r="89" spans="8:51" x14ac:dyDescent="0.2">
      <c r="H89">
        <v>15.143402736775601</v>
      </c>
      <c r="I89">
        <v>5.6298855039131304E-7</v>
      </c>
      <c r="J89">
        <f t="shared" si="32"/>
        <v>16.826003040861778</v>
      </c>
      <c r="K89">
        <f t="shared" si="33"/>
        <v>20.135779290117071</v>
      </c>
      <c r="L89">
        <v>5.6298855039131304E-7</v>
      </c>
      <c r="M89" s="68"/>
      <c r="X89">
        <v>9.3999999999999897</v>
      </c>
      <c r="Z89">
        <f t="shared" si="26"/>
        <v>10.444444444444432</v>
      </c>
      <c r="AA89">
        <f t="shared" si="27"/>
        <v>9.4132401918303685</v>
      </c>
      <c r="AC89" s="68">
        <f t="shared" si="28"/>
        <v>1.6871542926192403E-7</v>
      </c>
      <c r="AF89">
        <v>9.3999999999999897</v>
      </c>
      <c r="AH89">
        <f t="shared" si="29"/>
        <v>10.444444444444432</v>
      </c>
      <c r="AI89">
        <f t="shared" si="30"/>
        <v>8.2956568520476104</v>
      </c>
      <c r="AJ89">
        <f t="shared" si="31"/>
        <v>1.1474036916545033E-7</v>
      </c>
      <c r="AM89">
        <f t="shared" si="25"/>
        <v>0</v>
      </c>
      <c r="AU89">
        <v>7.0999999999999899</v>
      </c>
      <c r="AW89">
        <f t="shared" si="19"/>
        <v>7.8888888888888777</v>
      </c>
      <c r="AX89">
        <f t="shared" si="20"/>
        <v>9.4598433583033454</v>
      </c>
      <c r="AY89">
        <f t="shared" si="21"/>
        <v>1.4514617979005686E-7</v>
      </c>
    </row>
    <row r="90" spans="8:51" x14ac:dyDescent="0.2">
      <c r="H90">
        <v>16.094021524760102</v>
      </c>
      <c r="I90">
        <v>7.1550036248792699E-7</v>
      </c>
      <c r="J90">
        <f t="shared" si="32"/>
        <v>17.882246138622335</v>
      </c>
      <c r="K90">
        <f t="shared" si="33"/>
        <v>22.490752983822127</v>
      </c>
      <c r="L90">
        <v>7.1550036248792699E-7</v>
      </c>
      <c r="M90" s="68"/>
      <c r="X90">
        <v>9.4999999999999893</v>
      </c>
      <c r="Z90">
        <f t="shared" si="26"/>
        <v>10.555555555555543</v>
      </c>
      <c r="AA90">
        <f t="shared" si="27"/>
        <v>9.5643086524850141</v>
      </c>
      <c r="AC90" s="68">
        <f t="shared" si="28"/>
        <v>1.7378635091883354E-7</v>
      </c>
      <c r="AF90">
        <v>9.4999999999999893</v>
      </c>
      <c r="AH90">
        <f t="shared" si="29"/>
        <v>10.555555555555543</v>
      </c>
      <c r="AI90">
        <f t="shared" si="30"/>
        <v>8.4133821974280831</v>
      </c>
      <c r="AJ90">
        <f t="shared" si="31"/>
        <v>1.176713550301184E-7</v>
      </c>
      <c r="AM90">
        <f t="shared" si="25"/>
        <v>0</v>
      </c>
      <c r="AU90">
        <v>7.1999999999999904</v>
      </c>
      <c r="AW90">
        <f t="shared" si="19"/>
        <v>7.9999999999999893</v>
      </c>
      <c r="AX90">
        <f t="shared" si="20"/>
        <v>9.6997852209898383</v>
      </c>
      <c r="AY90">
        <f t="shared" si="21"/>
        <v>1.5180201594951988E-7</v>
      </c>
    </row>
    <row r="91" spans="8:51" x14ac:dyDescent="0.2">
      <c r="H91">
        <v>17.228199567730901</v>
      </c>
      <c r="I91">
        <v>1.11569803797905E-6</v>
      </c>
      <c r="J91">
        <f t="shared" si="32"/>
        <v>19.142443964145446</v>
      </c>
      <c r="K91">
        <f t="shared" si="33"/>
        <v>25.645421157350945</v>
      </c>
      <c r="L91">
        <v>1.11569803797905E-6</v>
      </c>
      <c r="M91" s="68"/>
      <c r="X91">
        <v>9.5999999999999908</v>
      </c>
      <c r="Z91">
        <f t="shared" si="26"/>
        <v>10.666666666666655</v>
      </c>
      <c r="AA91">
        <f t="shared" si="27"/>
        <v>9.716321142887562</v>
      </c>
      <c r="AC91" s="68">
        <f t="shared" si="28"/>
        <v>1.7895896557416267E-7</v>
      </c>
      <c r="AF91">
        <v>9.5999999999999908</v>
      </c>
      <c r="AH91">
        <f t="shared" si="29"/>
        <v>10.666666666666655</v>
      </c>
      <c r="AI91">
        <f t="shared" si="30"/>
        <v>8.5313568135293938</v>
      </c>
      <c r="AJ91">
        <f t="shared" si="31"/>
        <v>1.2064123044684907E-7</v>
      </c>
      <c r="AM91">
        <f t="shared" si="25"/>
        <v>0</v>
      </c>
      <c r="AU91">
        <v>7.2999999999999901</v>
      </c>
      <c r="AW91">
        <f t="shared" si="19"/>
        <v>8.1111111111111001</v>
      </c>
      <c r="AX91">
        <f t="shared" si="20"/>
        <v>9.9450518653133777</v>
      </c>
      <c r="AY91">
        <f t="shared" si="21"/>
        <v>1.5874131430960135E-7</v>
      </c>
    </row>
    <row r="92" spans="8:51" x14ac:dyDescent="0.2">
      <c r="H92">
        <v>19.718049716284401</v>
      </c>
      <c r="I92">
        <v>1.8915471823015099E-6</v>
      </c>
      <c r="J92">
        <f t="shared" si="32"/>
        <v>21.90894412920489</v>
      </c>
      <c r="K92">
        <f t="shared" si="33"/>
        <v>34.502357002157225</v>
      </c>
      <c r="L92">
        <v>1.8915471823015099E-6</v>
      </c>
      <c r="M92" s="68"/>
      <c r="X92">
        <v>9.6999999999999904</v>
      </c>
      <c r="Z92">
        <f t="shared" si="26"/>
        <v>10.777777777777766</v>
      </c>
      <c r="AA92">
        <f t="shared" si="27"/>
        <v>9.8692902568224294</v>
      </c>
      <c r="AC92" s="68">
        <f t="shared" si="28"/>
        <v>1.8423486249839878E-7</v>
      </c>
      <c r="AF92">
        <v>9.6999999999999904</v>
      </c>
      <c r="AH92">
        <f t="shared" si="29"/>
        <v>10.777777777777766</v>
      </c>
      <c r="AI92">
        <f t="shared" si="30"/>
        <v>8.6495818623470129</v>
      </c>
      <c r="AJ92">
        <f t="shared" si="31"/>
        <v>1.2365013670140476E-7</v>
      </c>
      <c r="AM92">
        <f t="shared" si="25"/>
        <v>0</v>
      </c>
      <c r="AU92">
        <v>7.3999999999999897</v>
      </c>
      <c r="AW92">
        <f t="shared" si="19"/>
        <v>8.2222222222222108</v>
      </c>
      <c r="AX92">
        <f t="shared" si="20"/>
        <v>10.19588435067342</v>
      </c>
      <c r="AY92">
        <f t="shared" si="21"/>
        <v>1.6597929679680251E-7</v>
      </c>
    </row>
    <row r="93" spans="8:51" x14ac:dyDescent="0.2">
      <c r="H93">
        <v>20.501600411177002</v>
      </c>
      <c r="I93">
        <v>2.5416166112182098E-6</v>
      </c>
      <c r="J93">
        <f t="shared" si="32"/>
        <v>22.77955601241889</v>
      </c>
      <c r="K93">
        <f t="shared" si="33"/>
        <v>38.120400001340023</v>
      </c>
      <c r="L93">
        <v>2.5416166112182098E-6</v>
      </c>
      <c r="M93" s="68"/>
      <c r="X93">
        <v>9.7999999999999901</v>
      </c>
      <c r="Z93">
        <f t="shared" si="26"/>
        <v>10.888888888888877</v>
      </c>
      <c r="AA93">
        <f t="shared" si="27"/>
        <v>10.023228835014665</v>
      </c>
      <c r="AC93" s="68">
        <f t="shared" si="28"/>
        <v>1.8961566820943539E-7</v>
      </c>
      <c r="AF93">
        <v>9.7999999999999901</v>
      </c>
      <c r="AH93">
        <f t="shared" si="29"/>
        <v>10.888888888888877</v>
      </c>
      <c r="AI93">
        <f t="shared" si="30"/>
        <v>8.7680585138711979</v>
      </c>
      <c r="AJ93">
        <f t="shared" si="31"/>
        <v>1.266982173968608E-7</v>
      </c>
      <c r="AM93">
        <f t="shared" si="25"/>
        <v>0</v>
      </c>
      <c r="AU93">
        <v>7.4999999999999902</v>
      </c>
      <c r="AW93">
        <f t="shared" si="19"/>
        <v>8.3333333333333215</v>
      </c>
      <c r="AX93">
        <f t="shared" si="20"/>
        <v>10.452539798311872</v>
      </c>
      <c r="AY93">
        <f t="shared" si="21"/>
        <v>1.7353234010489723E-7</v>
      </c>
    </row>
    <row r="94" spans="8:51" x14ac:dyDescent="0.2">
      <c r="H94">
        <v>20.5494143545145</v>
      </c>
      <c r="I94">
        <v>6.0499999999999997E-6</v>
      </c>
      <c r="J94">
        <f t="shared" si="32"/>
        <v>22.832682616127222</v>
      </c>
      <c r="K94">
        <f t="shared" si="33"/>
        <v>38.359241947600182</v>
      </c>
      <c r="L94">
        <v>6.0499999999999997E-6</v>
      </c>
      <c r="M94" s="68"/>
      <c r="X94">
        <v>9.8999999999999897</v>
      </c>
      <c r="Z94">
        <f t="shared" si="26"/>
        <v>10.999999999999988</v>
      </c>
      <c r="AA94">
        <f t="shared" si="27"/>
        <v>10.178149971488184</v>
      </c>
      <c r="AC94" s="68">
        <f t="shared" si="28"/>
        <v>1.9510304750517025E-7</v>
      </c>
      <c r="AF94">
        <v>9.8999999999999897</v>
      </c>
      <c r="AH94">
        <f t="shared" si="29"/>
        <v>10.999999999999988</v>
      </c>
      <c r="AI94">
        <f t="shared" si="30"/>
        <v>8.8867879461591617</v>
      </c>
      <c r="AJ94">
        <f t="shared" si="31"/>
        <v>1.2978561844320664E-7</v>
      </c>
      <c r="AM94">
        <f t="shared" si="25"/>
        <v>0</v>
      </c>
      <c r="AU94">
        <v>7.5999999999999899</v>
      </c>
      <c r="AW94">
        <f t="shared" si="19"/>
        <v>8.4444444444444322</v>
      </c>
      <c r="AX94">
        <f t="shared" si="20"/>
        <v>10.715292809811563</v>
      </c>
      <c r="AY94">
        <f t="shared" si="21"/>
        <v>1.8141808792440013E-7</v>
      </c>
    </row>
    <row r="95" spans="8:51" x14ac:dyDescent="0.2">
      <c r="H95">
        <v>24.216450811736198</v>
      </c>
      <c r="I95">
        <v>2.0000000000000101E-6</v>
      </c>
      <c r="J95">
        <f t="shared" si="32"/>
        <v>26.907167568595774</v>
      </c>
      <c r="K95">
        <f t="shared" si="33"/>
        <v>69.815087075461363</v>
      </c>
      <c r="L95">
        <v>2.0000000000000101E-6</v>
      </c>
      <c r="M95" s="68"/>
      <c r="X95">
        <v>9.9999999999999893</v>
      </c>
      <c r="Z95">
        <f t="shared" si="26"/>
        <v>11.111111111111098</v>
      </c>
      <c r="AA95">
        <f t="shared" si="27"/>
        <v>10.334067020126696</v>
      </c>
      <c r="AC95" s="68">
        <f t="shared" si="28"/>
        <v>2.0069870453335841E-7</v>
      </c>
      <c r="AF95">
        <v>9.9999999999999893</v>
      </c>
      <c r="AH95">
        <f t="shared" si="29"/>
        <v>11.111111111111098</v>
      </c>
      <c r="AI95">
        <f t="shared" si="30"/>
        <v>9.0057713454080623</v>
      </c>
      <c r="AJ95">
        <f t="shared" si="31"/>
        <v>1.3291248804815821E-7</v>
      </c>
      <c r="AM95">
        <f t="shared" si="25"/>
        <v>0</v>
      </c>
      <c r="AU95">
        <v>7.6999999999999904</v>
      </c>
      <c r="AW95">
        <f t="shared" si="19"/>
        <v>8.5555555555555447</v>
      </c>
      <c r="AX95">
        <f t="shared" si="20"/>
        <v>10.984437042600616</v>
      </c>
      <c r="AY95">
        <f t="shared" si="21"/>
        <v>1.8965557662185597E-7</v>
      </c>
    </row>
    <row r="96" spans="8:51" x14ac:dyDescent="0.2">
      <c r="M96" s="68"/>
      <c r="X96">
        <v>10.1</v>
      </c>
      <c r="Z96">
        <f t="shared" si="26"/>
        <v>11.222222222222221</v>
      </c>
      <c r="AA96">
        <f t="shared" si="27"/>
        <v>10.490993601445103</v>
      </c>
      <c r="AC96" s="68">
        <f t="shared" si="28"/>
        <v>2.0640438390017972E-7</v>
      </c>
      <c r="AF96">
        <v>10.1</v>
      </c>
      <c r="AH96">
        <f t="shared" si="29"/>
        <v>11.222222222222221</v>
      </c>
      <c r="AI96">
        <f t="shared" si="30"/>
        <v>9.1250099060288132</v>
      </c>
      <c r="AJ96">
        <f t="shared" si="31"/>
        <v>1.360789767091267E-7</v>
      </c>
      <c r="AM96">
        <f t="shared" si="25"/>
        <v>0</v>
      </c>
      <c r="AU96">
        <v>7.7999999999999901</v>
      </c>
      <c r="AW96">
        <f t="shared" si="19"/>
        <v>8.6666666666666554</v>
      </c>
      <c r="AX96">
        <f t="shared" si="20"/>
        <v>11.260286963483631</v>
      </c>
      <c r="AY96">
        <f t="shared" si="21"/>
        <v>1.9826537629406972E-7</v>
      </c>
    </row>
    <row r="97" spans="13:51" x14ac:dyDescent="0.2">
      <c r="M97" s="68"/>
      <c r="X97">
        <v>10.199999999999999</v>
      </c>
      <c r="Z97">
        <f t="shared" si="26"/>
        <v>11.333333333333332</v>
      </c>
      <c r="AA97">
        <f t="shared" si="27"/>
        <v>10.648943609579307</v>
      </c>
      <c r="AC97" s="68">
        <f t="shared" si="28"/>
        <v>2.1222187181903876E-7</v>
      </c>
      <c r="AF97">
        <v>10.199999999999999</v>
      </c>
      <c r="AH97">
        <f t="shared" si="29"/>
        <v>11.333333333333332</v>
      </c>
      <c r="AI97">
        <f t="shared" si="30"/>
        <v>9.244504830720647</v>
      </c>
      <c r="AJ97">
        <f t="shared" si="31"/>
        <v>1.3928523720629379E-7</v>
      </c>
      <c r="AM97">
        <f t="shared" si="25"/>
        <v>0</v>
      </c>
      <c r="AU97">
        <v>7.8999999999999897</v>
      </c>
      <c r="AW97">
        <f t="shared" si="19"/>
        <v>8.7777777777777661</v>
      </c>
      <c r="AX97">
        <f t="shared" si="20"/>
        <v>11.543179804542566</v>
      </c>
      <c r="AY97">
        <f t="shared" si="21"/>
        <v>2.0726974944491416E-7</v>
      </c>
    </row>
    <row r="98" spans="13:51" x14ac:dyDescent="0.2">
      <c r="X98">
        <v>10.3</v>
      </c>
      <c r="Z98">
        <f t="shared" si="26"/>
        <v>11.444444444444445</v>
      </c>
      <c r="AA98">
        <f t="shared" si="27"/>
        <v>10.807931219503063</v>
      </c>
      <c r="AC98" s="68">
        <f t="shared" si="28"/>
        <v>2.181529973012137E-7</v>
      </c>
      <c r="AF98">
        <v>10.3</v>
      </c>
      <c r="AH98">
        <f t="shared" si="29"/>
        <v>11.444444444444445</v>
      </c>
      <c r="AI98">
        <f t="shared" si="30"/>
        <v>9.364257330546673</v>
      </c>
      <c r="AJ98">
        <f t="shared" si="31"/>
        <v>1.4253142459675655E-7</v>
      </c>
      <c r="AM98">
        <f t="shared" si="25"/>
        <v>0</v>
      </c>
      <c r="AU98">
        <v>7.9999999999999902</v>
      </c>
      <c r="AW98">
        <f t="shared" si="19"/>
        <v>8.8888888888888786</v>
      </c>
      <c r="AX98">
        <f t="shared" si="20"/>
        <v>11.833477749680068</v>
      </c>
      <c r="AY98">
        <f t="shared" si="21"/>
        <v>2.1669282991706892E-7</v>
      </c>
    </row>
    <row r="99" spans="13:51" x14ac:dyDescent="0.2">
      <c r="X99">
        <v>10.4</v>
      </c>
      <c r="Z99">
        <f t="shared" si="26"/>
        <v>11.555555555555555</v>
      </c>
      <c r="AA99">
        <f t="shared" si="27"/>
        <v>10.967970894480375</v>
      </c>
      <c r="AC99" s="68">
        <f t="shared" si="28"/>
        <v>2.2419963339002098E-7</v>
      </c>
      <c r="AF99">
        <v>10.4</v>
      </c>
      <c r="AH99">
        <f t="shared" si="29"/>
        <v>11.555555555555555</v>
      </c>
      <c r="AI99">
        <f t="shared" si="30"/>
        <v>9.4842686250101185</v>
      </c>
      <c r="AJ99">
        <f t="shared" si="31"/>
        <v>1.4581769620968764E-7</v>
      </c>
      <c r="AM99">
        <f t="shared" si="25"/>
        <v>0</v>
      </c>
      <c r="AU99">
        <v>8.0999999999999908</v>
      </c>
      <c r="AW99">
        <f t="shared" si="19"/>
        <v>8.9999999999999893</v>
      </c>
      <c r="AX99">
        <f t="shared" si="20"/>
        <v>12.131570384744068</v>
      </c>
      <c r="AY99">
        <f t="shared" si="21"/>
        <v>2.2656082517162821E-7</v>
      </c>
    </row>
    <row r="100" spans="13:51" x14ac:dyDescent="0.2">
      <c r="X100">
        <v>10.5</v>
      </c>
      <c r="Z100">
        <f t="shared" si="26"/>
        <v>11.666666666666666</v>
      </c>
      <c r="AA100">
        <f t="shared" si="27"/>
        <v>11.129077393762863</v>
      </c>
      <c r="AC100" s="68">
        <f t="shared" si="28"/>
        <v>2.3036369844027653E-7</v>
      </c>
      <c r="AF100">
        <v>10.5</v>
      </c>
      <c r="AH100">
        <f t="shared" si="29"/>
        <v>11.666666666666666</v>
      </c>
      <c r="AI100">
        <f t="shared" si="30"/>
        <v>9.6045399421315327</v>
      </c>
      <c r="AJ100">
        <f t="shared" si="31"/>
        <v>1.4914421164248357E-7</v>
      </c>
      <c r="AM100">
        <f t="shared" si="25"/>
        <v>0</v>
      </c>
      <c r="AU100">
        <v>8.1999999999999904</v>
      </c>
      <c r="AW100">
        <f t="shared" si="19"/>
        <v>9.1111111111111001</v>
      </c>
      <c r="AX100">
        <f t="shared" si="20"/>
        <v>12.437877449731717</v>
      </c>
      <c r="AY100">
        <f t="shared" si="21"/>
        <v>2.3690224556198548E-7</v>
      </c>
    </row>
    <row r="101" spans="13:51" x14ac:dyDescent="0.2">
      <c r="X101">
        <v>10.6</v>
      </c>
      <c r="Z101">
        <f t="shared" si="26"/>
        <v>11.777777777777777</v>
      </c>
      <c r="AA101">
        <f t="shared" si="27"/>
        <v>11.291265780541581</v>
      </c>
      <c r="AC101" s="68">
        <f t="shared" si="28"/>
        <v>2.3664715744490348E-7</v>
      </c>
      <c r="AF101">
        <v>10.6</v>
      </c>
      <c r="AH101">
        <f t="shared" si="29"/>
        <v>11.777777777777777</v>
      </c>
      <c r="AI101">
        <f t="shared" si="30"/>
        <v>9.7250725185268116</v>
      </c>
      <c r="AJ101">
        <f t="shared" si="31"/>
        <v>1.5251113275785526E-7</v>
      </c>
      <c r="AM101">
        <f t="shared" si="25"/>
        <v>0</v>
      </c>
      <c r="AU101">
        <v>8.2999999999999901</v>
      </c>
      <c r="AW101">
        <f t="shared" ref="AW101:AW164" si="34">AU101/(1-0.1)</f>
        <v>9.2222222222222108</v>
      </c>
      <c r="AX101">
        <f t="shared" ref="AX101:AX164" si="35">(AU101-$AD$4)/SQRT(1-(AW101/$AC$4))</f>
        <v>12.752851938219104</v>
      </c>
      <c r="AY101">
        <f t="shared" ref="AY101:AY164" si="36">(0.0000000026)*AX101^1.79</f>
        <v>2.477481649160793E-7</v>
      </c>
    </row>
    <row r="102" spans="13:51" x14ac:dyDescent="0.2">
      <c r="X102">
        <v>10.7</v>
      </c>
      <c r="Z102">
        <f t="shared" si="26"/>
        <v>11.888888888888888</v>
      </c>
      <c r="AA102">
        <f t="shared" si="27"/>
        <v>11.454551430163367</v>
      </c>
      <c r="AC102" s="68">
        <f t="shared" si="28"/>
        <v>2.4305202341063657E-7</v>
      </c>
      <c r="AF102">
        <v>10.7</v>
      </c>
      <c r="AH102">
        <f t="shared" si="29"/>
        <v>11.888888888888888</v>
      </c>
      <c r="AI102">
        <f t="shared" si="30"/>
        <v>9.8458675994861338</v>
      </c>
      <c r="AJ102">
        <f t="shared" si="31"/>
        <v>1.5591862368183248E-7</v>
      </c>
      <c r="AM102">
        <f t="shared" si="25"/>
        <v>0</v>
      </c>
      <c r="AU102">
        <v>8.3999999999999897</v>
      </c>
      <c r="AW102">
        <f t="shared" si="34"/>
        <v>9.3333333333333215</v>
      </c>
      <c r="AX102">
        <f t="shared" si="35"/>
        <v>13.07698359714499</v>
      </c>
      <c r="AY102">
        <f t="shared" si="36"/>
        <v>2.5913251754983105E-7</v>
      </c>
    </row>
    <row r="103" spans="13:51" x14ac:dyDescent="0.2">
      <c r="X103">
        <v>10.8</v>
      </c>
      <c r="Z103">
        <f t="shared" si="26"/>
        <v>12</v>
      </c>
      <c r="AA103">
        <f t="shared" si="27"/>
        <v>11.61895003862225</v>
      </c>
      <c r="AC103" s="68">
        <f t="shared" si="28"/>
        <v>2.4958035878487335E-7</v>
      </c>
      <c r="AF103">
        <v>10.8</v>
      </c>
      <c r="AH103">
        <f t="shared" si="29"/>
        <v>12</v>
      </c>
      <c r="AI103">
        <f t="shared" si="30"/>
        <v>9.9669264390537879</v>
      </c>
      <c r="AJ103">
        <f t="shared" si="31"/>
        <v>1.5936685080264796E-7</v>
      </c>
      <c r="AM103">
        <f t="shared" si="25"/>
        <v>0</v>
      </c>
      <c r="AU103">
        <v>8.4999999999999893</v>
      </c>
      <c r="AW103">
        <f t="shared" si="34"/>
        <v>9.4444444444444322</v>
      </c>
      <c r="AX103">
        <f t="shared" si="35"/>
        <v>13.410802889698308</v>
      </c>
      <c r="AY103">
        <f t="shared" si="36"/>
        <v>2.7109243781837361E-7</v>
      </c>
    </row>
    <row r="104" spans="13:51" x14ac:dyDescent="0.2">
      <c r="X104">
        <v>10.9</v>
      </c>
      <c r="Z104">
        <f t="shared" si="26"/>
        <v>12.111111111111111</v>
      </c>
      <c r="AA104">
        <f t="shared" si="27"/>
        <v>11.784477631336836</v>
      </c>
      <c r="AC104" s="68">
        <f t="shared" si="28"/>
        <v>2.5623427693581816E-7</v>
      </c>
      <c r="AF104">
        <v>10.9</v>
      </c>
      <c r="AH104">
        <f t="shared" si="29"/>
        <v>12.111111111111111</v>
      </c>
      <c r="AI104">
        <f t="shared" si="30"/>
        <v>10.088250300108887</v>
      </c>
      <c r="AJ104">
        <f t="shared" si="31"/>
        <v>1.6285598277047157E-7</v>
      </c>
      <c r="AM104">
        <f t="shared" si="25"/>
        <v>0</v>
      </c>
      <c r="AU104">
        <v>8.5999999999999908</v>
      </c>
      <c r="AW104">
        <f t="shared" si="34"/>
        <v>9.5555555555555447</v>
      </c>
      <c r="AX104">
        <f t="shared" si="35"/>
        <v>13.754885495706576</v>
      </c>
      <c r="AY104">
        <f t="shared" si="36"/>
        <v>2.8366864951368845E-7</v>
      </c>
    </row>
    <row r="105" spans="13:51" x14ac:dyDescent="0.2">
      <c r="X105">
        <v>11</v>
      </c>
      <c r="Z105">
        <f t="shared" si="26"/>
        <v>12.222222222222221</v>
      </c>
      <c r="AA105">
        <f t="shared" si="27"/>
        <v>11.951150572225252</v>
      </c>
      <c r="AC105" s="68">
        <f t="shared" si="28"/>
        <v>2.630159436881854E-7</v>
      </c>
      <c r="AF105">
        <v>11</v>
      </c>
      <c r="AH105">
        <f t="shared" si="29"/>
        <v>12.222222222222221</v>
      </c>
      <c r="AI105">
        <f t="shared" si="30"/>
        <v>10.209840454447031</v>
      </c>
      <c r="AJ105">
        <f t="shared" si="31"/>
        <v>1.6638619049796558E-7</v>
      </c>
      <c r="AM105">
        <f t="shared" si="25"/>
        <v>0</v>
      </c>
      <c r="AU105">
        <v>8.6999999999999904</v>
      </c>
      <c r="AW105">
        <f t="shared" si="34"/>
        <v>9.6666666666666554</v>
      </c>
      <c r="AX105">
        <f t="shared" si="35"/>
        <v>14.109857438084765</v>
      </c>
      <c r="AY105">
        <f t="shared" si="36"/>
        <v>2.9690591389274782E-7</v>
      </c>
    </row>
    <row r="106" spans="13:51" x14ac:dyDescent="0.2">
      <c r="X106">
        <v>11.1</v>
      </c>
      <c r="Z106">
        <f t="shared" si="26"/>
        <v>12.333333333333332</v>
      </c>
      <c r="AA106">
        <f t="shared" si="27"/>
        <v>12.118985573089633</v>
      </c>
      <c r="AC106" s="68">
        <f t="shared" si="28"/>
        <v>2.6992757891683072E-7</v>
      </c>
      <c r="AF106">
        <v>11.1</v>
      </c>
      <c r="AH106">
        <f t="shared" si="29"/>
        <v>12.333333333333332</v>
      </c>
      <c r="AI106">
        <f t="shared" si="30"/>
        <v>10.33169818286288</v>
      </c>
      <c r="AJ106">
        <f t="shared" si="31"/>
        <v>1.6995764716163817E-7</v>
      </c>
      <c r="AM106">
        <f t="shared" si="25"/>
        <v>0</v>
      </c>
      <c r="AU106">
        <v>8.7999999999999901</v>
      </c>
      <c r="AW106">
        <f t="shared" si="34"/>
        <v>9.7777777777777661</v>
      </c>
      <c r="AX106">
        <f t="shared" si="35"/>
        <v>14.476400941205146</v>
      </c>
      <c r="AY106">
        <f t="shared" si="36"/>
        <v>3.1085354694031352E-7</v>
      </c>
    </row>
    <row r="107" spans="13:51" x14ac:dyDescent="0.2">
      <c r="X107">
        <v>11.2</v>
      </c>
      <c r="Z107">
        <f t="shared" si="26"/>
        <v>12.444444444444443</v>
      </c>
      <c r="AA107">
        <f t="shared" si="27"/>
        <v>12.287999703322779</v>
      </c>
      <c r="AC107" s="68">
        <f t="shared" si="28"/>
        <v>2.7697145820081009E-7</v>
      </c>
      <c r="AF107">
        <v>11.2</v>
      </c>
      <c r="AH107">
        <f t="shared" si="29"/>
        <v>12.444444444444443</v>
      </c>
      <c r="AI107">
        <f t="shared" si="30"/>
        <v>10.453824775233684</v>
      </c>
      <c r="AJ107">
        <f t="shared" si="31"/>
        <v>1.7357052820396683E-7</v>
      </c>
      <c r="AM107">
        <f t="shared" si="25"/>
        <v>0</v>
      </c>
      <c r="AU107">
        <v>8.8999999999999897</v>
      </c>
      <c r="AW107">
        <f t="shared" si="34"/>
        <v>9.8888888888888768</v>
      </c>
      <c r="AX107">
        <f t="shared" si="35"/>
        <v>14.855261148286239</v>
      </c>
      <c r="AY107">
        <f t="shared" si="36"/>
        <v>3.2556601872702101E-7</v>
      </c>
    </row>
    <row r="108" spans="13:51" x14ac:dyDescent="0.2">
      <c r="X108">
        <v>11.3</v>
      </c>
      <c r="Z108">
        <f t="shared" si="26"/>
        <v>12.555555555555555</v>
      </c>
      <c r="AA108">
        <f t="shared" si="27"/>
        <v>12.458210399950177</v>
      </c>
      <c r="AC108" s="68">
        <f t="shared" si="28"/>
        <v>2.841499145404891E-7</v>
      </c>
      <c r="AF108">
        <v>11.3</v>
      </c>
      <c r="AH108">
        <f t="shared" si="29"/>
        <v>12.555555555555555</v>
      </c>
      <c r="AI108">
        <f t="shared" si="30"/>
        <v>10.576221530603771</v>
      </c>
      <c r="AJ108">
        <f t="shared" si="31"/>
        <v>1.7722501133627209E-7</v>
      </c>
      <c r="AM108">
        <f t="shared" si="25"/>
        <v>0</v>
      </c>
      <c r="AU108">
        <v>8.9999999999999893</v>
      </c>
      <c r="AW108">
        <f t="shared" si="34"/>
        <v>9.9999999999999876</v>
      </c>
      <c r="AX108">
        <f t="shared" si="35"/>
        <v>15.247253851103769</v>
      </c>
      <c r="AY108">
        <f t="shared" si="36"/>
        <v>3.4110365053608166E-7</v>
      </c>
    </row>
    <row r="109" spans="13:51" x14ac:dyDescent="0.2">
      <c r="X109">
        <v>11.4</v>
      </c>
      <c r="Z109">
        <f t="shared" si="26"/>
        <v>12.666666666666666</v>
      </c>
      <c r="AA109">
        <f t="shared" si="27"/>
        <v>12.629635478021221</v>
      </c>
      <c r="AC109" s="68">
        <f t="shared" si="28"/>
        <v>2.9146534014046282E-7</v>
      </c>
      <c r="AF109">
        <v>11.4</v>
      </c>
      <c r="AH109">
        <f t="shared" si="29"/>
        <v>12.666666666666666</v>
      </c>
      <c r="AI109">
        <f t="shared" si="30"/>
        <v>10.698889757269983</v>
      </c>
      <c r="AJ109">
        <f t="shared" si="31"/>
        <v>1.8092127654231745E-7</v>
      </c>
      <c r="AM109">
        <f t="shared" si="25"/>
        <v>0</v>
      </c>
      <c r="AU109">
        <v>9.0999999999999908</v>
      </c>
      <c r="AW109">
        <f t="shared" si="34"/>
        <v>10.1111111111111</v>
      </c>
      <c r="AX109">
        <f t="shared" si="35"/>
        <v>15.65327441783344</v>
      </c>
      <c r="AY109">
        <f t="shared" si="36"/>
        <v>3.5753342895765973E-7</v>
      </c>
    </row>
    <row r="110" spans="13:51" x14ac:dyDescent="0.2">
      <c r="X110">
        <v>11.5</v>
      </c>
      <c r="Z110">
        <f t="shared" si="26"/>
        <v>12.777777777777777</v>
      </c>
      <c r="AA110">
        <f t="shared" si="27"/>
        <v>12.802293141364139</v>
      </c>
      <c r="AC110" s="68">
        <f t="shared" si="28"/>
        <v>2.9892018826118682E-7</v>
      </c>
      <c r="AF110">
        <v>11.5</v>
      </c>
      <c r="AH110">
        <f t="shared" si="29"/>
        <v>12.777777777777777</v>
      </c>
      <c r="AI110">
        <f t="shared" si="30"/>
        <v>10.821830772868134</v>
      </c>
      <c r="AJ110">
        <f t="shared" si="31"/>
        <v>1.846595060826193E-7</v>
      </c>
      <c r="AM110">
        <f t="shared" si="25"/>
        <v>0</v>
      </c>
      <c r="AU110">
        <v>9.1999999999999904</v>
      </c>
      <c r="AW110">
        <f t="shared" si="34"/>
        <v>10.222222222222211</v>
      </c>
      <c r="AX110">
        <f t="shared" si="35"/>
        <v>16.074308145389644</v>
      </c>
      <c r="AY110">
        <f t="shared" si="36"/>
        <v>3.7492996059580917E-7</v>
      </c>
    </row>
    <row r="111" spans="13:51" x14ac:dyDescent="0.2">
      <c r="X111">
        <v>11.6</v>
      </c>
      <c r="Z111">
        <f t="shared" si="26"/>
        <v>12.888888888888888</v>
      </c>
      <c r="AA111">
        <f t="shared" si="27"/>
        <v>12.976201993719817</v>
      </c>
      <c r="AC111" s="68">
        <f t="shared" si="28"/>
        <v>3.0651697514237306E-7</v>
      </c>
      <c r="AF111">
        <v>11.6</v>
      </c>
      <c r="AH111">
        <f t="shared" si="29"/>
        <v>12.888888888888888</v>
      </c>
      <c r="AI111">
        <f t="shared" si="30"/>
        <v>10.945045904460439</v>
      </c>
      <c r="AJ111">
        <f t="shared" si="31"/>
        <v>1.8843988449944386E-7</v>
      </c>
      <c r="AM111">
        <f t="shared" si="25"/>
        <v>0</v>
      </c>
      <c r="AU111">
        <v>9.2999999999999901</v>
      </c>
      <c r="AW111">
        <f t="shared" si="34"/>
        <v>10.333333333333321</v>
      </c>
      <c r="AX111">
        <f t="shared" si="35"/>
        <v>16.511442313520821</v>
      </c>
      <c r="AY111">
        <f t="shared" si="36"/>
        <v>3.9337659667404736E-7</v>
      </c>
    </row>
    <row r="112" spans="13:51" x14ac:dyDescent="0.2">
      <c r="X112">
        <v>11.7</v>
      </c>
      <c r="Z112">
        <f t="shared" si="26"/>
        <v>12.999999999999998</v>
      </c>
      <c r="AA112">
        <f t="shared" si="27"/>
        <v>13.151381050270412</v>
      </c>
      <c r="AC112" s="68">
        <f t="shared" si="28"/>
        <v>3.1425828200136205E-7</v>
      </c>
      <c r="AF112">
        <v>11.7</v>
      </c>
      <c r="AH112">
        <f t="shared" si="29"/>
        <v>12.999999999999998</v>
      </c>
      <c r="AI112">
        <f t="shared" si="30"/>
        <v>11.068536488623957</v>
      </c>
      <c r="AJ112">
        <f t="shared" si="31"/>
        <v>1.9226259862247808E-7</v>
      </c>
      <c r="AM112">
        <f t="shared" si="25"/>
        <v>0</v>
      </c>
      <c r="AU112">
        <v>9.3999999999999897</v>
      </c>
      <c r="AW112">
        <f t="shared" si="34"/>
        <v>10.444444444444432</v>
      </c>
      <c r="AX112">
        <f t="shared" si="35"/>
        <v>16.965880282201635</v>
      </c>
      <c r="AY112">
        <f t="shared" si="36"/>
        <v>4.1296676403091335E-7</v>
      </c>
    </row>
    <row r="113" spans="24:51" x14ac:dyDescent="0.2">
      <c r="X113">
        <v>11.8</v>
      </c>
      <c r="Z113">
        <f t="shared" si="26"/>
        <v>13.111111111111111</v>
      </c>
      <c r="AA113">
        <f t="shared" si="27"/>
        <v>13.327849749579578</v>
      </c>
      <c r="AC113" s="68">
        <f t="shared" si="28"/>
        <v>3.2214675710985604E-7</v>
      </c>
      <c r="AF113">
        <v>11.8</v>
      </c>
      <c r="AH113">
        <f t="shared" si="29"/>
        <v>13.111111111111111</v>
      </c>
      <c r="AI113">
        <f t="shared" si="30"/>
        <v>11.192303871540068</v>
      </c>
      <c r="AJ113">
        <f t="shared" si="31"/>
        <v>1.9612783757515494E-7</v>
      </c>
      <c r="AM113">
        <f t="shared" si="25"/>
        <v>0</v>
      </c>
      <c r="AU113">
        <v>9.4999999999999893</v>
      </c>
      <c r="AW113">
        <f t="shared" si="34"/>
        <v>10.555555555555543</v>
      </c>
      <c r="AX113">
        <f t="shared" si="35"/>
        <v>17.438958055586756</v>
      </c>
      <c r="AY113">
        <f t="shared" si="36"/>
        <v>4.3380554826434399E-7</v>
      </c>
    </row>
    <row r="114" spans="24:51" x14ac:dyDescent="0.2">
      <c r="X114">
        <v>11.9</v>
      </c>
      <c r="Z114">
        <f t="shared" si="26"/>
        <v>13.222222222222221</v>
      </c>
      <c r="AA114">
        <f t="shared" si="27"/>
        <v>13.505627965961704</v>
      </c>
      <c r="AC114" s="68">
        <f t="shared" si="28"/>
        <v>3.3018511795256631E-7</v>
      </c>
      <c r="AF114">
        <v>11.9</v>
      </c>
      <c r="AH114">
        <f t="shared" si="29"/>
        <v>13.222222222222221</v>
      </c>
      <c r="AI114">
        <f t="shared" si="30"/>
        <v>11.316349409084975</v>
      </c>
      <c r="AJ114">
        <f t="shared" si="31"/>
        <v>2.0003579278162016E-7</v>
      </c>
      <c r="AM114">
        <f t="shared" si="25"/>
        <v>0</v>
      </c>
      <c r="AU114">
        <v>9.5999999999999908</v>
      </c>
      <c r="AW114">
        <f t="shared" si="34"/>
        <v>10.666666666666655</v>
      </c>
      <c r="AX114">
        <f t="shared" si="35"/>
        <v>17.932163840429247</v>
      </c>
      <c r="AY114">
        <f t="shared" si="36"/>
        <v>4.5601158679185198E-7</v>
      </c>
    </row>
    <row r="115" spans="24:51" x14ac:dyDescent="0.2">
      <c r="X115">
        <v>12</v>
      </c>
      <c r="Z115">
        <f t="shared" si="26"/>
        <v>13.333333333333332</v>
      </c>
      <c r="AA115">
        <f t="shared" si="27"/>
        <v>13.684736022298711</v>
      </c>
      <c r="AC115" s="68">
        <f t="shared" si="28"/>
        <v>3.3837615347153235E-7</v>
      </c>
      <c r="AF115">
        <v>12</v>
      </c>
      <c r="AH115">
        <f t="shared" si="29"/>
        <v>13.333333333333332</v>
      </c>
      <c r="AI115">
        <f t="shared" si="30"/>
        <v>11.440674466921278</v>
      </c>
      <c r="AJ115">
        <f t="shared" si="31"/>
        <v>2.0398665797432552E-7</v>
      </c>
      <c r="AM115">
        <f t="shared" si="25"/>
        <v>0</v>
      </c>
      <c r="AU115">
        <v>9.6999999999999904</v>
      </c>
      <c r="AW115">
        <f t="shared" si="34"/>
        <v>10.777777777777766</v>
      </c>
      <c r="AX115">
        <f t="shared" si="35"/>
        <v>18.447161261849686</v>
      </c>
      <c r="AY115">
        <f t="shared" si="36"/>
        <v>4.7971934527528096E-7</v>
      </c>
    </row>
    <row r="116" spans="24:51" x14ac:dyDescent="0.2">
      <c r="X116">
        <v>12.1</v>
      </c>
      <c r="Z116">
        <f t="shared" si="26"/>
        <v>13.444444444444443</v>
      </c>
      <c r="AA116">
        <f t="shared" si="27"/>
        <v>13.865194703323633</v>
      </c>
      <c r="AC116" s="68">
        <f t="shared" si="28"/>
        <v>3.467227264000577E-7</v>
      </c>
      <c r="AF116">
        <v>12.1</v>
      </c>
      <c r="AH116">
        <f t="shared" si="29"/>
        <v>13.444444444444443</v>
      </c>
      <c r="AI116">
        <f t="shared" si="30"/>
        <v>11.565280420590611</v>
      </c>
      <c r="AJ116">
        <f t="shared" si="31"/>
        <v>2.0798062920223618E-7</v>
      </c>
      <c r="AM116">
        <f t="shared" si="25"/>
        <v>0</v>
      </c>
      <c r="AU116">
        <v>9.7999999999999901</v>
      </c>
      <c r="AW116">
        <f t="shared" si="34"/>
        <v>10.888888888888877</v>
      </c>
      <c r="AX116">
        <f t="shared" si="35"/>
        <v>18.985817074858744</v>
      </c>
      <c r="AY116">
        <f t="shared" si="36"/>
        <v>5.0508187150923359E-7</v>
      </c>
    </row>
    <row r="117" spans="24:51" x14ac:dyDescent="0.2">
      <c r="X117">
        <v>12.2</v>
      </c>
      <c r="Z117">
        <f t="shared" si="26"/>
        <v>13.555555555555554</v>
      </c>
      <c r="AA117">
        <f t="shared" si="27"/>
        <v>14.047025269391339</v>
      </c>
      <c r="AC117" s="68">
        <f t="shared" si="28"/>
        <v>3.5522777569042493E-7</v>
      </c>
      <c r="AF117">
        <v>12.2</v>
      </c>
      <c r="AH117">
        <f t="shared" si="29"/>
        <v>13.555555555555554</v>
      </c>
      <c r="AI117">
        <f t="shared" si="30"/>
        <v>11.690168655607335</v>
      </c>
      <c r="AJ117">
        <f t="shared" si="31"/>
        <v>2.1201790483963796E-7</v>
      </c>
      <c r="AM117">
        <f t="shared" si="25"/>
        <v>0</v>
      </c>
      <c r="AU117">
        <v>9.8999999999999897</v>
      </c>
      <c r="AW117">
        <f t="shared" si="34"/>
        <v>10.999999999999988</v>
      </c>
      <c r="AX117">
        <f t="shared" si="35"/>
        <v>19.550234440196981</v>
      </c>
      <c r="AY117">
        <f t="shared" si="36"/>
        <v>5.3227414830753776E-7</v>
      </c>
    </row>
    <row r="118" spans="24:51" x14ac:dyDescent="0.2">
      <c r="X118">
        <v>12.3</v>
      </c>
      <c r="Z118">
        <f t="shared" si="26"/>
        <v>13.666666666666668</v>
      </c>
      <c r="AA118">
        <f t="shared" si="27"/>
        <v>14.230249470757707</v>
      </c>
      <c r="AC118" s="68">
        <f t="shared" si="28"/>
        <v>3.6389431903977758E-7</v>
      </c>
      <c r="AF118">
        <v>12.3</v>
      </c>
      <c r="AH118">
        <f t="shared" si="29"/>
        <v>13.666666666666668</v>
      </c>
      <c r="AI118">
        <f t="shared" si="30"/>
        <v>11.815340567553385</v>
      </c>
      <c r="AJ118">
        <f t="shared" si="31"/>
        <v>2.1609868559553714E-7</v>
      </c>
      <c r="AM118">
        <f t="shared" si="25"/>
        <v>0</v>
      </c>
      <c r="AU118">
        <v>9.9999999999999893</v>
      </c>
      <c r="AW118">
        <f t="shared" si="34"/>
        <v>11.111111111111098</v>
      </c>
      <c r="AX118">
        <f t="shared" si="35"/>
        <v>20.142793137611594</v>
      </c>
      <c r="AY118">
        <f t="shared" si="36"/>
        <v>5.6149720371774762E-7</v>
      </c>
    </row>
    <row r="119" spans="24:51" x14ac:dyDescent="0.2">
      <c r="X119">
        <v>12.4</v>
      </c>
      <c r="Z119">
        <f t="shared" si="26"/>
        <v>13.777777777777779</v>
      </c>
      <c r="AA119">
        <f t="shared" si="27"/>
        <v>14.414889562389662</v>
      </c>
      <c r="AC119" s="68">
        <f t="shared" si="28"/>
        <v>3.7272545551879953E-7</v>
      </c>
      <c r="AF119">
        <v>12.4</v>
      </c>
      <c r="AH119">
        <f t="shared" si="29"/>
        <v>13.777777777777779</v>
      </c>
      <c r="AI119">
        <f t="shared" si="30"/>
        <v>11.940797562174156</v>
      </c>
      <c r="AJ119">
        <f t="shared" si="31"/>
        <v>2.2022317452363751E-7</v>
      </c>
      <c r="AM119">
        <f t="shared" si="25"/>
        <v>0</v>
      </c>
      <c r="AU119">
        <v>10.1</v>
      </c>
      <c r="AW119">
        <f t="shared" si="34"/>
        <v>11.222222222222221</v>
      </c>
      <c r="AX119">
        <f t="shared" si="35"/>
        <v>20.766198496595372</v>
      </c>
      <c r="AY119">
        <f t="shared" si="36"/>
        <v>5.9298318674497815E-7</v>
      </c>
    </row>
    <row r="120" spans="24:51" x14ac:dyDescent="0.2">
      <c r="X120">
        <v>12.5</v>
      </c>
      <c r="Z120">
        <f t="shared" si="26"/>
        <v>13.888888888888889</v>
      </c>
      <c r="AA120">
        <f t="shared" si="27"/>
        <v>14.600968319329679</v>
      </c>
      <c r="AC120" s="68">
        <f t="shared" si="28"/>
        <v>3.8172436830806733E-7</v>
      </c>
      <c r="AF120">
        <v>12.5</v>
      </c>
      <c r="AH120">
        <f t="shared" si="29"/>
        <v>13.888888888888889</v>
      </c>
      <c r="AI120">
        <f t="shared" si="30"/>
        <v>12.066541055475602</v>
      </c>
      <c r="AJ120">
        <f t="shared" si="31"/>
        <v>2.2439157703288906E-7</v>
      </c>
      <c r="AM120">
        <f t="shared" si="25"/>
        <v>0</v>
      </c>
      <c r="AU120">
        <v>10.199999999999999</v>
      </c>
      <c r="AW120">
        <f t="shared" si="34"/>
        <v>11.333333333333332</v>
      </c>
      <c r="AX120">
        <f t="shared" si="35"/>
        <v>21.423541373918546</v>
      </c>
      <c r="AY120">
        <f t="shared" si="36"/>
        <v>6.270016850414041E-7</v>
      </c>
    </row>
    <row r="121" spans="24:51" x14ac:dyDescent="0.2">
      <c r="X121">
        <v>12.6</v>
      </c>
      <c r="Z121">
        <f t="shared" si="26"/>
        <v>14</v>
      </c>
      <c r="AA121">
        <f t="shared" si="27"/>
        <v>14.788509052639485</v>
      </c>
      <c r="AC121" s="68">
        <f t="shared" si="28"/>
        <v>3.9089432754722807E-7</v>
      </c>
      <c r="AF121">
        <v>12.6</v>
      </c>
      <c r="AH121">
        <f t="shared" si="29"/>
        <v>14</v>
      </c>
      <c r="AI121">
        <f t="shared" si="30"/>
        <v>12.192572473822402</v>
      </c>
      <c r="AJ121">
        <f t="shared" si="31"/>
        <v>2.2860410089859758E-7</v>
      </c>
      <c r="AM121">
        <f t="shared" si="25"/>
        <v>0</v>
      </c>
      <c r="AU121">
        <v>10.3</v>
      </c>
      <c r="AW121">
        <f t="shared" si="34"/>
        <v>11.444444444444445</v>
      </c>
      <c r="AX121">
        <f t="shared" si="35"/>
        <v>22.118372257115755</v>
      </c>
      <c r="AY121">
        <f t="shared" si="36"/>
        <v>6.6386765562135668E-7</v>
      </c>
    </row>
    <row r="122" spans="24:51" x14ac:dyDescent="0.2">
      <c r="X122">
        <v>12.7</v>
      </c>
      <c r="Z122">
        <f t="shared" si="26"/>
        <v>14.111111111111111</v>
      </c>
      <c r="AA122">
        <f t="shared" si="27"/>
        <v>14.977535625949061</v>
      </c>
      <c r="AC122" s="68">
        <f t="shared" si="28"/>
        <v>4.0023869330243434E-7</v>
      </c>
      <c r="AF122">
        <v>12.7</v>
      </c>
      <c r="AH122">
        <f t="shared" si="29"/>
        <v>14.111111111111111</v>
      </c>
      <c r="AI122">
        <f t="shared" si="30"/>
        <v>12.318893254037343</v>
      </c>
      <c r="AJ122">
        <f t="shared" si="31"/>
        <v>2.3286095627408595E-7</v>
      </c>
      <c r="AM122">
        <f t="shared" si="25"/>
        <v>0</v>
      </c>
      <c r="AU122">
        <v>10.4</v>
      </c>
      <c r="AW122">
        <f t="shared" si="34"/>
        <v>11.555555555555555</v>
      </c>
      <c r="AX122">
        <f t="shared" si="35"/>
        <v>22.854793608980387</v>
      </c>
      <c r="AY122">
        <f t="shared" si="36"/>
        <v>7.039514724020878E-7</v>
      </c>
    </row>
    <row r="123" spans="24:51" x14ac:dyDescent="0.2">
      <c r="X123">
        <v>12.8</v>
      </c>
      <c r="Z123">
        <f t="shared" si="26"/>
        <v>14.222222222222223</v>
      </c>
      <c r="AA123">
        <f t="shared" si="27"/>
        <v>15.168072472638416</v>
      </c>
      <c r="AC123" s="68">
        <f t="shared" si="28"/>
        <v>4.0976091865778703E-7</v>
      </c>
      <c r="AF123">
        <v>12.8</v>
      </c>
      <c r="AH123">
        <f t="shared" si="29"/>
        <v>14.222222222222223</v>
      </c>
      <c r="AI123">
        <f t="shared" si="30"/>
        <v>12.445504843501849</v>
      </c>
      <c r="AJ123">
        <f t="shared" si="31"/>
        <v>2.3716235570290016E-7</v>
      </c>
      <c r="AM123">
        <f t="shared" si="25"/>
        <v>0</v>
      </c>
      <c r="AU123">
        <v>10.5</v>
      </c>
      <c r="AW123">
        <f t="shared" si="34"/>
        <v>11.666666666666666</v>
      </c>
      <c r="AX123">
        <f t="shared" si="35"/>
        <v>23.637576017857661</v>
      </c>
      <c r="AY123">
        <f t="shared" si="36"/>
        <v>7.4769178316517683E-7</v>
      </c>
    </row>
    <row r="124" spans="24:51" x14ac:dyDescent="0.2">
      <c r="X124">
        <v>12.9</v>
      </c>
      <c r="Z124">
        <f t="shared" si="26"/>
        <v>14.333333333333334</v>
      </c>
      <c r="AA124">
        <f t="shared" si="27"/>
        <v>15.360144613680937</v>
      </c>
      <c r="AC124" s="68">
        <f t="shared" si="28"/>
        <v>4.1946455293682899E-7</v>
      </c>
      <c r="AF124">
        <v>12.9</v>
      </c>
      <c r="AH124">
        <f t="shared" si="29"/>
        <v>14.333333333333334</v>
      </c>
      <c r="AI124">
        <f t="shared" si="30"/>
        <v>12.572408700257711</v>
      </c>
      <c r="AJ124">
        <f t="shared" si="31"/>
        <v>2.4150851413155629E-7</v>
      </c>
      <c r="AM124">
        <f t="shared" si="25"/>
        <v>0</v>
      </c>
      <c r="AU124">
        <v>10.6</v>
      </c>
      <c r="AW124">
        <f t="shared" si="34"/>
        <v>11.777777777777777</v>
      </c>
      <c r="AX124">
        <f t="shared" si="35"/>
        <v>24.472305776121704</v>
      </c>
      <c r="AY124">
        <f t="shared" si="36"/>
        <v>7.956121410328374E-7</v>
      </c>
    </row>
    <row r="125" spans="24:51" x14ac:dyDescent="0.2">
      <c r="X125">
        <v>13</v>
      </c>
      <c r="Z125">
        <f t="shared" si="26"/>
        <v>14.444444444444445</v>
      </c>
      <c r="AA125">
        <f t="shared" si="27"/>
        <v>15.553777676178864</v>
      </c>
      <c r="AC125" s="68">
        <f t="shared" si="28"/>
        <v>4.2935324506052139E-7</v>
      </c>
      <c r="AF125">
        <v>13</v>
      </c>
      <c r="AH125">
        <f t="shared" si="29"/>
        <v>14.444444444444445</v>
      </c>
      <c r="AI125">
        <f t="shared" si="30"/>
        <v>12.699606293110033</v>
      </c>
      <c r="AJ125">
        <f t="shared" si="31"/>
        <v>2.4589964892281539E-7</v>
      </c>
      <c r="AM125">
        <f t="shared" si="25"/>
        <v>0</v>
      </c>
      <c r="AU125">
        <v>10.7</v>
      </c>
      <c r="AW125">
        <f t="shared" si="34"/>
        <v>11.888888888888888</v>
      </c>
      <c r="AX125">
        <f t="shared" si="35"/>
        <v>25.365574474493023</v>
      </c>
      <c r="AY125">
        <f t="shared" si="36"/>
        <v>8.4834277521531677E-7</v>
      </c>
    </row>
    <row r="126" spans="24:51" x14ac:dyDescent="0.2">
      <c r="X126">
        <v>13.1</v>
      </c>
      <c r="Z126">
        <f t="shared" si="26"/>
        <v>14.555555555555555</v>
      </c>
      <c r="AA126">
        <f t="shared" si="27"/>
        <v>15.748997912622839</v>
      </c>
      <c r="AC126" s="68">
        <f t="shared" si="28"/>
        <v>4.3943074704844962E-7</v>
      </c>
      <c r="AF126">
        <v>13.1</v>
      </c>
      <c r="AH126">
        <f t="shared" si="29"/>
        <v>14.555555555555555</v>
      </c>
      <c r="AI126">
        <f t="shared" si="30"/>
        <v>12.82709910173141</v>
      </c>
      <c r="AJ126">
        <f t="shared" si="31"/>
        <v>2.5033597986948655E-7</v>
      </c>
      <c r="AM126">
        <f t="shared" si="25"/>
        <v>0</v>
      </c>
      <c r="AU126">
        <v>10.8</v>
      </c>
      <c r="AW126">
        <f t="shared" si="34"/>
        <v>12</v>
      </c>
      <c r="AX126">
        <f t="shared" si="35"/>
        <v>26.325225545092675</v>
      </c>
      <c r="AY126">
        <f t="shared" si="36"/>
        <v>9.0664946229061879E-7</v>
      </c>
    </row>
    <row r="127" spans="24:51" x14ac:dyDescent="0.2">
      <c r="X127">
        <v>13.2</v>
      </c>
      <c r="Z127">
        <f t="shared" si="26"/>
        <v>14.666666666666666</v>
      </c>
      <c r="AA127">
        <f t="shared" si="27"/>
        <v>15.945832220909365</v>
      </c>
      <c r="AC127" s="68">
        <f t="shared" si="28"/>
        <v>4.4970091767044114E-7</v>
      </c>
      <c r="AF127">
        <v>13.2</v>
      </c>
      <c r="AH127">
        <f t="shared" si="29"/>
        <v>14.666666666666666</v>
      </c>
      <c r="AI127">
        <f t="shared" si="30"/>
        <v>12.954888616767326</v>
      </c>
      <c r="AJ127">
        <f t="shared" si="31"/>
        <v>2.5481772920875055E-7</v>
      </c>
      <c r="AM127">
        <f t="shared" si="25"/>
        <v>0</v>
      </c>
      <c r="AU127">
        <v>10.9</v>
      </c>
      <c r="AW127">
        <f t="shared" si="34"/>
        <v>12.111111111111111</v>
      </c>
      <c r="AX127">
        <f t="shared" si="35"/>
        <v>27.360679171136855</v>
      </c>
      <c r="AY127">
        <f t="shared" si="36"/>
        <v>9.7147236681899643E-7</v>
      </c>
    </row>
    <row r="128" spans="24:51" x14ac:dyDescent="0.2">
      <c r="X128">
        <v>13.3</v>
      </c>
      <c r="Z128">
        <f t="shared" si="26"/>
        <v>14.777777777777779</v>
      </c>
      <c r="AA128">
        <f t="shared" si="27"/>
        <v>16.144308165151795</v>
      </c>
      <c r="AC128" s="68">
        <f t="shared" si="28"/>
        <v>4.6016772625615423E-7</v>
      </c>
      <c r="AF128">
        <v>13.3</v>
      </c>
      <c r="AH128">
        <f t="shared" si="29"/>
        <v>14.777777777777779</v>
      </c>
      <c r="AI128">
        <f t="shared" si="30"/>
        <v>13.082976339942851</v>
      </c>
      <c r="AJ128">
        <f t="shared" si="31"/>
        <v>2.5934512163699777E-7</v>
      </c>
      <c r="AM128">
        <f t="shared" si="25"/>
        <v>0</v>
      </c>
      <c r="AU128">
        <v>11</v>
      </c>
      <c r="AW128">
        <f t="shared" si="34"/>
        <v>12.222222222222221</v>
      </c>
      <c r="AX128">
        <f t="shared" si="35"/>
        <v>28.483366856816616</v>
      </c>
      <c r="AY128">
        <f t="shared" si="36"/>
        <v>1.0439791303614709E-6</v>
      </c>
    </row>
    <row r="129" spans="24:51" x14ac:dyDescent="0.2">
      <c r="X129">
        <v>13.4</v>
      </c>
      <c r="Z129">
        <f t="shared" si="26"/>
        <v>14.888888888888889</v>
      </c>
      <c r="AA129">
        <f t="shared" si="27"/>
        <v>16.3444539973224</v>
      </c>
      <c r="AC129" s="68">
        <f t="shared" si="28"/>
        <v>4.7083525667066819E-7</v>
      </c>
      <c r="AF129">
        <v>13.4</v>
      </c>
      <c r="AH129">
        <f t="shared" si="29"/>
        <v>14.888888888888889</v>
      </c>
      <c r="AI129">
        <f t="shared" si="30"/>
        <v>13.211363784170581</v>
      </c>
      <c r="AJ129">
        <f t="shared" si="31"/>
        <v>2.6391838432517882E-7</v>
      </c>
      <c r="AM129">
        <f t="shared" si="25"/>
        <v>0</v>
      </c>
      <c r="AU129">
        <v>11.1</v>
      </c>
      <c r="AW129">
        <f t="shared" si="34"/>
        <v>12.333333333333332</v>
      </c>
      <c r="AX129">
        <f t="shared" si="35"/>
        <v>29.707322329688335</v>
      </c>
      <c r="AY129">
        <f t="shared" si="36"/>
        <v>1.1256387313899903E-6</v>
      </c>
    </row>
    <row r="130" spans="24:51" x14ac:dyDescent="0.2">
      <c r="X130">
        <v>13.5</v>
      </c>
      <c r="Z130">
        <f t="shared" si="26"/>
        <v>15</v>
      </c>
      <c r="AA130">
        <f t="shared" si="27"/>
        <v>16.546298679765211</v>
      </c>
      <c r="AC130" s="68">
        <f t="shared" si="28"/>
        <v>4.8170771146455596E-7</v>
      </c>
      <c r="AF130">
        <v>13.5</v>
      </c>
      <c r="AH130">
        <f t="shared" si="29"/>
        <v>15</v>
      </c>
      <c r="AI130">
        <f t="shared" si="30"/>
        <v>13.340052473659913</v>
      </c>
      <c r="AJ130">
        <f t="shared" si="31"/>
        <v>2.6853774693466171E-7</v>
      </c>
      <c r="AM130">
        <f t="shared" si="25"/>
        <v>0</v>
      </c>
      <c r="AU130">
        <v>11.2</v>
      </c>
      <c r="AW130">
        <f t="shared" si="34"/>
        <v>12.444444444444443</v>
      </c>
      <c r="AX130">
        <f t="shared" si="35"/>
        <v>31.049999999999976</v>
      </c>
      <c r="AY130">
        <f t="shared" si="36"/>
        <v>1.2183263017561309E-6</v>
      </c>
    </row>
    <row r="131" spans="24:51" x14ac:dyDescent="0.2">
      <c r="X131">
        <v>13.6</v>
      </c>
      <c r="Z131">
        <f t="shared" si="26"/>
        <v>15.111111111111111</v>
      </c>
      <c r="AA131">
        <f t="shared" si="27"/>
        <v>16.749871908621383</v>
      </c>
      <c r="AC131" s="68">
        <f t="shared" si="28"/>
        <v>4.9278941620743012E-7</v>
      </c>
      <c r="AF131">
        <v>13.6</v>
      </c>
      <c r="AH131">
        <f t="shared" si="29"/>
        <v>15.111111111111111</v>
      </c>
      <c r="AI131">
        <f t="shared" si="30"/>
        <v>13.469043944027614</v>
      </c>
      <c r="AJ131">
        <f t="shared" si="31"/>
        <v>2.7320344163359602E-7</v>
      </c>
      <c r="AM131">
        <f t="shared" si="25"/>
        <v>0</v>
      </c>
      <c r="AU131">
        <v>11.3</v>
      </c>
      <c r="AW131">
        <f t="shared" si="34"/>
        <v>12.555555555555555</v>
      </c>
      <c r="AX131">
        <f t="shared" si="35"/>
        <v>32.533432508255743</v>
      </c>
      <c r="AY131">
        <f t="shared" si="36"/>
        <v>1.3244752446166495E-6</v>
      </c>
    </row>
    <row r="132" spans="24:51" x14ac:dyDescent="0.2">
      <c r="X132">
        <v>13.7</v>
      </c>
      <c r="Z132">
        <f t="shared" si="26"/>
        <v>15.222222222222221</v>
      </c>
      <c r="AA132">
        <f t="shared" si="27"/>
        <v>16.9552041382114</v>
      </c>
      <c r="AC132" s="68">
        <f t="shared" si="28"/>
        <v>5.040848240144926E-7</v>
      </c>
      <c r="AF132">
        <v>13.7</v>
      </c>
      <c r="AH132">
        <f t="shared" si="29"/>
        <v>15.222222222222221</v>
      </c>
      <c r="AI132">
        <f t="shared" si="30"/>
        <v>13.598339742409733</v>
      </c>
      <c r="AJ132">
        <f t="shared" si="31"/>
        <v>2.7791570311377497E-7</v>
      </c>
      <c r="AM132">
        <f t="shared" si="25"/>
        <v>0</v>
      </c>
      <c r="AU132">
        <v>11.4</v>
      </c>
      <c r="AW132">
        <f t="shared" si="34"/>
        <v>12.666666666666666</v>
      </c>
      <c r="AX132">
        <f t="shared" si="35"/>
        <v>34.185907184101467</v>
      </c>
      <c r="AY132">
        <f t="shared" si="36"/>
        <v>1.4473037033642357E-6</v>
      </c>
    </row>
    <row r="133" spans="24:51" x14ac:dyDescent="0.2">
      <c r="X133">
        <v>13.8</v>
      </c>
      <c r="Z133">
        <f t="shared" si="26"/>
        <v>15.333333333333334</v>
      </c>
      <c r="AA133">
        <f t="shared" si="27"/>
        <v>17.162326606420663</v>
      </c>
      <c r="AC133" s="68">
        <f t="shared" si="28"/>
        <v>5.1559852027618294E-7</v>
      </c>
      <c r="AF133">
        <v>13.8</v>
      </c>
      <c r="AH133">
        <f t="shared" si="29"/>
        <v>15.333333333333334</v>
      </c>
      <c r="AI133">
        <f t="shared" si="30"/>
        <v>13.727941427574864</v>
      </c>
      <c r="AJ133">
        <f t="shared" si="31"/>
        <v>2.8267476860799767E-7</v>
      </c>
      <c r="AM133">
        <f t="shared" si="25"/>
        <v>0</v>
      </c>
      <c r="AU133">
        <v>11.5</v>
      </c>
      <c r="AW133">
        <f t="shared" si="34"/>
        <v>12.777777777777777</v>
      </c>
      <c r="AX133">
        <f t="shared" si="35"/>
        <v>36.044461180855258</v>
      </c>
      <c r="AY133">
        <f t="shared" si="36"/>
        <v>1.5911617512146919E-6</v>
      </c>
    </row>
    <row r="134" spans="24:51" x14ac:dyDescent="0.2">
      <c r="X134">
        <v>13.9</v>
      </c>
      <c r="Z134">
        <f t="shared" si="26"/>
        <v>15.444444444444445</v>
      </c>
      <c r="AA134">
        <f t="shared" si="27"/>
        <v>17.371271361137907</v>
      </c>
      <c r="AC134" s="68">
        <f t="shared" si="28"/>
        <v>5.2733522760163131E-7</v>
      </c>
      <c r="AF134">
        <v>13.9</v>
      </c>
      <c r="AH134">
        <f t="shared" si="29"/>
        <v>15.444444444444445</v>
      </c>
      <c r="AI134">
        <f t="shared" si="30"/>
        <v>13.857850570038799</v>
      </c>
      <c r="AJ134">
        <f t="shared" si="31"/>
        <v>2.8748087790792936E-7</v>
      </c>
      <c r="AM134">
        <f t="shared" si="25"/>
        <v>0</v>
      </c>
      <c r="AU134">
        <v>11.6</v>
      </c>
      <c r="AW134">
        <f t="shared" si="34"/>
        <v>12.888888888888888</v>
      </c>
      <c r="AX134">
        <f t="shared" si="35"/>
        <v>38.158714600992511</v>
      </c>
      <c r="AY134">
        <f t="shared" si="36"/>
        <v>1.7620820894573355E-6</v>
      </c>
    </row>
    <row r="135" spans="24:51" x14ac:dyDescent="0.2">
      <c r="X135">
        <v>14</v>
      </c>
      <c r="Z135">
        <f t="shared" si="26"/>
        <v>15.555555555555555</v>
      </c>
      <c r="AA135">
        <f t="shared" si="27"/>
        <v>17.582071287798566</v>
      </c>
      <c r="AC135" s="68">
        <f t="shared" si="28"/>
        <v>5.3929981098728436E-7</v>
      </c>
      <c r="AF135">
        <v>14</v>
      </c>
      <c r="AH135">
        <f t="shared" si="29"/>
        <v>15.555555555555555</v>
      </c>
      <c r="AI135">
        <f t="shared" si="30"/>
        <v>13.988068752180563</v>
      </c>
      <c r="AJ135">
        <f t="shared" si="31"/>
        <v>2.9233427338245577E-7</v>
      </c>
      <c r="AM135">
        <f t="shared" si="25"/>
        <v>0</v>
      </c>
      <c r="AU135">
        <v>11.7</v>
      </c>
      <c r="AW135">
        <f t="shared" si="34"/>
        <v>12.999999999999998</v>
      </c>
      <c r="AX135">
        <f t="shared" si="35"/>
        <v>40.596982646497246</v>
      </c>
      <c r="AY135">
        <f t="shared" si="36"/>
        <v>1.9686892564058718E-6</v>
      </c>
    </row>
    <row r="136" spans="24:51" x14ac:dyDescent="0.2">
      <c r="X136">
        <v>14.1</v>
      </c>
      <c r="Z136">
        <f t="shared" si="26"/>
        <v>15.666666666666666</v>
      </c>
      <c r="AA136">
        <f t="shared" si="27"/>
        <v>17.794760138088208</v>
      </c>
      <c r="AC136" s="68">
        <f t="shared" si="28"/>
        <v>5.5149728322276122E-7</v>
      </c>
      <c r="AF136">
        <v>14.1</v>
      </c>
      <c r="AH136">
        <f t="shared" si="29"/>
        <v>15.666666666666666</v>
      </c>
      <c r="AI136">
        <f t="shared" si="30"/>
        <v>14.118597568359872</v>
      </c>
      <c r="AJ136">
        <f t="shared" si="31"/>
        <v>2.972351999965308E-7</v>
      </c>
      <c r="AM136">
        <f t="shared" si="25"/>
        <v>0</v>
      </c>
      <c r="AU136">
        <v>11.8</v>
      </c>
      <c r="AW136">
        <f t="shared" si="34"/>
        <v>13.111111111111111</v>
      </c>
      <c r="AX136">
        <f t="shared" si="35"/>
        <v>43.456465284235904</v>
      </c>
      <c r="AY136">
        <f t="shared" si="36"/>
        <v>2.2237743717117322E-6</v>
      </c>
    </row>
    <row r="137" spans="24:51" x14ac:dyDescent="0.2">
      <c r="X137">
        <v>14.2</v>
      </c>
      <c r="Z137">
        <f t="shared" si="26"/>
        <v>15.777777777777777</v>
      </c>
      <c r="AA137">
        <f t="shared" si="27"/>
        <v>18.009372559864488</v>
      </c>
      <c r="AC137" s="68">
        <f t="shared" si="28"/>
        <v>5.6393281054673787E-7</v>
      </c>
      <c r="AF137">
        <v>14.2</v>
      </c>
      <c r="AH137">
        <f t="shared" si="29"/>
        <v>15.777777777777777</v>
      </c>
      <c r="AI137">
        <f t="shared" si="30"/>
        <v>14.24943862503601</v>
      </c>
      <c r="AJ137">
        <f t="shared" si="31"/>
        <v>3.0218390533051702E-7</v>
      </c>
      <c r="AM137">
        <f t="shared" si="25"/>
        <v>0</v>
      </c>
      <c r="AU137">
        <v>11.9</v>
      </c>
      <c r="AW137">
        <f t="shared" si="34"/>
        <v>13.222222222222221</v>
      </c>
      <c r="AX137">
        <f t="shared" si="35"/>
        <v>46.88117959266809</v>
      </c>
      <c r="AY137">
        <f t="shared" si="36"/>
        <v>2.54718634385952E-6</v>
      </c>
    </row>
    <row r="138" spans="24:51" x14ac:dyDescent="0.2">
      <c r="X138">
        <v>14.3</v>
      </c>
      <c r="Z138">
        <f t="shared" si="26"/>
        <v>15.888888888888889</v>
      </c>
      <c r="AA138">
        <f t="shared" si="27"/>
        <v>18.225944128359409</v>
      </c>
      <c r="AC138" s="68">
        <f t="shared" si="28"/>
        <v>5.7661171856647982E-7</v>
      </c>
      <c r="AF138">
        <v>14.3</v>
      </c>
      <c r="AH138">
        <f t="shared" si="29"/>
        <v>15.888888888888889</v>
      </c>
      <c r="AI138">
        <f t="shared" si="30"/>
        <v>14.380593540888196</v>
      </c>
      <c r="AJ138">
        <f t="shared" si="31"/>
        <v>3.0718063960001942E-7</v>
      </c>
      <c r="AM138">
        <f t="shared" si="25"/>
        <v>0</v>
      </c>
      <c r="AU138">
        <v>12</v>
      </c>
      <c r="AW138">
        <f t="shared" si="34"/>
        <v>13.333333333333332</v>
      </c>
      <c r="AX138">
        <f t="shared" si="35"/>
        <v>51.09571899875759</v>
      </c>
      <c r="AY138">
        <f t="shared" si="36"/>
        <v>2.9715403331419817E-6</v>
      </c>
    </row>
    <row r="139" spans="24:51" x14ac:dyDescent="0.2">
      <c r="X139">
        <v>14.4</v>
      </c>
      <c r="Z139">
        <f t="shared" si="26"/>
        <v>16</v>
      </c>
      <c r="AA139">
        <f t="shared" si="27"/>
        <v>18.444511378727277</v>
      </c>
      <c r="AC139" s="68">
        <f t="shared" si="28"/>
        <v>5.8953949845546269E-7</v>
      </c>
      <c r="AF139">
        <v>14.4</v>
      </c>
      <c r="AH139">
        <f t="shared" si="29"/>
        <v>16</v>
      </c>
      <c r="AI139">
        <f t="shared" si="30"/>
        <v>14.512063946937388</v>
      </c>
      <c r="AJ139">
        <f t="shared" si="31"/>
        <v>3.1222565567620938E-7</v>
      </c>
      <c r="AM139">
        <f t="shared" si="25"/>
        <v>0</v>
      </c>
      <c r="AU139">
        <v>12.1</v>
      </c>
      <c r="AW139">
        <f t="shared" si="34"/>
        <v>13.444444444444443</v>
      </c>
      <c r="AX139">
        <f t="shared" si="35"/>
        <v>56.474551791050047</v>
      </c>
      <c r="AY139">
        <f t="shared" si="36"/>
        <v>3.5545927204669833E-6</v>
      </c>
    </row>
    <row r="140" spans="24:51" x14ac:dyDescent="0.2">
      <c r="X140">
        <v>14.5</v>
      </c>
      <c r="Z140">
        <f t="shared" si="26"/>
        <v>16.111111111111111</v>
      </c>
      <c r="AA140">
        <f t="shared" si="27"/>
        <v>18.665111840007818</v>
      </c>
      <c r="AC140" s="68">
        <f t="shared" si="28"/>
        <v>6.0272181344448011E-7</v>
      </c>
      <c r="AF140">
        <v>14.5</v>
      </c>
      <c r="AH140">
        <f t="shared" si="29"/>
        <v>16.111111111111111</v>
      </c>
      <c r="AI140">
        <f t="shared" si="30"/>
        <v>14.643851486669631</v>
      </c>
      <c r="AJ140">
        <f t="shared" si="31"/>
        <v>3.1731920910664185E-7</v>
      </c>
      <c r="AM140">
        <f t="shared" si="25"/>
        <v>0</v>
      </c>
      <c r="AU140">
        <v>12.2</v>
      </c>
      <c r="AW140">
        <f t="shared" si="34"/>
        <v>13.555555555555554</v>
      </c>
      <c r="AX140">
        <f t="shared" si="35"/>
        <v>63.70171700982624</v>
      </c>
      <c r="AY140">
        <f t="shared" si="36"/>
        <v>4.4096476186345088E-6</v>
      </c>
    </row>
    <row r="141" spans="24:51" x14ac:dyDescent="0.2">
      <c r="X141">
        <v>14.6</v>
      </c>
      <c r="Z141">
        <f t="shared" si="26"/>
        <v>16.222222222222221</v>
      </c>
      <c r="AA141">
        <f t="shared" si="27"/>
        <v>18.887784070577844</v>
      </c>
      <c r="AC141" s="68">
        <f t="shared" si="28"/>
        <v>6.1616450562257071E-7</v>
      </c>
      <c r="AF141">
        <v>14.6</v>
      </c>
      <c r="AH141">
        <f t="shared" si="29"/>
        <v>16.222222222222221</v>
      </c>
      <c r="AI141">
        <f t="shared" si="30"/>
        <v>14.775957816160879</v>
      </c>
      <c r="AJ141">
        <f t="shared" si="31"/>
        <v>3.224615581365626E-7</v>
      </c>
      <c r="AM141">
        <f t="shared" ref="AM141:AM204" si="37">(0.0000000026)*AL141^1.79</f>
        <v>0</v>
      </c>
      <c r="AU141">
        <v>12.3</v>
      </c>
      <c r="AW141">
        <f t="shared" si="34"/>
        <v>13.666666666666668</v>
      </c>
      <c r="AX141">
        <f t="shared" si="35"/>
        <v>74.204480996770144</v>
      </c>
      <c r="AY141">
        <f t="shared" si="36"/>
        <v>5.7948644815553686E-6</v>
      </c>
    </row>
    <row r="142" spans="24:51" x14ac:dyDescent="0.2">
      <c r="X142">
        <v>14.7</v>
      </c>
      <c r="Z142">
        <f t="shared" ref="Z142:Z205" si="38">X142/(1-0.1)</f>
        <v>16.333333333333332</v>
      </c>
      <c r="AA142">
        <f t="shared" ref="AA142:AA205" si="39">(X142-$Z$3)/SQRT(1-(Z142/$AB$3))</f>
        <v>19.112567695169556</v>
      </c>
      <c r="AC142" s="68">
        <f t="shared" ref="AC142:AC205" si="40">$Z$6*AA142^$AA$5</f>
        <v>6.2987360306520508E-7</v>
      </c>
      <c r="AF142">
        <v>14.7</v>
      </c>
      <c r="AH142">
        <f t="shared" ref="AH142:AH205" si="41">AF142/(1-0.1)</f>
        <v>16.333333333333332</v>
      </c>
      <c r="AI142">
        <f t="shared" ref="AI142:AI205" si="42">(AF142-$Z$3)/SQRT(1-(AH142/$AC$3))</f>
        <v>14.908384604203411</v>
      </c>
      <c r="AJ142">
        <f t="shared" ref="AJ142:AJ205" si="43">(0.0000000026)*AI142^1.79</f>
        <v>3.2765296373071102E-7</v>
      </c>
      <c r="AM142">
        <f t="shared" si="37"/>
        <v>0</v>
      </c>
      <c r="AU142">
        <v>12.4</v>
      </c>
      <c r="AW142">
        <f t="shared" si="34"/>
        <v>13.777777777777779</v>
      </c>
      <c r="AX142">
        <f t="shared" si="35"/>
        <v>91.675282928388228</v>
      </c>
      <c r="AY142">
        <f t="shared" si="36"/>
        <v>8.4606726366693877E-6</v>
      </c>
    </row>
    <row r="143" spans="24:51" x14ac:dyDescent="0.2">
      <c r="X143">
        <v>14.8</v>
      </c>
      <c r="Z143">
        <f t="shared" si="38"/>
        <v>16.444444444444446</v>
      </c>
      <c r="AA143">
        <f t="shared" si="39"/>
        <v>19.339503443538124</v>
      </c>
      <c r="AC143" s="68">
        <f t="shared" si="40"/>
        <v>6.4385532730824337E-7</v>
      </c>
      <c r="AF143">
        <v>14.8</v>
      </c>
      <c r="AH143">
        <f t="shared" si="41"/>
        <v>16.444444444444446</v>
      </c>
      <c r="AI143">
        <f t="shared" si="42"/>
        <v>15.041133532433765</v>
      </c>
      <c r="AJ143">
        <f t="shared" si="43"/>
        <v>3.3289368959561425E-7</v>
      </c>
      <c r="AM143">
        <f t="shared" si="37"/>
        <v>0</v>
      </c>
      <c r="AU143">
        <v>12.5</v>
      </c>
      <c r="AW143">
        <f t="shared" si="34"/>
        <v>13.888888888888889</v>
      </c>
      <c r="AX143">
        <f t="shared" si="35"/>
        <v>130.77092566774948</v>
      </c>
      <c r="AY143">
        <f t="shared" si="36"/>
        <v>1.5978219841663735E-5</v>
      </c>
    </row>
    <row r="144" spans="24:51" x14ac:dyDescent="0.2">
      <c r="X144">
        <v>14.9</v>
      </c>
      <c r="Z144">
        <f t="shared" si="38"/>
        <v>16.555555555555557</v>
      </c>
      <c r="AA144">
        <f t="shared" si="39"/>
        <v>19.56863319086639</v>
      </c>
      <c r="AC144" s="68">
        <f t="shared" si="40"/>
        <v>6.5811610118744761E-7</v>
      </c>
      <c r="AF144">
        <v>14.9</v>
      </c>
      <c r="AH144">
        <f t="shared" si="41"/>
        <v>16.555555555555557</v>
      </c>
      <c r="AI144">
        <f t="shared" si="42"/>
        <v>15.1742062954623</v>
      </c>
      <c r="AJ144">
        <f t="shared" si="43"/>
        <v>3.3818400220237892E-7</v>
      </c>
      <c r="AM144">
        <f t="shared" si="37"/>
        <v>0</v>
      </c>
      <c r="AU144">
        <v>12.6</v>
      </c>
      <c r="AW144">
        <f t="shared" si="34"/>
        <v>14</v>
      </c>
      <c r="AX144" t="e">
        <f t="shared" si="35"/>
        <v>#DIV/0!</v>
      </c>
      <c r="AY144" t="e">
        <f t="shared" si="36"/>
        <v>#DIV/0!</v>
      </c>
    </row>
    <row r="145" spans="24:51" x14ac:dyDescent="0.2">
      <c r="X145">
        <v>15</v>
      </c>
      <c r="Z145">
        <f t="shared" si="38"/>
        <v>16.666666666666668</v>
      </c>
      <c r="AA145">
        <f t="shared" si="39"/>
        <v>19.8</v>
      </c>
      <c r="AC145" s="68">
        <f t="shared" si="40"/>
        <v>6.7266255706458949E-7</v>
      </c>
      <c r="AF145">
        <v>15</v>
      </c>
      <c r="AH145">
        <f t="shared" si="41"/>
        <v>16.666666666666668</v>
      </c>
      <c r="AI145">
        <f t="shared" si="42"/>
        <v>15.307604601004352</v>
      </c>
      <c r="AJ145">
        <f t="shared" si="43"/>
        <v>3.4352417080997434E-7</v>
      </c>
      <c r="AM145">
        <f t="shared" si="37"/>
        <v>0</v>
      </c>
      <c r="AU145">
        <v>12.7</v>
      </c>
      <c r="AW145">
        <f t="shared" si="34"/>
        <v>14.111111111111111</v>
      </c>
      <c r="AX145" t="e">
        <f t="shared" si="35"/>
        <v>#NUM!</v>
      </c>
      <c r="AY145" t="e">
        <f t="shared" si="36"/>
        <v>#NUM!</v>
      </c>
    </row>
    <row r="146" spans="24:51" x14ac:dyDescent="0.2">
      <c r="X146">
        <v>15.1</v>
      </c>
      <c r="Z146">
        <f t="shared" si="38"/>
        <v>16.777777777777779</v>
      </c>
      <c r="AA146">
        <f t="shared" si="39"/>
        <v>20.033648165612007</v>
      </c>
      <c r="AC146" s="68">
        <f t="shared" si="40"/>
        <v>6.8750154546261602E-7</v>
      </c>
      <c r="AF146">
        <v>15.1</v>
      </c>
      <c r="AH146">
        <f t="shared" si="41"/>
        <v>16.777777777777779</v>
      </c>
      <c r="AI146">
        <f t="shared" si="42"/>
        <v>15.441330170013035</v>
      </c>
      <c r="AJ146">
        <f t="shared" si="43"/>
        <v>3.4891446748902057E-7</v>
      </c>
      <c r="AM146">
        <f t="shared" si="37"/>
        <v>0</v>
      </c>
      <c r="AU146">
        <v>12.8</v>
      </c>
      <c r="AW146">
        <f t="shared" si="34"/>
        <v>14.222222222222223</v>
      </c>
      <c r="AX146" t="e">
        <f t="shared" si="35"/>
        <v>#NUM!</v>
      </c>
      <c r="AY146" t="e">
        <f t="shared" si="36"/>
        <v>#NUM!</v>
      </c>
    </row>
    <row r="147" spans="24:51" x14ac:dyDescent="0.2">
      <c r="X147">
        <v>15.2</v>
      </c>
      <c r="Z147">
        <f t="shared" si="38"/>
        <v>16.888888888888889</v>
      </c>
      <c r="AA147">
        <f t="shared" si="39"/>
        <v>20.269623260402351</v>
      </c>
      <c r="AC147" s="68">
        <f t="shared" si="40"/>
        <v>7.0264014413385714E-7</v>
      </c>
      <c r="AF147">
        <v>15.2</v>
      </c>
      <c r="AH147">
        <f t="shared" si="41"/>
        <v>16.888888888888889</v>
      </c>
      <c r="AI147">
        <f t="shared" si="42"/>
        <v>15.575384736813696</v>
      </c>
      <c r="AJ147">
        <f t="shared" si="43"/>
        <v>3.5435516714607268E-7</v>
      </c>
      <c r="AM147">
        <f t="shared" si="37"/>
        <v>0</v>
      </c>
      <c r="AU147">
        <v>12.9</v>
      </c>
      <c r="AW147">
        <f t="shared" si="34"/>
        <v>14.333333333333334</v>
      </c>
      <c r="AX147" t="e">
        <f t="shared" si="35"/>
        <v>#NUM!</v>
      </c>
      <c r="AY147" t="e">
        <f t="shared" si="36"/>
        <v>#NUM!</v>
      </c>
    </row>
    <row r="148" spans="24:51" x14ac:dyDescent="0.2">
      <c r="X148">
        <v>15.3</v>
      </c>
      <c r="Z148">
        <f t="shared" si="38"/>
        <v>17</v>
      </c>
      <c r="AA148">
        <f t="shared" si="39"/>
        <v>20.507972183444249</v>
      </c>
      <c r="AC148" s="68">
        <f t="shared" si="40"/>
        <v>7.1808566758683814E-7</v>
      </c>
      <c r="AF148">
        <v>15.3</v>
      </c>
      <c r="AH148">
        <f t="shared" si="41"/>
        <v>17</v>
      </c>
      <c r="AI148">
        <f t="shared" si="42"/>
        <v>15.709770049240058</v>
      </c>
      <c r="AJ148">
        <f t="shared" si="43"/>
        <v>3.5984654754840677E-7</v>
      </c>
      <c r="AM148">
        <f t="shared" si="37"/>
        <v>0</v>
      </c>
      <c r="AU148">
        <v>13</v>
      </c>
      <c r="AW148">
        <f t="shared" si="34"/>
        <v>14.444444444444445</v>
      </c>
      <c r="AX148" t="e">
        <f t="shared" si="35"/>
        <v>#NUM!</v>
      </c>
      <c r="AY148" t="e">
        <f t="shared" si="36"/>
        <v>#NUM!</v>
      </c>
    </row>
    <row r="149" spans="24:51" x14ac:dyDescent="0.2">
      <c r="X149">
        <v>15.4</v>
      </c>
      <c r="Z149">
        <f t="shared" si="38"/>
        <v>17.111111111111111</v>
      </c>
      <c r="AA149">
        <f t="shared" si="39"/>
        <v>20.748743210796796</v>
      </c>
      <c r="AC149" s="68">
        <f t="shared" si="40"/>
        <v>7.3384567709906459E-7</v>
      </c>
      <c r="AF149">
        <v>15.4</v>
      </c>
      <c r="AH149">
        <f t="shared" si="41"/>
        <v>17.111111111111111</v>
      </c>
      <c r="AI149">
        <f t="shared" si="42"/>
        <v>15.844487868772088</v>
      </c>
      <c r="AJ149">
        <f t="shared" si="43"/>
        <v>3.6538888934931502E-7</v>
      </c>
      <c r="AM149">
        <f t="shared" si="37"/>
        <v>0</v>
      </c>
      <c r="AU149">
        <v>13.1</v>
      </c>
      <c r="AW149">
        <f t="shared" si="34"/>
        <v>14.555555555555555</v>
      </c>
      <c r="AX149" t="e">
        <f t="shared" si="35"/>
        <v>#NUM!</v>
      </c>
      <c r="AY149" t="e">
        <f t="shared" si="36"/>
        <v>#NUM!</v>
      </c>
    </row>
    <row r="150" spans="24:51" x14ac:dyDescent="0.2">
      <c r="X150">
        <v>15.5</v>
      </c>
      <c r="Z150">
        <f t="shared" si="38"/>
        <v>17.222222222222221</v>
      </c>
      <c r="AA150">
        <f t="shared" si="39"/>
        <v>20.991986048510739</v>
      </c>
      <c r="AC150" s="68">
        <f t="shared" si="40"/>
        <v>7.499279912449756E-7</v>
      </c>
      <c r="AF150">
        <v>15.5</v>
      </c>
      <c r="AH150">
        <f t="shared" si="41"/>
        <v>17.222222222222221</v>
      </c>
      <c r="AI150">
        <f t="shared" si="42"/>
        <v>15.979539970675582</v>
      </c>
      <c r="AJ150">
        <f t="shared" si="43"/>
        <v>3.7098247611390527E-7</v>
      </c>
      <c r="AM150">
        <f t="shared" si="37"/>
        <v>0</v>
      </c>
      <c r="AU150">
        <v>13.2</v>
      </c>
      <c r="AW150">
        <f t="shared" si="34"/>
        <v>14.666666666666666</v>
      </c>
      <c r="AX150" t="e">
        <f t="shared" si="35"/>
        <v>#NUM!</v>
      </c>
      <c r="AY150" t="e">
        <f t="shared" si="36"/>
        <v>#NUM!</v>
      </c>
    </row>
    <row r="151" spans="24:51" x14ac:dyDescent="0.2">
      <c r="X151">
        <v>15.6</v>
      </c>
      <c r="Z151">
        <f t="shared" si="38"/>
        <v>17.333333333333332</v>
      </c>
      <c r="AA151">
        <f t="shared" si="39"/>
        <v>21.237751888162688</v>
      </c>
      <c r="AC151" s="68">
        <f t="shared" si="40"/>
        <v>7.6634069697032749E-7</v>
      </c>
      <c r="AF151">
        <v>15.6</v>
      </c>
      <c r="AH151">
        <f t="shared" si="41"/>
        <v>17.333333333333332</v>
      </c>
      <c r="AI151">
        <f t="shared" si="42"/>
        <v>16.114928144143523</v>
      </c>
      <c r="AJ151">
        <f t="shared" si="43"/>
        <v>3.7662759434541502E-7</v>
      </c>
      <c r="AM151">
        <f t="shared" si="37"/>
        <v>0</v>
      </c>
      <c r="AU151">
        <v>13.3</v>
      </c>
      <c r="AW151">
        <f t="shared" si="34"/>
        <v>14.777777777777779</v>
      </c>
      <c r="AX151" t="e">
        <f t="shared" si="35"/>
        <v>#NUM!</v>
      </c>
      <c r="AY151" t="e">
        <f t="shared" si="36"/>
        <v>#NUM!</v>
      </c>
    </row>
    <row r="152" spans="24:51" x14ac:dyDescent="0.2">
      <c r="X152">
        <v>15.7</v>
      </c>
      <c r="Z152">
        <f t="shared" si="38"/>
        <v>17.444444444444443</v>
      </c>
      <c r="AA152">
        <f t="shared" si="39"/>
        <v>21.486093465062005</v>
      </c>
      <c r="AC152" s="68">
        <f t="shared" si="40"/>
        <v>7.8309216124644901E-7</v>
      </c>
      <c r="AF152">
        <v>15.7</v>
      </c>
      <c r="AH152">
        <f t="shared" si="41"/>
        <v>17.444444444444443</v>
      </c>
      <c r="AI152">
        <f t="shared" si="42"/>
        <v>16.250654192439235</v>
      </c>
      <c r="AJ152">
        <f t="shared" si="43"/>
        <v>3.8232453351203653E-7</v>
      </c>
      <c r="AM152">
        <f t="shared" si="37"/>
        <v>0</v>
      </c>
      <c r="AU152">
        <v>13.4</v>
      </c>
      <c r="AW152">
        <f t="shared" si="34"/>
        <v>14.888888888888889</v>
      </c>
      <c r="AX152" t="e">
        <f t="shared" si="35"/>
        <v>#NUM!</v>
      </c>
      <c r="AY152" t="e">
        <f t="shared" si="36"/>
        <v>#NUM!</v>
      </c>
    </row>
    <row r="153" spans="24:51" x14ac:dyDescent="0.2">
      <c r="X153">
        <v>15.8</v>
      </c>
      <c r="Z153">
        <f t="shared" si="38"/>
        <v>17.555555555555557</v>
      </c>
      <c r="AA153">
        <f t="shared" si="39"/>
        <v>21.737065119284161</v>
      </c>
      <c r="AC153" s="68">
        <f t="shared" si="40"/>
        <v>8.0019104334016313E-7</v>
      </c>
      <c r="AF153">
        <v>15.8</v>
      </c>
      <c r="AH153">
        <f t="shared" si="41"/>
        <v>17.555555555555557</v>
      </c>
      <c r="AI153">
        <f t="shared" si="42"/>
        <v>16.386719933041341</v>
      </c>
      <c r="AJ153">
        <f t="shared" si="43"/>
        <v>3.8807358607426202E-7</v>
      </c>
      <c r="AM153">
        <f t="shared" si="37"/>
        <v>0</v>
      </c>
      <c r="AU153">
        <v>13.5</v>
      </c>
      <c r="AW153">
        <f t="shared" si="34"/>
        <v>15</v>
      </c>
      <c r="AX153" t="e">
        <f t="shared" si="35"/>
        <v>#NUM!</v>
      </c>
      <c r="AY153" t="e">
        <f t="shared" si="36"/>
        <v>#NUM!</v>
      </c>
    </row>
    <row r="154" spans="24:51" x14ac:dyDescent="0.2">
      <c r="X154">
        <v>15.9</v>
      </c>
      <c r="Z154">
        <f t="shared" si="38"/>
        <v>17.666666666666668</v>
      </c>
      <c r="AA154">
        <f t="shared" si="39"/>
        <v>21.990722859694536</v>
      </c>
      <c r="AC154" s="68">
        <f t="shared" si="40"/>
        <v>8.1764630773773294E-7</v>
      </c>
      <c r="AF154">
        <v>15.9</v>
      </c>
      <c r="AH154">
        <f t="shared" si="41"/>
        <v>17.666666666666668</v>
      </c>
      <c r="AI154">
        <f t="shared" si="42"/>
        <v>16.523127197790561</v>
      </c>
      <c r="AJ154">
        <f t="shared" si="43"/>
        <v>3.9387504751275119E-7</v>
      </c>
      <c r="AM154">
        <f t="shared" si="37"/>
        <v>0</v>
      </c>
      <c r="AU154">
        <v>13.6</v>
      </c>
      <c r="AW154">
        <f t="shared" si="34"/>
        <v>15.111111111111111</v>
      </c>
      <c r="AX154" t="e">
        <f t="shared" si="35"/>
        <v>#NUM!</v>
      </c>
      <c r="AY154" t="e">
        <f t="shared" si="36"/>
        <v>#NUM!</v>
      </c>
    </row>
    <row r="155" spans="24:51" x14ac:dyDescent="0.2">
      <c r="X155">
        <v>16</v>
      </c>
      <c r="Z155">
        <f t="shared" si="38"/>
        <v>17.777777777777779</v>
      </c>
      <c r="AA155">
        <f t="shared" si="39"/>
        <v>22.247124431138186</v>
      </c>
      <c r="AC155" s="68">
        <f t="shared" si="40"/>
        <v>8.3546723776397908E-7</v>
      </c>
      <c r="AF155">
        <v>16</v>
      </c>
      <c r="AH155">
        <f t="shared" si="41"/>
        <v>17.777777777777779</v>
      </c>
      <c r="AI155">
        <f t="shared" si="42"/>
        <v>16.659877833038415</v>
      </c>
      <c r="AJ155">
        <f t="shared" si="43"/>
        <v>3.9972921635672333E-7</v>
      </c>
      <c r="AM155">
        <f t="shared" si="37"/>
        <v>0</v>
      </c>
      <c r="AU155">
        <v>13.7</v>
      </c>
      <c r="AW155">
        <f t="shared" si="34"/>
        <v>15.222222222222221</v>
      </c>
      <c r="AX155" t="e">
        <f t="shared" si="35"/>
        <v>#NUM!</v>
      </c>
      <c r="AY155" t="e">
        <f t="shared" si="36"/>
        <v>#NUM!</v>
      </c>
    </row>
    <row r="156" spans="24:51" x14ac:dyDescent="0.2">
      <c r="X156">
        <v>16.100000000000001</v>
      </c>
      <c r="Z156">
        <f t="shared" si="38"/>
        <v>17.888888888888889</v>
      </c>
      <c r="AA156">
        <f t="shared" si="39"/>
        <v>22.506329384982376</v>
      </c>
      <c r="AC156" s="68">
        <f t="shared" si="40"/>
        <v>8.5366344994062273E-7</v>
      </c>
      <c r="AF156">
        <v>16.100000000000001</v>
      </c>
      <c r="AH156">
        <f t="shared" si="41"/>
        <v>17.888888888888889</v>
      </c>
      <c r="AI156">
        <f t="shared" si="42"/>
        <v>16.796973699797775</v>
      </c>
      <c r="AJ156">
        <f t="shared" si="43"/>
        <v>4.0563639421288142E-7</v>
      </c>
      <c r="AM156">
        <f t="shared" si="37"/>
        <v>0</v>
      </c>
      <c r="AU156">
        <v>13.8</v>
      </c>
      <c r="AW156">
        <f t="shared" si="34"/>
        <v>15.333333333333334</v>
      </c>
      <c r="AX156" t="e">
        <f t="shared" si="35"/>
        <v>#NUM!</v>
      </c>
      <c r="AY156" t="e">
        <f t="shared" si="36"/>
        <v>#NUM!</v>
      </c>
    </row>
    <row r="157" spans="24:51" x14ac:dyDescent="0.2">
      <c r="X157">
        <v>16.2</v>
      </c>
      <c r="Z157">
        <f t="shared" si="38"/>
        <v>18</v>
      </c>
      <c r="AA157">
        <f t="shared" si="39"/>
        <v>22.768399153212329</v>
      </c>
      <c r="AC157" s="68">
        <f t="shared" si="40"/>
        <v>8.7224490913125268E-7</v>
      </c>
      <c r="AF157">
        <v>16.2</v>
      </c>
      <c r="AH157">
        <f t="shared" si="41"/>
        <v>18</v>
      </c>
      <c r="AI157">
        <f t="shared" si="42"/>
        <v>16.934416673895395</v>
      </c>
      <c r="AJ157">
        <f t="shared" si="43"/>
        <v>4.1159688579486878E-7</v>
      </c>
      <c r="AM157">
        <f t="shared" si="37"/>
        <v>0</v>
      </c>
      <c r="AU157">
        <v>13.9</v>
      </c>
      <c r="AW157">
        <f t="shared" si="34"/>
        <v>15.444444444444445</v>
      </c>
      <c r="AX157" t="e">
        <f t="shared" si="35"/>
        <v>#NUM!</v>
      </c>
      <c r="AY157" t="e">
        <f t="shared" si="36"/>
        <v>#NUM!</v>
      </c>
    </row>
    <row r="158" spans="24:51" x14ac:dyDescent="0.2">
      <c r="X158">
        <v>16.3</v>
      </c>
      <c r="Z158">
        <f t="shared" si="38"/>
        <v>18.111111111111111</v>
      </c>
      <c r="AA158">
        <f t="shared" si="39"/>
        <v>23.033397126294034</v>
      </c>
      <c r="AC158" s="68">
        <f t="shared" si="40"/>
        <v>8.9122194452372653E-7</v>
      </c>
      <c r="AF158">
        <v>16.3</v>
      </c>
      <c r="AH158">
        <f t="shared" si="41"/>
        <v>18.111111111111111</v>
      </c>
      <c r="AI158">
        <f t="shared" si="42"/>
        <v>17.07220864612637</v>
      </c>
      <c r="AJ158">
        <f t="shared" si="43"/>
        <v>4.1761099895326836E-7</v>
      </c>
      <c r="AM158">
        <f t="shared" si="37"/>
        <v>0</v>
      </c>
      <c r="AU158">
        <v>14</v>
      </c>
      <c r="AW158">
        <f t="shared" si="34"/>
        <v>15.555555555555555</v>
      </c>
      <c r="AX158" t="e">
        <f t="shared" si="35"/>
        <v>#NUM!</v>
      </c>
      <c r="AY158" t="e">
        <f t="shared" si="36"/>
        <v>#NUM!</v>
      </c>
    </row>
    <row r="159" spans="24:51" x14ac:dyDescent="0.2">
      <c r="X159">
        <v>16.399999999999999</v>
      </c>
      <c r="Z159">
        <f t="shared" si="38"/>
        <v>18.222222222222221</v>
      </c>
      <c r="AA159">
        <f t="shared" si="39"/>
        <v>23.301388735033196</v>
      </c>
      <c r="AC159" s="68">
        <f t="shared" si="40"/>
        <v>9.106052665046463E-7</v>
      </c>
      <c r="AF159">
        <v>16.399999999999999</v>
      </c>
      <c r="AH159">
        <f t="shared" si="41"/>
        <v>18.222222222222221</v>
      </c>
      <c r="AI159">
        <f t="shared" si="42"/>
        <v>17.210351522410591</v>
      </c>
      <c r="AJ159">
        <f t="shared" si="43"/>
        <v>4.2367904470614306E-7</v>
      </c>
      <c r="AM159">
        <f t="shared" si="37"/>
        <v>0</v>
      </c>
      <c r="AU159">
        <v>14.1</v>
      </c>
      <c r="AW159">
        <f t="shared" si="34"/>
        <v>15.666666666666666</v>
      </c>
      <c r="AX159" t="e">
        <f t="shared" si="35"/>
        <v>#NUM!</v>
      </c>
      <c r="AY159" t="e">
        <f t="shared" si="36"/>
        <v>#NUM!</v>
      </c>
    </row>
    <row r="160" spans="24:51" x14ac:dyDescent="0.2">
      <c r="X160">
        <v>16.5</v>
      </c>
      <c r="Z160">
        <f t="shared" si="38"/>
        <v>18.333333333333332</v>
      </c>
      <c r="AA160">
        <f t="shared" si="39"/>
        <v>23.572441536675829</v>
      </c>
      <c r="AC160" s="68">
        <f t="shared" si="40"/>
        <v>9.3040598448470478E-7</v>
      </c>
      <c r="AF160">
        <v>16.5</v>
      </c>
      <c r="AH160">
        <f t="shared" si="41"/>
        <v>18.333333333333332</v>
      </c>
      <c r="AI160">
        <f t="shared" si="42"/>
        <v>17.348847223951221</v>
      </c>
      <c r="AJ160">
        <f t="shared" si="43"/>
        <v>4.298013372701307E-7</v>
      </c>
      <c r="AM160">
        <f t="shared" si="37"/>
        <v>0</v>
      </c>
      <c r="AU160">
        <v>14.2</v>
      </c>
      <c r="AW160">
        <f t="shared" si="34"/>
        <v>15.777777777777777</v>
      </c>
      <c r="AX160" t="e">
        <f t="shared" si="35"/>
        <v>#NUM!</v>
      </c>
      <c r="AY160" t="e">
        <f t="shared" si="36"/>
        <v>#NUM!</v>
      </c>
    </row>
    <row r="161" spans="24:51" x14ac:dyDescent="0.2">
      <c r="X161">
        <v>16.600000000000001</v>
      </c>
      <c r="Z161">
        <f t="shared" si="38"/>
        <v>18.444444444444446</v>
      </c>
      <c r="AA161">
        <f t="shared" si="39"/>
        <v>23.846625305513122</v>
      </c>
      <c r="AC161" s="68">
        <f t="shared" si="40"/>
        <v>9.506356257381061E-7</v>
      </c>
      <c r="AF161">
        <v>16.600000000000001</v>
      </c>
      <c r="AH161">
        <f t="shared" si="41"/>
        <v>18.444444444444446</v>
      </c>
      <c r="AI161">
        <f t="shared" si="42"/>
        <v>17.487697687395215</v>
      </c>
      <c r="AJ161">
        <f t="shared" si="43"/>
        <v>4.3597819409208855E-7</v>
      </c>
      <c r="AM161">
        <f t="shared" si="37"/>
        <v>0</v>
      </c>
      <c r="AU161">
        <v>14.3</v>
      </c>
      <c r="AW161">
        <f t="shared" si="34"/>
        <v>15.888888888888889</v>
      </c>
      <c r="AX161" t="e">
        <f t="shared" si="35"/>
        <v>#NUM!</v>
      </c>
      <c r="AY161" t="e">
        <f t="shared" si="36"/>
        <v>#NUM!</v>
      </c>
    </row>
    <row r="162" spans="24:51" x14ac:dyDescent="0.2">
      <c r="X162">
        <v>16.7</v>
      </c>
      <c r="Z162">
        <f t="shared" si="38"/>
        <v>18.555555555555554</v>
      </c>
      <c r="AA162">
        <f t="shared" si="39"/>
        <v>24.124012128272703</v>
      </c>
      <c r="AC162" s="68">
        <f t="shared" si="40"/>
        <v>9.7130615532417826E-7</v>
      </c>
      <c r="AF162">
        <v>16.7</v>
      </c>
      <c r="AH162">
        <f t="shared" si="41"/>
        <v>18.555555555555554</v>
      </c>
      <c r="AI162">
        <f t="shared" si="42"/>
        <v>17.626904864995929</v>
      </c>
      <c r="AJ162">
        <f t="shared" si="43"/>
        <v>4.4220993588130291E-7</v>
      </c>
      <c r="AM162">
        <f t="shared" si="37"/>
        <v>0</v>
      </c>
      <c r="AU162">
        <v>14.4</v>
      </c>
      <c r="AW162">
        <f t="shared" si="34"/>
        <v>16</v>
      </c>
      <c r="AX162" t="e">
        <f t="shared" si="35"/>
        <v>#NUM!</v>
      </c>
      <c r="AY162" t="e">
        <f t="shared" si="36"/>
        <v>#NUM!</v>
      </c>
    </row>
    <row r="163" spans="24:51" x14ac:dyDescent="0.2">
      <c r="X163">
        <v>16.8</v>
      </c>
      <c r="Z163">
        <f t="shared" si="38"/>
        <v>18.666666666666668</v>
      </c>
      <c r="AA163">
        <f t="shared" si="39"/>
        <v>24.404676504598818</v>
      </c>
      <c r="AC163" s="68">
        <f t="shared" si="40"/>
        <v>9.9242999716456928E-7</v>
      </c>
      <c r="AF163">
        <v>16.8</v>
      </c>
      <c r="AH163">
        <f t="shared" si="41"/>
        <v>18.666666666666668</v>
      </c>
      <c r="AI163">
        <f t="shared" si="42"/>
        <v>17.766470724777854</v>
      </c>
      <c r="AJ163">
        <f t="shared" si="43"/>
        <v>4.4849688664226666E-7</v>
      </c>
      <c r="AM163">
        <f t="shared" si="37"/>
        <v>0</v>
      </c>
      <c r="AU163">
        <v>14.5</v>
      </c>
      <c r="AW163">
        <f t="shared" si="34"/>
        <v>16.111111111111111</v>
      </c>
      <c r="AX163" t="e">
        <f t="shared" si="35"/>
        <v>#NUM!</v>
      </c>
      <c r="AY163" t="e">
        <f t="shared" si="36"/>
        <v>#NUM!</v>
      </c>
    </row>
    <row r="164" spans="24:51" x14ac:dyDescent="0.2">
      <c r="X164">
        <v>16.899999999999999</v>
      </c>
      <c r="Z164">
        <f t="shared" si="38"/>
        <v>18.777777777777775</v>
      </c>
      <c r="AA164">
        <f t="shared" si="39"/>
        <v>24.688695452946003</v>
      </c>
      <c r="AC164" s="68">
        <f t="shared" si="40"/>
        <v>1.0140200563551553E-6</v>
      </c>
      <c r="AF164">
        <v>16.899999999999999</v>
      </c>
      <c r="AH164">
        <f t="shared" si="41"/>
        <v>18.777777777777775</v>
      </c>
      <c r="AI164">
        <f t="shared" si="42"/>
        <v>17.906397250703446</v>
      </c>
      <c r="AJ164">
        <f t="shared" si="43"/>
        <v>4.5483937370802369E-7</v>
      </c>
      <c r="AM164">
        <f t="shared" si="37"/>
        <v>0</v>
      </c>
      <c r="AU164">
        <v>14.6</v>
      </c>
      <c r="AW164">
        <f t="shared" si="34"/>
        <v>16.222222222222221</v>
      </c>
      <c r="AX164" t="e">
        <f t="shared" si="35"/>
        <v>#NUM!</v>
      </c>
      <c r="AY164" t="e">
        <f t="shared" si="36"/>
        <v>#NUM!</v>
      </c>
    </row>
    <row r="165" spans="24:51" x14ac:dyDescent="0.2">
      <c r="X165">
        <v>17</v>
      </c>
      <c r="Z165">
        <f t="shared" si="38"/>
        <v>18.888888888888889</v>
      </c>
      <c r="AA165">
        <f t="shared" si="39"/>
        <v>24.976148622235574</v>
      </c>
      <c r="AC165" s="68">
        <f t="shared" si="40"/>
        <v>1.0360897427980835E-6</v>
      </c>
      <c r="AF165">
        <v>17</v>
      </c>
      <c r="AH165">
        <f t="shared" si="41"/>
        <v>18.888888888888889</v>
      </c>
      <c r="AI165">
        <f t="shared" si="42"/>
        <v>18.046686442842216</v>
      </c>
      <c r="AJ165">
        <f t="shared" si="43"/>
        <v>4.6123772777410101E-7</v>
      </c>
      <c r="AM165">
        <f t="shared" si="37"/>
        <v>0</v>
      </c>
      <c r="AU165">
        <v>14.7</v>
      </c>
      <c r="AW165">
        <f t="shared" ref="AW165:AW228" si="44">AU165/(1-0.1)</f>
        <v>16.333333333333332</v>
      </c>
      <c r="AX165" t="e">
        <f t="shared" ref="AX165:AX228" si="45">(AU165-$AD$4)/SQRT(1-(AW165/$AC$4))</f>
        <v>#NUM!</v>
      </c>
      <c r="AY165" t="e">
        <f t="shared" ref="AY165:AY228" si="46">(0.0000000026)*AX165^1.79</f>
        <v>#NUM!</v>
      </c>
    </row>
    <row r="166" spans="24:51" x14ac:dyDescent="0.2">
      <c r="X166">
        <v>17.100000000000001</v>
      </c>
      <c r="Z166">
        <f t="shared" si="38"/>
        <v>19</v>
      </c>
      <c r="AA166">
        <f t="shared" si="39"/>
        <v>25.267118409649974</v>
      </c>
      <c r="AC166" s="68">
        <f t="shared" si="40"/>
        <v>1.058652996246179E-6</v>
      </c>
      <c r="AF166">
        <v>17.100000000000001</v>
      </c>
      <c r="AH166">
        <f t="shared" si="41"/>
        <v>19</v>
      </c>
      <c r="AI166">
        <f t="shared" si="42"/>
        <v>18.187340317541953</v>
      </c>
      <c r="AJ166">
        <f t="shared" si="43"/>
        <v>4.6769228293302103E-7</v>
      </c>
      <c r="AM166">
        <f t="shared" si="37"/>
        <v>0</v>
      </c>
      <c r="AU166">
        <v>14.8</v>
      </c>
      <c r="AW166">
        <f t="shared" si="44"/>
        <v>16.444444444444446</v>
      </c>
      <c r="AX166" t="e">
        <f t="shared" si="45"/>
        <v>#NUM!</v>
      </c>
      <c r="AY166" t="e">
        <f t="shared" si="46"/>
        <v>#NUM!</v>
      </c>
    </row>
    <row r="167" spans="24:51" x14ac:dyDescent="0.2">
      <c r="X167">
        <v>17.2</v>
      </c>
      <c r="Z167">
        <f t="shared" si="38"/>
        <v>19.111111111111111</v>
      </c>
      <c r="AA167">
        <f t="shared" si="39"/>
        <v>25.561690084968951</v>
      </c>
      <c r="AC167" s="68">
        <f t="shared" si="40"/>
        <v>1.0817243128594202E-6</v>
      </c>
      <c r="AF167">
        <v>17.2</v>
      </c>
      <c r="AH167">
        <f t="shared" si="41"/>
        <v>19.111111111111111</v>
      </c>
      <c r="AI167">
        <f t="shared" si="42"/>
        <v>18.328360907602239</v>
      </c>
      <c r="AJ167">
        <f t="shared" si="43"/>
        <v>4.7420337670940604E-7</v>
      </c>
      <c r="AM167">
        <f t="shared" si="37"/>
        <v>0</v>
      </c>
      <c r="AU167">
        <v>14.9</v>
      </c>
      <c r="AW167">
        <f t="shared" si="44"/>
        <v>16.555555555555557</v>
      </c>
      <c r="AX167" t="e">
        <f t="shared" si="45"/>
        <v>#NUM!</v>
      </c>
      <c r="AY167" t="e">
        <f t="shared" si="46"/>
        <v>#NUM!</v>
      </c>
    </row>
    <row r="168" spans="24:51" x14ac:dyDescent="0.2">
      <c r="X168">
        <v>17.3</v>
      </c>
      <c r="Z168">
        <f t="shared" si="38"/>
        <v>19.222222222222221</v>
      </c>
      <c r="AA168">
        <f t="shared" si="39"/>
        <v>25.859951921882256</v>
      </c>
      <c r="AC168" s="68">
        <f t="shared" si="40"/>
        <v>1.1053187733813082E-6</v>
      </c>
      <c r="AF168">
        <v>17.3</v>
      </c>
      <c r="AH168">
        <f t="shared" si="41"/>
        <v>19.222222222222221</v>
      </c>
      <c r="AI168">
        <f t="shared" si="42"/>
        <v>18.469750262450265</v>
      </c>
      <c r="AJ168">
        <f t="shared" si="43"/>
        <v>4.8077135009569096E-7</v>
      </c>
      <c r="AM168">
        <f t="shared" si="37"/>
        <v>0</v>
      </c>
      <c r="AU168">
        <v>15</v>
      </c>
      <c r="AW168">
        <f t="shared" si="44"/>
        <v>16.666666666666668</v>
      </c>
      <c r="AX168" t="e">
        <f t="shared" si="45"/>
        <v>#NUM!</v>
      </c>
      <c r="AY168" t="e">
        <f t="shared" si="46"/>
        <v>#NUM!</v>
      </c>
    </row>
    <row r="169" spans="24:51" x14ac:dyDescent="0.2">
      <c r="X169">
        <v>17.399999999999999</v>
      </c>
      <c r="Z169">
        <f t="shared" si="38"/>
        <v>19.333333333333332</v>
      </c>
      <c r="AA169">
        <f t="shared" si="39"/>
        <v>26.161995336747534</v>
      </c>
      <c r="AC169" s="68">
        <f t="shared" si="40"/>
        <v>1.1294520730518658E-6</v>
      </c>
      <c r="AF169">
        <v>17.399999999999999</v>
      </c>
      <c r="AH169">
        <f t="shared" si="41"/>
        <v>19.333333333333332</v>
      </c>
      <c r="AI169">
        <f t="shared" si="42"/>
        <v>18.611510448318889</v>
      </c>
      <c r="AJ169">
        <f t="shared" si="43"/>
        <v>4.8739654758843226E-7</v>
      </c>
      <c r="AM169">
        <f t="shared" si="37"/>
        <v>0</v>
      </c>
      <c r="AU169">
        <v>15.1</v>
      </c>
      <c r="AW169">
        <f t="shared" si="44"/>
        <v>16.777777777777779</v>
      </c>
      <c r="AX169" t="e">
        <f t="shared" si="45"/>
        <v>#NUM!</v>
      </c>
      <c r="AY169" t="e">
        <f t="shared" si="46"/>
        <v>#NUM!</v>
      </c>
    </row>
    <row r="170" spans="24:51" x14ac:dyDescent="0.2">
      <c r="X170">
        <v>17.5</v>
      </c>
      <c r="Z170">
        <f t="shared" si="38"/>
        <v>19.444444444444443</v>
      </c>
      <c r="AA170">
        <f t="shared" si="39"/>
        <v>26.46791503529867</v>
      </c>
      <c r="AC170" s="68">
        <f t="shared" si="40"/>
        <v>1.154140553383727E-6</v>
      </c>
      <c r="AF170">
        <v>17.5</v>
      </c>
      <c r="AH170">
        <f t="shared" si="41"/>
        <v>19.444444444444443</v>
      </c>
      <c r="AI170">
        <f t="shared" si="42"/>
        <v>18.753643548427153</v>
      </c>
      <c r="AJ170">
        <f t="shared" si="43"/>
        <v>4.9407931722523993E-7</v>
      </c>
      <c r="AM170">
        <f t="shared" si="37"/>
        <v>0</v>
      </c>
      <c r="AU170">
        <v>15.2</v>
      </c>
      <c r="AW170">
        <f t="shared" si="44"/>
        <v>16.888888888888889</v>
      </c>
      <c r="AX170" t="e">
        <f t="shared" si="45"/>
        <v>#NUM!</v>
      </c>
      <c r="AY170" t="e">
        <f t="shared" si="46"/>
        <v>#NUM!</v>
      </c>
    </row>
    <row r="171" spans="24:51" x14ac:dyDescent="0.2">
      <c r="X171">
        <v>17.600000000000001</v>
      </c>
      <c r="Z171">
        <f t="shared" si="38"/>
        <v>19.555555555555557</v>
      </c>
      <c r="AA171">
        <f t="shared" si="39"/>
        <v>26.777809167849924</v>
      </c>
      <c r="AC171" s="68">
        <f t="shared" si="40"/>
        <v>1.1794012359384122E-6</v>
      </c>
      <c r="AF171">
        <v>17.600000000000001</v>
      </c>
      <c r="AH171">
        <f t="shared" si="41"/>
        <v>19.555555555555557</v>
      </c>
      <c r="AI171">
        <f t="shared" si="42"/>
        <v>18.896151663163103</v>
      </c>
      <c r="AJ171">
        <f t="shared" si="43"/>
        <v>5.0082001062232717E-7</v>
      </c>
      <c r="AM171">
        <f t="shared" si="37"/>
        <v>0</v>
      </c>
      <c r="AU171">
        <v>15.3</v>
      </c>
      <c r="AW171">
        <f t="shared" si="44"/>
        <v>17</v>
      </c>
      <c r="AX171" t="e">
        <f t="shared" si="45"/>
        <v>#NUM!</v>
      </c>
      <c r="AY171" t="e">
        <f t="shared" si="46"/>
        <v>#NUM!</v>
      </c>
    </row>
    <row r="172" spans="24:51" x14ac:dyDescent="0.2">
      <c r="X172">
        <v>17.7</v>
      </c>
      <c r="Z172">
        <f t="shared" si="38"/>
        <v>19.666666666666664</v>
      </c>
      <c r="AA172">
        <f t="shared" si="39"/>
        <v>27.091779493584987</v>
      </c>
      <c r="AC172" s="68">
        <f t="shared" si="40"/>
        <v>1.2052518582516096E-6</v>
      </c>
      <c r="AF172">
        <v>17.7</v>
      </c>
      <c r="AH172">
        <f t="shared" si="41"/>
        <v>19.666666666666664</v>
      </c>
      <c r="AI172">
        <f t="shared" si="42"/>
        <v>19.039036910269072</v>
      </c>
      <c r="AJ172">
        <f t="shared" si="43"/>
        <v>5.0761898301269168E-7</v>
      </c>
      <c r="AM172">
        <f t="shared" si="37"/>
        <v>0</v>
      </c>
      <c r="AU172">
        <v>15.4</v>
      </c>
      <c r="AW172">
        <f t="shared" si="44"/>
        <v>17.111111111111111</v>
      </c>
      <c r="AX172" t="e">
        <f t="shared" si="45"/>
        <v>#NUM!</v>
      </c>
      <c r="AY172" t="e">
        <f t="shared" si="46"/>
        <v>#NUM!</v>
      </c>
    </row>
    <row r="173" spans="24:51" x14ac:dyDescent="0.2">
      <c r="X173">
        <v>17.8</v>
      </c>
      <c r="Z173">
        <f t="shared" si="38"/>
        <v>19.777777777777779</v>
      </c>
      <c r="AA173">
        <f t="shared" si="39"/>
        <v>27.40993155456772</v>
      </c>
      <c r="AC173" s="68">
        <f t="shared" si="40"/>
        <v>1.2317109120690315E-6</v>
      </c>
      <c r="AF173">
        <v>17.8</v>
      </c>
      <c r="AH173">
        <f t="shared" si="41"/>
        <v>19.777777777777779</v>
      </c>
      <c r="AI173">
        <f t="shared" si="42"/>
        <v>19.182301425029479</v>
      </c>
      <c r="AJ173">
        <f t="shared" si="43"/>
        <v>5.1447659328494158E-7</v>
      </c>
      <c r="AM173">
        <f t="shared" si="37"/>
        <v>0</v>
      </c>
      <c r="AU173">
        <v>15.5</v>
      </c>
      <c r="AW173">
        <f t="shared" si="44"/>
        <v>17.222222222222221</v>
      </c>
      <c r="AX173" t="e">
        <f t="shared" si="45"/>
        <v>#NUM!</v>
      </c>
      <c r="AY173" t="e">
        <f t="shared" si="46"/>
        <v>#NUM!</v>
      </c>
    </row>
    <row r="174" spans="24:51" x14ac:dyDescent="0.2">
      <c r="X174">
        <v>17.899999999999999</v>
      </c>
      <c r="Z174">
        <f t="shared" si="38"/>
        <v>19.888888888888886</v>
      </c>
      <c r="AA174">
        <f t="shared" si="39"/>
        <v>27.732374860163254</v>
      </c>
      <c r="AC174" s="68">
        <f t="shared" si="40"/>
        <v>1.2587976840685156E-6</v>
      </c>
      <c r="AF174">
        <v>17.899999999999999</v>
      </c>
      <c r="AH174">
        <f t="shared" si="41"/>
        <v>19.888888888888886</v>
      </c>
      <c r="AI174">
        <f t="shared" si="42"/>
        <v>19.325947360461019</v>
      </c>
      <c r="AJ174">
        <f t="shared" si="43"/>
        <v>5.2139320402275598E-7</v>
      </c>
      <c r="AM174">
        <f t="shared" si="37"/>
        <v>0</v>
      </c>
      <c r="AU174">
        <v>15.6</v>
      </c>
      <c r="AW174">
        <f t="shared" si="44"/>
        <v>17.333333333333332</v>
      </c>
      <c r="AX174" t="e">
        <f t="shared" si="45"/>
        <v>#NUM!</v>
      </c>
      <c r="AY174" t="e">
        <f t="shared" si="46"/>
        <v>#NUM!</v>
      </c>
    </row>
    <row r="175" spans="24:51" x14ac:dyDescent="0.2">
      <c r="X175">
        <v>18</v>
      </c>
      <c r="Z175">
        <f t="shared" si="38"/>
        <v>20</v>
      </c>
      <c r="AA175">
        <f t="shared" si="39"/>
        <v>28.059223082615809</v>
      </c>
      <c r="AC175" s="68">
        <f t="shared" si="40"/>
        <v>1.2865322992594935E-6</v>
      </c>
      <c r="AF175">
        <v>18</v>
      </c>
      <c r="AH175">
        <f t="shared" si="41"/>
        <v>20</v>
      </c>
      <c r="AI175">
        <f t="shared" si="42"/>
        <v>19.469976887505542</v>
      </c>
      <c r="AJ175">
        <f t="shared" si="43"/>
        <v>5.2836918154501467E-7</v>
      </c>
      <c r="AM175">
        <f t="shared" si="37"/>
        <v>0</v>
      </c>
      <c r="AU175">
        <v>15.7</v>
      </c>
      <c r="AW175">
        <f t="shared" si="44"/>
        <v>17.444444444444443</v>
      </c>
      <c r="AX175" t="e">
        <f t="shared" si="45"/>
        <v>#NUM!</v>
      </c>
      <c r="AY175" t="e">
        <f t="shared" si="46"/>
        <v>#NUM!</v>
      </c>
    </row>
    <row r="176" spans="24:51" x14ac:dyDescent="0.2">
      <c r="X176">
        <v>18.100000000000001</v>
      </c>
      <c r="Z176">
        <f t="shared" si="38"/>
        <v>20.111111111111111</v>
      </c>
      <c r="AA176">
        <f t="shared" si="39"/>
        <v>28.390594264591037</v>
      </c>
      <c r="AC176" s="68">
        <f t="shared" si="40"/>
        <v>1.3149357672679364E-6</v>
      </c>
      <c r="AF176">
        <v>18.100000000000001</v>
      </c>
      <c r="AH176">
        <f t="shared" si="41"/>
        <v>20.111111111111111</v>
      </c>
      <c r="AI176">
        <f t="shared" si="42"/>
        <v>19.614392195225395</v>
      </c>
      <c r="AJ176">
        <f t="shared" si="43"/>
        <v>5.3540489594658236E-7</v>
      </c>
      <c r="AM176">
        <f t="shared" si="37"/>
        <v>0</v>
      </c>
      <c r="AU176">
        <v>15.8</v>
      </c>
      <c r="AW176">
        <f t="shared" si="44"/>
        <v>17.555555555555557</v>
      </c>
      <c r="AX176" t="e">
        <f t="shared" si="45"/>
        <v>#NUM!</v>
      </c>
      <c r="AY176" t="e">
        <f t="shared" si="46"/>
        <v>#NUM!</v>
      </c>
    </row>
    <row r="177" spans="24:51" x14ac:dyDescent="0.2">
      <c r="X177">
        <v>18.2</v>
      </c>
      <c r="Z177">
        <f t="shared" si="38"/>
        <v>20.222222222222221</v>
      </c>
      <c r="AA177">
        <f t="shared" si="39"/>
        <v>28.726611039560193</v>
      </c>
      <c r="AC177" s="68">
        <f t="shared" si="40"/>
        <v>1.3440300317336438E-6</v>
      </c>
      <c r="AF177">
        <v>18.2</v>
      </c>
      <c r="AH177">
        <f t="shared" si="41"/>
        <v>20.222222222222221</v>
      </c>
      <c r="AI177">
        <f t="shared" si="42"/>
        <v>19.759195491001471</v>
      </c>
      <c r="AJ177">
        <f t="shared" si="43"/>
        <v>5.4250072113977554E-7</v>
      </c>
      <c r="AM177">
        <f t="shared" si="37"/>
        <v>0</v>
      </c>
      <c r="AU177">
        <v>15.9</v>
      </c>
      <c r="AW177">
        <f t="shared" si="44"/>
        <v>17.666666666666668</v>
      </c>
      <c r="AX177" t="e">
        <f t="shared" si="45"/>
        <v>#NUM!</v>
      </c>
      <c r="AY177" t="e">
        <f t="shared" si="46"/>
        <v>#NUM!</v>
      </c>
    </row>
    <row r="178" spans="24:51" x14ac:dyDescent="0.2">
      <c r="X178">
        <v>18.3</v>
      </c>
      <c r="Z178">
        <f t="shared" si="38"/>
        <v>20.333333333333332</v>
      </c>
      <c r="AA178">
        <f t="shared" si="39"/>
        <v>29.06740086597782</v>
      </c>
      <c r="AC178" s="68">
        <f t="shared" si="40"/>
        <v>1.3738380230673627E-6</v>
      </c>
      <c r="AF178">
        <v>18.3</v>
      </c>
      <c r="AH178">
        <f t="shared" si="41"/>
        <v>20.333333333333332</v>
      </c>
      <c r="AI178">
        <f t="shared" si="42"/>
        <v>19.904389000733918</v>
      </c>
      <c r="AJ178">
        <f t="shared" si="43"/>
        <v>5.4965703489650687E-7</v>
      </c>
      <c r="AM178">
        <f t="shared" si="37"/>
        <v>0</v>
      </c>
      <c r="AU178">
        <v>16</v>
      </c>
      <c r="AW178">
        <f t="shared" si="44"/>
        <v>17.777777777777779</v>
      </c>
      <c r="AX178" t="e">
        <f t="shared" si="45"/>
        <v>#NUM!</v>
      </c>
      <c r="AY178" t="e">
        <f t="shared" si="46"/>
        <v>#NUM!</v>
      </c>
    </row>
    <row r="179" spans="24:51" x14ac:dyDescent="0.2">
      <c r="X179">
        <v>18.399999999999999</v>
      </c>
      <c r="Z179">
        <f t="shared" si="38"/>
        <v>20.444444444444443</v>
      </c>
      <c r="AA179">
        <f t="shared" si="39"/>
        <v>29.413096276287188</v>
      </c>
      <c r="AC179" s="68">
        <f t="shared" si="40"/>
        <v>1.4043837148380407E-6</v>
      </c>
      <c r="AF179">
        <v>18.399999999999999</v>
      </c>
      <c r="AH179">
        <f t="shared" si="41"/>
        <v>20.444444444444443</v>
      </c>
      <c r="AI179">
        <f t="shared" si="42"/>
        <v>20.049974969045511</v>
      </c>
      <c r="AJ179">
        <f t="shared" si="43"/>
        <v>5.5687421889112227E-7</v>
      </c>
      <c r="AM179">
        <f t="shared" si="37"/>
        <v>0</v>
      </c>
      <c r="AU179">
        <v>16.100000000000001</v>
      </c>
      <c r="AW179">
        <f t="shared" si="44"/>
        <v>17.888888888888889</v>
      </c>
      <c r="AX179" t="e">
        <f t="shared" si="45"/>
        <v>#NUM!</v>
      </c>
      <c r="AY179" t="e">
        <f t="shared" si="46"/>
        <v>#NUM!</v>
      </c>
    </row>
    <row r="180" spans="24:51" x14ac:dyDescent="0.2">
      <c r="X180">
        <v>18.5</v>
      </c>
      <c r="Z180">
        <f t="shared" si="38"/>
        <v>20.555555555555554</v>
      </c>
      <c r="AA180">
        <f t="shared" si="39"/>
        <v>29.763835141878829</v>
      </c>
      <c r="AC180" s="68">
        <f t="shared" si="40"/>
        <v>1.4356921840857031E-6</v>
      </c>
      <c r="AF180">
        <v>18.5</v>
      </c>
      <c r="AH180">
        <f t="shared" si="41"/>
        <v>20.555555555555554</v>
      </c>
      <c r="AI180">
        <f t="shared" si="42"/>
        <v>20.195955659487868</v>
      </c>
      <c r="AJ180">
        <f t="shared" si="43"/>
        <v>5.6415265874394929E-7</v>
      </c>
      <c r="AM180">
        <f t="shared" si="37"/>
        <v>0</v>
      </c>
      <c r="AU180">
        <v>16.2</v>
      </c>
      <c r="AW180">
        <f t="shared" si="44"/>
        <v>18</v>
      </c>
      <c r="AX180" t="e">
        <f t="shared" si="45"/>
        <v>#NUM!</v>
      </c>
      <c r="AY180" t="e">
        <f t="shared" si="46"/>
        <v>#NUM!</v>
      </c>
    </row>
    <row r="181" spans="24:51" x14ac:dyDescent="0.2">
      <c r="X181">
        <v>18.600000000000001</v>
      </c>
      <c r="Z181">
        <f t="shared" si="38"/>
        <v>20.666666666666668</v>
      </c>
      <c r="AA181">
        <f t="shared" si="39"/>
        <v>30.119760955226717</v>
      </c>
      <c r="AC181" s="68">
        <f t="shared" si="40"/>
        <v>1.4677896758832367E-6</v>
      </c>
      <c r="AF181">
        <v>18.600000000000001</v>
      </c>
      <c r="AH181">
        <f t="shared" si="41"/>
        <v>20.666666666666668</v>
      </c>
      <c r="AI181">
        <f t="shared" si="42"/>
        <v>20.34233335475037</v>
      </c>
      <c r="AJ181">
        <f t="shared" si="43"/>
        <v>5.7149274406554764E-7</v>
      </c>
      <c r="AM181">
        <f t="shared" si="37"/>
        <v>0</v>
      </c>
      <c r="AU181">
        <v>16.3</v>
      </c>
      <c r="AW181">
        <f t="shared" si="44"/>
        <v>18.111111111111111</v>
      </c>
      <c r="AX181" t="e">
        <f t="shared" si="45"/>
        <v>#NUM!</v>
      </c>
      <c r="AY181" t="e">
        <f t="shared" si="46"/>
        <v>#NUM!</v>
      </c>
    </row>
    <row r="182" spans="24:51" x14ac:dyDescent="0.2">
      <c r="X182">
        <v>18.7</v>
      </c>
      <c r="Z182">
        <f t="shared" si="38"/>
        <v>20.777777777777775</v>
      </c>
      <c r="AA182">
        <f t="shared" si="39"/>
        <v>30.481023130537089</v>
      </c>
      <c r="AC182" s="68">
        <f t="shared" si="40"/>
        <v>1.5007036725013574E-6</v>
      </c>
      <c r="AF182">
        <v>18.7</v>
      </c>
      <c r="AH182">
        <f t="shared" si="41"/>
        <v>20.777777777777775</v>
      </c>
      <c r="AI182">
        <f t="shared" si="42"/>
        <v>20.489110356872022</v>
      </c>
      <c r="AJ182">
        <f t="shared" si="43"/>
        <v>5.7889486850168999E-7</v>
      </c>
      <c r="AM182">
        <f t="shared" si="37"/>
        <v>0</v>
      </c>
      <c r="AU182">
        <v>16.399999999999999</v>
      </c>
      <c r="AW182">
        <f t="shared" si="44"/>
        <v>18.222222222222221</v>
      </c>
      <c r="AX182" t="e">
        <f t="shared" si="45"/>
        <v>#NUM!</v>
      </c>
      <c r="AY182" t="e">
        <f t="shared" si="46"/>
        <v>#NUM!</v>
      </c>
    </row>
    <row r="183" spans="24:51" x14ac:dyDescent="0.2">
      <c r="X183">
        <v>18.8</v>
      </c>
      <c r="Z183">
        <f t="shared" si="38"/>
        <v>20.888888888888889</v>
      </c>
      <c r="AA183">
        <f t="shared" si="39"/>
        <v>30.847777324365826</v>
      </c>
      <c r="AC183" s="68">
        <f t="shared" si="40"/>
        <v>1.534462967565066E-6</v>
      </c>
      <c r="AF183">
        <v>18.8</v>
      </c>
      <c r="AH183">
        <f t="shared" si="41"/>
        <v>20.888888888888889</v>
      </c>
      <c r="AI183">
        <f t="shared" si="42"/>
        <v>20.63628898745614</v>
      </c>
      <c r="AJ183">
        <f t="shared" si="43"/>
        <v>5.8635942977907963E-7</v>
      </c>
      <c r="AM183">
        <f t="shared" si="37"/>
        <v>0</v>
      </c>
      <c r="AU183">
        <v>16.5</v>
      </c>
      <c r="AW183">
        <f t="shared" si="44"/>
        <v>18.333333333333332</v>
      </c>
      <c r="AX183" t="e">
        <f t="shared" si="45"/>
        <v>#NUM!</v>
      </c>
      <c r="AY183" t="e">
        <f t="shared" si="46"/>
        <v>#NUM!</v>
      </c>
    </row>
    <row r="184" spans="24:51" x14ac:dyDescent="0.2">
      <c r="X184">
        <v>18.899999999999999</v>
      </c>
      <c r="Z184">
        <f t="shared" si="38"/>
        <v>20.999999999999996</v>
      </c>
      <c r="AA184">
        <f t="shared" si="39"/>
        <v>31.220185777794455</v>
      </c>
      <c r="AC184" s="68">
        <f t="shared" si="40"/>
        <v>1.5690977456280126E-6</v>
      </c>
      <c r="AF184">
        <v>18.899999999999999</v>
      </c>
      <c r="AH184">
        <f t="shared" si="41"/>
        <v>20.999999999999996</v>
      </c>
      <c r="AI184">
        <f t="shared" si="42"/>
        <v>20.783871587888001</v>
      </c>
      <c r="AJ184">
        <f t="shared" si="43"/>
        <v>5.9388682975180518E-7</v>
      </c>
      <c r="AM184">
        <f t="shared" si="37"/>
        <v>0</v>
      </c>
      <c r="AU184">
        <v>16.600000000000001</v>
      </c>
      <c r="AW184">
        <f t="shared" si="44"/>
        <v>18.444444444444446</v>
      </c>
      <c r="AX184" t="e">
        <f t="shared" si="45"/>
        <v>#NUM!</v>
      </c>
      <c r="AY184" t="e">
        <f t="shared" si="46"/>
        <v>#NUM!</v>
      </c>
    </row>
    <row r="185" spans="24:51" x14ac:dyDescent="0.2">
      <c r="X185">
        <v>19</v>
      </c>
      <c r="Z185">
        <f t="shared" si="38"/>
        <v>21.111111111111111</v>
      </c>
      <c r="AA185">
        <f t="shared" si="39"/>
        <v>31.598417681902998</v>
      </c>
      <c r="AC185" s="68">
        <f t="shared" si="40"/>
        <v>1.6046396676333556E-6</v>
      </c>
      <c r="AF185">
        <v>19</v>
      </c>
      <c r="AH185">
        <f t="shared" si="41"/>
        <v>21.111111111111111</v>
      </c>
      <c r="AI185">
        <f t="shared" si="42"/>
        <v>20.931860519555507</v>
      </c>
      <c r="AJ185">
        <f t="shared" si="43"/>
        <v>6.0147747444856261E-7</v>
      </c>
      <c r="AM185">
        <f t="shared" si="37"/>
        <v>0</v>
      </c>
      <c r="AU185">
        <v>16.7</v>
      </c>
      <c r="AW185">
        <f t="shared" si="44"/>
        <v>18.555555555555554</v>
      </c>
      <c r="AX185" t="e">
        <f t="shared" si="45"/>
        <v>#NUM!</v>
      </c>
      <c r="AY185" t="e">
        <f t="shared" si="46"/>
        <v>#NUM!</v>
      </c>
    </row>
    <row r="186" spans="24:51" x14ac:dyDescent="0.2">
      <c r="X186">
        <v>19.100000000000001</v>
      </c>
      <c r="Z186">
        <f t="shared" si="38"/>
        <v>21.222222222222225</v>
      </c>
      <c r="AA186">
        <f t="shared" si="39"/>
        <v>31.982649568441353</v>
      </c>
      <c r="AC186" s="68">
        <f t="shared" si="40"/>
        <v>1.6411219627766287E-6</v>
      </c>
      <c r="AF186">
        <v>19.100000000000001</v>
      </c>
      <c r="AH186">
        <f t="shared" si="41"/>
        <v>21.222222222222225</v>
      </c>
      <c r="AI186">
        <f t="shared" si="42"/>
        <v>21.080258164072834</v>
      </c>
      <c r="AJ186">
        <f t="shared" si="43"/>
        <v>6.0913177412063558E-7</v>
      </c>
      <c r="AM186">
        <f t="shared" si="37"/>
        <v>0</v>
      </c>
      <c r="AU186">
        <v>16.8</v>
      </c>
      <c r="AW186">
        <f t="shared" si="44"/>
        <v>18.666666666666668</v>
      </c>
      <c r="AX186" t="e">
        <f t="shared" si="45"/>
        <v>#NUM!</v>
      </c>
      <c r="AY186" t="e">
        <f t="shared" si="46"/>
        <v>#NUM!</v>
      </c>
    </row>
    <row r="187" spans="24:51" x14ac:dyDescent="0.2">
      <c r="X187">
        <v>19.2</v>
      </c>
      <c r="Z187">
        <f t="shared" si="38"/>
        <v>21.333333333333332</v>
      </c>
      <c r="AA187">
        <f t="shared" si="39"/>
        <v>32.373065727783398</v>
      </c>
      <c r="AC187" s="68">
        <f t="shared" si="40"/>
        <v>1.6785795273385515E-6</v>
      </c>
      <c r="AF187">
        <v>19.2</v>
      </c>
      <c r="AH187">
        <f t="shared" si="41"/>
        <v>21.333333333333332</v>
      </c>
      <c r="AI187">
        <f t="shared" si="42"/>
        <v>21.229066923507212</v>
      </c>
      <c r="AJ187">
        <f t="shared" si="43"/>
        <v>6.1685014329066376E-7</v>
      </c>
      <c r="AM187">
        <f t="shared" si="37"/>
        <v>0</v>
      </c>
      <c r="AU187">
        <v>16.899999999999999</v>
      </c>
      <c r="AW187">
        <f t="shared" si="44"/>
        <v>18.777777777777775</v>
      </c>
      <c r="AX187" t="e">
        <f t="shared" si="45"/>
        <v>#NUM!</v>
      </c>
      <c r="AY187" t="e">
        <f t="shared" si="46"/>
        <v>#NUM!</v>
      </c>
    </row>
    <row r="188" spans="24:51" x14ac:dyDescent="0.2">
      <c r="X188">
        <v>19.3</v>
      </c>
      <c r="Z188">
        <f t="shared" si="38"/>
        <v>21.444444444444446</v>
      </c>
      <c r="AA188">
        <f t="shared" si="39"/>
        <v>32.769858656448868</v>
      </c>
      <c r="AC188" s="68">
        <f t="shared" si="40"/>
        <v>1.7170490311141171E-6</v>
      </c>
      <c r="AF188">
        <v>19.3</v>
      </c>
      <c r="AH188">
        <f t="shared" si="41"/>
        <v>21.444444444444446</v>
      </c>
      <c r="AI188">
        <f t="shared" si="42"/>
        <v>21.378289220608838</v>
      </c>
      <c r="AJ188">
        <f t="shared" si="43"/>
        <v>6.2463300080219767E-7</v>
      </c>
      <c r="AM188">
        <f t="shared" si="37"/>
        <v>0</v>
      </c>
      <c r="AU188">
        <v>17</v>
      </c>
      <c r="AW188">
        <f t="shared" si="44"/>
        <v>18.888888888888889</v>
      </c>
      <c r="AX188" t="e">
        <f t="shared" si="45"/>
        <v>#NUM!</v>
      </c>
      <c r="AY188" t="e">
        <f t="shared" si="46"/>
        <v>#NUM!</v>
      </c>
    </row>
    <row r="189" spans="24:51" x14ac:dyDescent="0.2">
      <c r="X189">
        <v>19.399999999999999</v>
      </c>
      <c r="Z189">
        <f t="shared" si="38"/>
        <v>21.555555555555554</v>
      </c>
      <c r="AA189">
        <f t="shared" si="39"/>
        <v>33.173229536702273</v>
      </c>
      <c r="AC189" s="68">
        <f t="shared" si="40"/>
        <v>1.7565690321294571E-6</v>
      </c>
      <c r="AF189">
        <v>19.399999999999999</v>
      </c>
      <c r="AH189">
        <f t="shared" si="41"/>
        <v>21.555555555555554</v>
      </c>
      <c r="AI189">
        <f t="shared" si="42"/>
        <v>21.527927499043933</v>
      </c>
      <c r="AJ189">
        <f t="shared" si="43"/>
        <v>6.3248076987006377E-7</v>
      </c>
      <c r="AM189">
        <f t="shared" si="37"/>
        <v>0</v>
      </c>
      <c r="AU189">
        <v>17.100000000000001</v>
      </c>
      <c r="AW189">
        <f t="shared" si="44"/>
        <v>19</v>
      </c>
      <c r="AX189" t="e">
        <f t="shared" si="45"/>
        <v>#NUM!</v>
      </c>
      <c r="AY189" t="e">
        <f t="shared" si="46"/>
        <v>#NUM!</v>
      </c>
    </row>
    <row r="190" spans="24:51" x14ac:dyDescent="0.2">
      <c r="X190">
        <v>19.5</v>
      </c>
      <c r="Z190">
        <f t="shared" si="38"/>
        <v>21.666666666666668</v>
      </c>
      <c r="AA190">
        <f t="shared" si="39"/>
        <v>33.583388750988185</v>
      </c>
      <c r="AC190" s="68">
        <f t="shared" si="40"/>
        <v>1.7971801004112232E-6</v>
      </c>
      <c r="AF190">
        <v>19.5</v>
      </c>
      <c r="AH190">
        <f t="shared" si="41"/>
        <v>21.666666666666668</v>
      </c>
      <c r="AI190">
        <f t="shared" si="42"/>
        <v>21.677984223631125</v>
      </c>
      <c r="AJ190">
        <f t="shared" si="43"/>
        <v>6.4039387813154238E-7</v>
      </c>
      <c r="AM190">
        <f t="shared" si="37"/>
        <v>0</v>
      </c>
      <c r="AU190">
        <v>17.2</v>
      </c>
      <c r="AW190">
        <f t="shared" si="44"/>
        <v>19.111111111111111</v>
      </c>
      <c r="AX190" t="e">
        <f t="shared" si="45"/>
        <v>#NUM!</v>
      </c>
      <c r="AY190" t="e">
        <f t="shared" si="46"/>
        <v>#NUM!</v>
      </c>
    </row>
    <row r="191" spans="24:51" x14ac:dyDescent="0.2">
      <c r="X191">
        <v>19.600000000000001</v>
      </c>
      <c r="Z191">
        <f t="shared" si="38"/>
        <v>21.777777777777779</v>
      </c>
      <c r="AA191">
        <f t="shared" si="39"/>
        <v>34.000556434238518</v>
      </c>
      <c r="AC191" s="68">
        <f t="shared" si="40"/>
        <v>1.8389249516547942E-6</v>
      </c>
      <c r="AF191">
        <v>19.600000000000001</v>
      </c>
      <c r="AH191">
        <f t="shared" si="41"/>
        <v>21.777777777777779</v>
      </c>
      <c r="AI191">
        <f t="shared" si="42"/>
        <v>21.828461880581038</v>
      </c>
      <c r="AJ191">
        <f t="shared" si="43"/>
        <v>6.4837275769837811E-7</v>
      </c>
      <c r="AM191">
        <f t="shared" si="37"/>
        <v>0</v>
      </c>
      <c r="AU191">
        <v>17.3</v>
      </c>
      <c r="AW191">
        <f t="shared" si="44"/>
        <v>19.222222222222221</v>
      </c>
      <c r="AX191" t="e">
        <f t="shared" si="45"/>
        <v>#NUM!</v>
      </c>
      <c r="AY191" t="e">
        <f t="shared" si="46"/>
        <v>#NUM!</v>
      </c>
    </row>
    <row r="192" spans="24:51" x14ac:dyDescent="0.2">
      <c r="X192">
        <v>19.7</v>
      </c>
      <c r="Z192">
        <f t="shared" si="38"/>
        <v>21.888888888888889</v>
      </c>
      <c r="AA192">
        <f t="shared" si="39"/>
        <v>34.424963067398934</v>
      </c>
      <c r="AC192" s="68">
        <f t="shared" si="40"/>
        <v>1.8818485917297027E-6</v>
      </c>
      <c r="AF192">
        <v>19.7</v>
      </c>
      <c r="AH192">
        <f t="shared" si="41"/>
        <v>21.888888888888889</v>
      </c>
      <c r="AI192">
        <f t="shared" si="42"/>
        <v>21.979362977739289</v>
      </c>
      <c r="AJ192">
        <f t="shared" si="43"/>
        <v>6.5641784520963178E-7</v>
      </c>
      <c r="AM192">
        <f t="shared" si="37"/>
        <v>0</v>
      </c>
      <c r="AU192">
        <v>17.399999999999999</v>
      </c>
      <c r="AW192">
        <f t="shared" si="44"/>
        <v>19.333333333333332</v>
      </c>
      <c r="AX192" t="e">
        <f t="shared" si="45"/>
        <v>#NUM!</v>
      </c>
      <c r="AY192" t="e">
        <f t="shared" si="46"/>
        <v>#NUM!</v>
      </c>
    </row>
    <row r="193" spans="24:51" x14ac:dyDescent="0.2">
      <c r="X193">
        <v>19.8</v>
      </c>
      <c r="Z193">
        <f t="shared" si="38"/>
        <v>22</v>
      </c>
      <c r="AA193">
        <f t="shared" si="39"/>
        <v>34.856850115866749</v>
      </c>
      <c r="AC193" s="68">
        <f t="shared" si="40"/>
        <v>1.9259984730637089E-6</v>
      </c>
      <c r="AF193">
        <v>19.8</v>
      </c>
      <c r="AH193">
        <f t="shared" si="41"/>
        <v>22</v>
      </c>
      <c r="AI193">
        <f t="shared" si="42"/>
        <v>22.130690044832882</v>
      </c>
      <c r="AJ193">
        <f t="shared" si="43"/>
        <v>6.6452958188539676E-7</v>
      </c>
      <c r="AM193">
        <f t="shared" si="37"/>
        <v>0</v>
      </c>
      <c r="AU193">
        <v>17.5</v>
      </c>
      <c r="AW193">
        <f t="shared" si="44"/>
        <v>19.444444444444443</v>
      </c>
      <c r="AX193" t="e">
        <f t="shared" si="45"/>
        <v>#NUM!</v>
      </c>
      <c r="AY193" t="e">
        <f t="shared" si="46"/>
        <v>#NUM!</v>
      </c>
    </row>
    <row r="194" spans="24:51" x14ac:dyDescent="0.2">
      <c r="X194">
        <v>19.899999999999999</v>
      </c>
      <c r="Z194">
        <f t="shared" si="38"/>
        <v>22.111111111111111</v>
      </c>
      <c r="AA194">
        <f t="shared" si="39"/>
        <v>35.296470716920439</v>
      </c>
      <c r="AC194" s="68">
        <f t="shared" si="40"/>
        <v>1.9714246640632107E-6</v>
      </c>
      <c r="AF194">
        <v>19.899999999999999</v>
      </c>
      <c r="AH194">
        <f t="shared" si="41"/>
        <v>22.111111111111111</v>
      </c>
      <c r="AI194">
        <f t="shared" si="42"/>
        <v>22.282445633720034</v>
      </c>
      <c r="AJ194">
        <f t="shared" si="43"/>
        <v>6.7270841358137457E-7</v>
      </c>
      <c r="AM194">
        <f t="shared" si="37"/>
        <v>0</v>
      </c>
      <c r="AU194">
        <v>17.600000000000001</v>
      </c>
      <c r="AW194">
        <f t="shared" si="44"/>
        <v>19.555555555555557</v>
      </c>
      <c r="AX194" t="e">
        <f t="shared" si="45"/>
        <v>#NUM!</v>
      </c>
      <c r="AY194" t="e">
        <f t="shared" si="46"/>
        <v>#NUM!</v>
      </c>
    </row>
    <row r="195" spans="24:51" x14ac:dyDescent="0.2">
      <c r="X195">
        <v>20</v>
      </c>
      <c r="Z195">
        <f t="shared" si="38"/>
        <v>22.222222222222221</v>
      </c>
      <c r="AA195">
        <f t="shared" si="39"/>
        <v>35.744090420655546</v>
      </c>
      <c r="AC195" s="68">
        <f t="shared" si="40"/>
        <v>2.0181800328586462E-6</v>
      </c>
      <c r="AF195">
        <v>20</v>
      </c>
      <c r="AH195">
        <f t="shared" si="41"/>
        <v>22.222222222222221</v>
      </c>
      <c r="AI195">
        <f t="shared" si="42"/>
        <v>22.434632318643587</v>
      </c>
      <c r="AJ195">
        <f t="shared" si="43"/>
        <v>6.8095479084434841E-7</v>
      </c>
      <c r="AM195">
        <f t="shared" si="37"/>
        <v>0</v>
      </c>
      <c r="AU195">
        <v>17.7</v>
      </c>
      <c r="AW195">
        <f t="shared" si="44"/>
        <v>19.666666666666664</v>
      </c>
      <c r="AX195" t="e">
        <f t="shared" si="45"/>
        <v>#NUM!</v>
      </c>
      <c r="AY195" t="e">
        <f t="shared" si="46"/>
        <v>#NUM!</v>
      </c>
    </row>
    <row r="196" spans="24:51" x14ac:dyDescent="0.2">
      <c r="X196">
        <v>20.100000000000001</v>
      </c>
      <c r="Z196">
        <f t="shared" si="38"/>
        <v>22.333333333333336</v>
      </c>
      <c r="AA196">
        <f t="shared" si="39"/>
        <v>36.199987989428713</v>
      </c>
      <c r="AC196" s="68">
        <f t="shared" si="40"/>
        <v>2.0663204468114545E-6</v>
      </c>
      <c r="AF196">
        <v>20.100000000000001</v>
      </c>
      <c r="AH196">
        <f t="shared" si="41"/>
        <v>22.333333333333336</v>
      </c>
      <c r="AI196">
        <f t="shared" si="42"/>
        <v>22.587252696487905</v>
      </c>
      <c r="AJ196">
        <f t="shared" si="43"/>
        <v>6.8926916896854668E-7</v>
      </c>
      <c r="AM196">
        <f t="shared" si="37"/>
        <v>0</v>
      </c>
      <c r="AU196">
        <v>17.8</v>
      </c>
      <c r="AW196">
        <f t="shared" si="44"/>
        <v>19.777777777777779</v>
      </c>
      <c r="AX196" t="e">
        <f t="shared" si="45"/>
        <v>#NUM!</v>
      </c>
      <c r="AY196" t="e">
        <f t="shared" si="46"/>
        <v>#NUM!</v>
      </c>
    </row>
    <row r="197" spans="24:51" x14ac:dyDescent="0.2">
      <c r="X197">
        <v>20.2</v>
      </c>
      <c r="Z197">
        <f t="shared" si="38"/>
        <v>22.444444444444443</v>
      </c>
      <c r="AA197">
        <f t="shared" si="39"/>
        <v>36.664456261359938</v>
      </c>
      <c r="AC197" s="68">
        <f t="shared" si="40"/>
        <v>2.1159049893864725E-6</v>
      </c>
      <c r="AF197">
        <v>20.2</v>
      </c>
      <c r="AH197">
        <f t="shared" si="41"/>
        <v>22.444444444444443</v>
      </c>
      <c r="AI197">
        <f t="shared" si="42"/>
        <v>22.740309387039499</v>
      </c>
      <c r="AJ197">
        <f t="shared" si="43"/>
        <v>6.9765200805292864E-7</v>
      </c>
      <c r="AM197">
        <f t="shared" si="37"/>
        <v>0</v>
      </c>
      <c r="AU197">
        <v>17.899999999999999</v>
      </c>
      <c r="AW197">
        <f t="shared" si="44"/>
        <v>19.888888888888886</v>
      </c>
      <c r="AX197" t="e">
        <f t="shared" si="45"/>
        <v>#NUM!</v>
      </c>
      <c r="AY197" t="e">
        <f t="shared" si="46"/>
        <v>#NUM!</v>
      </c>
    </row>
    <row r="198" spans="24:51" x14ac:dyDescent="0.2">
      <c r="X198">
        <v>20.3</v>
      </c>
      <c r="Z198">
        <f t="shared" si="38"/>
        <v>22.555555555555557</v>
      </c>
      <c r="AA198">
        <f t="shared" si="39"/>
        <v>37.137803084060423</v>
      </c>
      <c r="AC198" s="68">
        <f t="shared" si="40"/>
        <v>2.1669961961833165E-6</v>
      </c>
      <c r="AF198">
        <v>20.3</v>
      </c>
      <c r="AH198">
        <f t="shared" si="41"/>
        <v>22.555555555555557</v>
      </c>
      <c r="AI198">
        <f t="shared" si="42"/>
        <v>22.893805033251326</v>
      </c>
      <c r="AJ198">
        <f t="shared" si="43"/>
        <v>7.0610377305940044E-7</v>
      </c>
      <c r="AM198">
        <f t="shared" si="37"/>
        <v>0</v>
      </c>
      <c r="AU198">
        <v>18</v>
      </c>
      <c r="AW198">
        <f t="shared" si="44"/>
        <v>20</v>
      </c>
      <c r="AX198" t="e">
        <f t="shared" si="45"/>
        <v>#NUM!</v>
      </c>
      <c r="AY198" t="e">
        <f t="shared" si="46"/>
        <v>#NUM!</v>
      </c>
    </row>
    <row r="199" spans="24:51" x14ac:dyDescent="0.2">
      <c r="X199">
        <v>20.399999999999999</v>
      </c>
      <c r="Z199">
        <f t="shared" si="38"/>
        <v>22.666666666666664</v>
      </c>
      <c r="AA199">
        <f t="shared" si="39"/>
        <v>37.620352325448899</v>
      </c>
      <c r="AC199" s="68">
        <f t="shared" si="40"/>
        <v>2.2196603121353403E-6</v>
      </c>
      <c r="AF199">
        <v>20.399999999999999</v>
      </c>
      <c r="AH199">
        <f t="shared" si="41"/>
        <v>22.666666666666664</v>
      </c>
      <c r="AI199">
        <f t="shared" si="42"/>
        <v>23.047742301510798</v>
      </c>
      <c r="AJ199">
        <f t="shared" si="43"/>
        <v>7.1462493387196666E-7</v>
      </c>
      <c r="AM199">
        <f t="shared" si="37"/>
        <v>0</v>
      </c>
      <c r="AU199">
        <v>18.100000000000001</v>
      </c>
      <c r="AW199">
        <f t="shared" si="44"/>
        <v>20.111111111111111</v>
      </c>
      <c r="AX199" t="e">
        <f t="shared" si="45"/>
        <v>#NUM!</v>
      </c>
      <c r="AY199" t="e">
        <f t="shared" si="46"/>
        <v>#NUM!</v>
      </c>
    </row>
    <row r="200" spans="24:51" x14ac:dyDescent="0.2">
      <c r="X200">
        <v>20.5</v>
      </c>
      <c r="Z200">
        <f t="shared" si="38"/>
        <v>22.777777777777779</v>
      </c>
      <c r="AA200">
        <f t="shared" si="39"/>
        <v>38.112444969307091</v>
      </c>
      <c r="AC200" s="68">
        <f t="shared" si="40"/>
        <v>2.2739675721298072E-6</v>
      </c>
      <c r="AF200">
        <v>20.5</v>
      </c>
      <c r="AH200">
        <f t="shared" si="41"/>
        <v>22.777777777777779</v>
      </c>
      <c r="AI200">
        <f t="shared" si="42"/>
        <v>23.202123881911735</v>
      </c>
      <c r="AJ200">
        <f t="shared" si="43"/>
        <v>7.2321596535686092E-7</v>
      </c>
      <c r="AM200">
        <f t="shared" si="37"/>
        <v>0</v>
      </c>
      <c r="AU200">
        <v>18.2</v>
      </c>
      <c r="AW200">
        <f t="shared" si="44"/>
        <v>20.222222222222221</v>
      </c>
      <c r="AX200" t="e">
        <f t="shared" si="45"/>
        <v>#NUM!</v>
      </c>
      <c r="AY200" t="e">
        <f t="shared" si="46"/>
        <v>#NUM!</v>
      </c>
    </row>
    <row r="201" spans="24:51" x14ac:dyDescent="0.2">
      <c r="X201">
        <v>20.6</v>
      </c>
      <c r="Z201">
        <f t="shared" si="38"/>
        <v>22.888888888888889</v>
      </c>
      <c r="AA201">
        <f t="shared" si="39"/>
        <v>38.614440304114211</v>
      </c>
      <c r="AC201" s="68">
        <f t="shared" si="40"/>
        <v>2.3299925075814464E-6</v>
      </c>
      <c r="AF201">
        <v>20.6</v>
      </c>
      <c r="AH201">
        <f t="shared" si="41"/>
        <v>22.888888888888889</v>
      </c>
      <c r="AI201">
        <f t="shared" si="42"/>
        <v>23.356952488530077</v>
      </c>
      <c r="AJ201">
        <f t="shared" si="43"/>
        <v>7.3187734742363678E-7</v>
      </c>
      <c r="AM201">
        <f t="shared" si="37"/>
        <v>0</v>
      </c>
      <c r="AU201">
        <v>18.3</v>
      </c>
      <c r="AW201">
        <f t="shared" si="44"/>
        <v>20.333333333333332</v>
      </c>
      <c r="AX201" t="e">
        <f t="shared" si="45"/>
        <v>#NUM!</v>
      </c>
      <c r="AY201" t="e">
        <f t="shared" si="46"/>
        <v>#NUM!</v>
      </c>
    </row>
    <row r="202" spans="24:51" x14ac:dyDescent="0.2">
      <c r="X202">
        <v>20.7</v>
      </c>
      <c r="Z202">
        <f t="shared" si="38"/>
        <v>23</v>
      </c>
      <c r="AA202">
        <f t="shared" si="39"/>
        <v>39.126717214711483</v>
      </c>
      <c r="AC202" s="68">
        <f t="shared" si="40"/>
        <v>2.38781428181025E-6</v>
      </c>
      <c r="AF202">
        <v>20.7</v>
      </c>
      <c r="AH202">
        <f t="shared" si="41"/>
        <v>23</v>
      </c>
      <c r="AI202">
        <f t="shared" si="42"/>
        <v>23.512230859703639</v>
      </c>
      <c r="AJ202">
        <f t="shared" si="43"/>
        <v>7.4060956508726951E-7</v>
      </c>
      <c r="AM202">
        <f t="shared" si="37"/>
        <v>0</v>
      </c>
      <c r="AU202">
        <v>18.399999999999999</v>
      </c>
      <c r="AW202">
        <f t="shared" si="44"/>
        <v>20.444444444444443</v>
      </c>
      <c r="AX202" t="e">
        <f t="shared" si="45"/>
        <v>#NUM!</v>
      </c>
      <c r="AY202" t="e">
        <f t="shared" si="46"/>
        <v>#NUM!</v>
      </c>
    </row>
    <row r="203" spans="24:51" x14ac:dyDescent="0.2">
      <c r="X203">
        <v>20.8</v>
      </c>
      <c r="Z203">
        <f t="shared" si="38"/>
        <v>23.111111111111111</v>
      </c>
      <c r="AA203">
        <f t="shared" si="39"/>
        <v>39.649675587494386</v>
      </c>
      <c r="AC203" s="68">
        <f t="shared" si="40"/>
        <v>2.4475170574382928E-6</v>
      </c>
      <c r="AF203">
        <v>20.8</v>
      </c>
      <c r="AH203">
        <f t="shared" si="41"/>
        <v>23.111111111111111</v>
      </c>
      <c r="AI203">
        <f t="shared" si="42"/>
        <v>23.66796175831589</v>
      </c>
      <c r="AJ203">
        <f t="shared" si="43"/>
        <v>7.494131085312563E-7</v>
      </c>
      <c r="AM203">
        <f t="shared" si="37"/>
        <v>0</v>
      </c>
      <c r="AU203">
        <v>18.5</v>
      </c>
      <c r="AW203">
        <f t="shared" si="44"/>
        <v>20.555555555555554</v>
      </c>
      <c r="AX203" t="e">
        <f t="shared" si="45"/>
        <v>#NUM!</v>
      </c>
      <c r="AY203" t="e">
        <f t="shared" si="46"/>
        <v>#NUM!</v>
      </c>
    </row>
    <row r="204" spans="24:51" x14ac:dyDescent="0.2">
      <c r="X204">
        <v>20.9</v>
      </c>
      <c r="Z204">
        <f t="shared" si="38"/>
        <v>23.222222222222221</v>
      </c>
      <c r="AA204">
        <f t="shared" si="39"/>
        <v>40.183737841137244</v>
      </c>
      <c r="AC204" s="68">
        <f t="shared" si="40"/>
        <v>2.5091903994378886E-6</v>
      </c>
      <c r="AF204">
        <v>20.9</v>
      </c>
      <c r="AH204">
        <f t="shared" si="41"/>
        <v>23.222222222222221</v>
      </c>
      <c r="AI204">
        <f t="shared" si="42"/>
        <v>23.8241479720838</v>
      </c>
      <c r="AJ204">
        <f t="shared" si="43"/>
        <v>7.5828847317175818E-7</v>
      </c>
      <c r="AM204">
        <f t="shared" si="37"/>
        <v>0</v>
      </c>
      <c r="AU204">
        <v>18.600000000000001</v>
      </c>
      <c r="AW204">
        <f t="shared" si="44"/>
        <v>20.666666666666668</v>
      </c>
      <c r="AX204" t="e">
        <f t="shared" si="45"/>
        <v>#NUM!</v>
      </c>
      <c r="AY204" t="e">
        <f t="shared" si="46"/>
        <v>#NUM!</v>
      </c>
    </row>
    <row r="205" spans="24:51" x14ac:dyDescent="0.2">
      <c r="X205">
        <v>21</v>
      </c>
      <c r="Z205">
        <f t="shared" si="38"/>
        <v>23.333333333333332</v>
      </c>
      <c r="AA205">
        <f t="shared" si="39"/>
        <v>40.729350596345135</v>
      </c>
      <c r="AC205" s="68">
        <f t="shared" si="40"/>
        <v>2.5729297179428706E-6</v>
      </c>
      <c r="AF205">
        <v>21</v>
      </c>
      <c r="AH205">
        <f t="shared" si="41"/>
        <v>23.333333333333332</v>
      </c>
      <c r="AI205">
        <f t="shared" si="42"/>
        <v>23.980792313849847</v>
      </c>
      <c r="AJ205">
        <f t="shared" si="43"/>
        <v>7.6723615972277694E-7</v>
      </c>
      <c r="AM205">
        <f t="shared" ref="AM205:AM261" si="47">(0.0000000026)*AL205^1.79</f>
        <v>0</v>
      </c>
      <c r="AU205">
        <v>18.7</v>
      </c>
      <c r="AW205">
        <f t="shared" si="44"/>
        <v>20.777777777777775</v>
      </c>
      <c r="AX205" t="e">
        <f t="shared" si="45"/>
        <v>#NUM!</v>
      </c>
      <c r="AY205" t="e">
        <f t="shared" si="46"/>
        <v>#NUM!</v>
      </c>
    </row>
    <row r="206" spans="24:51" x14ac:dyDescent="0.2">
      <c r="X206">
        <v>21.1</v>
      </c>
      <c r="Z206">
        <f t="shared" ref="Z206:Z262" si="48">X206/(1-0.1)</f>
        <v>23.444444444444446</v>
      </c>
      <c r="AA206">
        <f t="shared" ref="AA206:AA262" si="49">(X206-$Z$3)/SQRT(1-(Z206/$AB$3))</f>
        <v>41.286986499831741</v>
      </c>
      <c r="AC206" s="68">
        <f t="shared" ref="AC206:AC262" si="50">$Z$6*AA206^$AA$5</f>
        <v>2.6388367554867001E-6</v>
      </c>
      <c r="AF206">
        <v>21.1</v>
      </c>
      <c r="AH206">
        <f t="shared" ref="AH206:AH262" si="51">AF206/(1-0.1)</f>
        <v>23.444444444444446</v>
      </c>
      <c r="AI206">
        <f t="shared" ref="AI206:AI262" si="52">(AF206-$Z$3)/SQRT(1-(AH206/$AC$3))</f>
        <v>24.137897621878302</v>
      </c>
      <c r="AJ206">
        <f t="shared" ref="AJ206:AJ262" si="53">(0.0000000026)*AI206^1.79</f>
        <v>7.7625667426241064E-7</v>
      </c>
      <c r="AM206">
        <f t="shared" si="47"/>
        <v>0</v>
      </c>
      <c r="AU206">
        <v>18.8</v>
      </c>
      <c r="AW206">
        <f t="shared" si="44"/>
        <v>20.888888888888889</v>
      </c>
      <c r="AX206" t="e">
        <f t="shared" si="45"/>
        <v>#NUM!</v>
      </c>
      <c r="AY206" t="e">
        <f t="shared" si="46"/>
        <v>#NUM!</v>
      </c>
    </row>
    <row r="207" spans="24:51" x14ac:dyDescent="0.2">
      <c r="X207">
        <v>21.2</v>
      </c>
      <c r="Z207">
        <f t="shared" si="48"/>
        <v>23.555555555555554</v>
      </c>
      <c r="AA207">
        <f t="shared" si="49"/>
        <v>41.857146219674028</v>
      </c>
      <c r="AC207" s="68">
        <f t="shared" si="50"/>
        <v>2.7070201239680319E-6</v>
      </c>
      <c r="AF207">
        <v>21.2</v>
      </c>
      <c r="AH207">
        <f t="shared" si="51"/>
        <v>23.555555555555554</v>
      </c>
      <c r="AI207">
        <f t="shared" si="52"/>
        <v>24.295466760155765</v>
      </c>
      <c r="AJ207">
        <f t="shared" si="53"/>
        <v>7.8535052830018068E-7</v>
      </c>
      <c r="AM207">
        <f t="shared" si="47"/>
        <v>0</v>
      </c>
      <c r="AU207">
        <v>18.899999999999999</v>
      </c>
      <c r="AW207">
        <f t="shared" si="44"/>
        <v>20.999999999999996</v>
      </c>
      <c r="AX207" t="e">
        <f t="shared" si="45"/>
        <v>#NUM!</v>
      </c>
      <c r="AY207" t="e">
        <f t="shared" si="46"/>
        <v>#NUM!</v>
      </c>
    </row>
    <row r="208" spans="24:51" x14ac:dyDescent="0.2">
      <c r="X208">
        <v>21.3</v>
      </c>
      <c r="Z208">
        <f t="shared" si="48"/>
        <v>23.666666666666668</v>
      </c>
      <c r="AA208">
        <f t="shared" si="49"/>
        <v>42.440360631435695</v>
      </c>
      <c r="AC208" s="68">
        <f t="shared" si="50"/>
        <v>2.7775958973808677E-6</v>
      </c>
      <c r="AF208">
        <v>21.3</v>
      </c>
      <c r="AH208">
        <f t="shared" si="51"/>
        <v>23.666666666666668</v>
      </c>
      <c r="AI208">
        <f t="shared" si="52"/>
        <v>24.453502618696174</v>
      </c>
      <c r="AJ208">
        <f t="shared" si="53"/>
        <v>7.9451823884547532E-7</v>
      </c>
      <c r="AM208">
        <f t="shared" si="47"/>
        <v>0</v>
      </c>
      <c r="AU208">
        <v>19</v>
      </c>
      <c r="AW208">
        <f t="shared" si="44"/>
        <v>21.111111111111111</v>
      </c>
      <c r="AX208" t="e">
        <f t="shared" si="45"/>
        <v>#NUM!</v>
      </c>
      <c r="AY208" t="e">
        <f t="shared" si="46"/>
        <v>#NUM!</v>
      </c>
    </row>
    <row r="209" spans="24:51" x14ac:dyDescent="0.2">
      <c r="X209">
        <v>21.4</v>
      </c>
      <c r="Z209">
        <f t="shared" si="48"/>
        <v>23.777777777777775</v>
      </c>
      <c r="AA209">
        <f t="shared" si="49"/>
        <v>43.0371932170303</v>
      </c>
      <c r="AC209" s="68">
        <f t="shared" si="50"/>
        <v>2.8506882672002077E-6</v>
      </c>
      <c r="AF209">
        <v>21.4</v>
      </c>
      <c r="AH209">
        <f t="shared" si="51"/>
        <v>23.777777777777775</v>
      </c>
      <c r="AI209">
        <f t="shared" si="52"/>
        <v>24.612008113850166</v>
      </c>
      <c r="AJ209">
        <f t="shared" si="53"/>
        <v>8.0376032847710234E-7</v>
      </c>
      <c r="AM209">
        <f t="shared" si="47"/>
        <v>0</v>
      </c>
      <c r="AU209">
        <v>19.100000000000001</v>
      </c>
      <c r="AW209">
        <f t="shared" si="44"/>
        <v>21.222222222222225</v>
      </c>
      <c r="AX209" t="e">
        <f t="shared" si="45"/>
        <v>#NUM!</v>
      </c>
      <c r="AY209" t="e">
        <f t="shared" si="46"/>
        <v>#NUM!</v>
      </c>
    </row>
    <row r="210" spans="24:51" x14ac:dyDescent="0.2">
      <c r="X210">
        <v>21.5</v>
      </c>
      <c r="Z210">
        <f t="shared" si="48"/>
        <v>23.888888888888889</v>
      </c>
      <c r="AA210">
        <f t="shared" si="49"/>
        <v>43.648242701271386</v>
      </c>
      <c r="AC210" s="68">
        <f t="shared" si="50"/>
        <v>2.9264302683066324E-6</v>
      </c>
      <c r="AF210">
        <v>21.5</v>
      </c>
      <c r="AH210">
        <f t="shared" si="51"/>
        <v>23.888888888888889</v>
      </c>
      <c r="AI210">
        <f t="shared" si="52"/>
        <v>24.770986188619069</v>
      </c>
      <c r="AJ210">
        <f t="shared" si="53"/>
        <v>8.1307732541399647E-7</v>
      </c>
      <c r="AM210">
        <f t="shared" si="47"/>
        <v>0</v>
      </c>
      <c r="AU210">
        <v>19.2</v>
      </c>
      <c r="AW210">
        <f t="shared" si="44"/>
        <v>21.333333333333332</v>
      </c>
      <c r="AX210" t="e">
        <f t="shared" si="45"/>
        <v>#NUM!</v>
      </c>
      <c r="AY210" t="e">
        <f t="shared" si="46"/>
        <v>#NUM!</v>
      </c>
    </row>
    <row r="211" spans="24:51" x14ac:dyDescent="0.2">
      <c r="X211">
        <v>21.6</v>
      </c>
      <c r="Z211">
        <f t="shared" si="48"/>
        <v>24</v>
      </c>
      <c r="AA211">
        <f t="shared" si="49"/>
        <v>44.274145954495843</v>
      </c>
      <c r="AC211" s="68">
        <f t="shared" si="50"/>
        <v>3.0049645844892215E-6</v>
      </c>
      <c r="AF211">
        <v>21.6</v>
      </c>
      <c r="AH211">
        <f t="shared" si="51"/>
        <v>24</v>
      </c>
      <c r="AI211">
        <f t="shared" si="52"/>
        <v>24.930439812973471</v>
      </c>
      <c r="AJ211">
        <f t="shared" si="53"/>
        <v>8.2246976358708411E-7</v>
      </c>
      <c r="AM211">
        <f t="shared" si="47"/>
        <v>0</v>
      </c>
      <c r="AU211">
        <v>19.3</v>
      </c>
      <c r="AW211">
        <f t="shared" si="44"/>
        <v>21.444444444444446</v>
      </c>
      <c r="AX211" t="e">
        <f t="shared" si="45"/>
        <v>#NUM!</v>
      </c>
      <c r="AY211" t="e">
        <f t="shared" si="46"/>
        <v>#NUM!</v>
      </c>
    </row>
    <row r="212" spans="24:51" x14ac:dyDescent="0.2">
      <c r="X212">
        <v>21.7</v>
      </c>
      <c r="Z212">
        <f t="shared" si="48"/>
        <v>24.111111111111111</v>
      </c>
      <c r="AA212">
        <f t="shared" si="49"/>
        <v>44.915581193637735</v>
      </c>
      <c r="AC212" s="68">
        <f t="shared" si="50"/>
        <v>3.0864444439173462E-6</v>
      </c>
      <c r="AF212">
        <v>21.7</v>
      </c>
      <c r="AH212">
        <f t="shared" si="51"/>
        <v>24.111111111111111</v>
      </c>
      <c r="AI212">
        <f t="shared" si="52"/>
        <v>25.090371984176475</v>
      </c>
      <c r="AJ212">
        <f t="shared" si="53"/>
        <v>8.3193818271233241E-7</v>
      </c>
      <c r="AM212">
        <f t="shared" si="47"/>
        <v>0</v>
      </c>
      <c r="AU212">
        <v>19.399999999999999</v>
      </c>
      <c r="AW212">
        <f t="shared" si="44"/>
        <v>21.555555555555554</v>
      </c>
      <c r="AX212" t="e">
        <f t="shared" si="45"/>
        <v>#NUM!</v>
      </c>
      <c r="AY212" t="e">
        <f t="shared" si="46"/>
        <v>#NUM!</v>
      </c>
    </row>
    <row r="213" spans="24:51" x14ac:dyDescent="0.2">
      <c r="X213">
        <v>21.8</v>
      </c>
      <c r="Z213">
        <f t="shared" si="48"/>
        <v>24.222222222222221</v>
      </c>
      <c r="AA213">
        <f t="shared" si="49"/>
        <v>45.57327151876499</v>
      </c>
      <c r="AC213" s="68">
        <f t="shared" si="50"/>
        <v>3.171034616554273E-6</v>
      </c>
      <c r="AF213">
        <v>21.8</v>
      </c>
      <c r="AH213">
        <f t="shared" si="51"/>
        <v>24.222222222222221</v>
      </c>
      <c r="AI213">
        <f t="shared" si="52"/>
        <v>25.250785727111786</v>
      </c>
      <c r="AJ213">
        <f t="shared" si="53"/>
        <v>8.4148312836500715E-7</v>
      </c>
      <c r="AM213">
        <f t="shared" si="47"/>
        <v>0</v>
      </c>
      <c r="AU213">
        <v>19.5</v>
      </c>
      <c r="AW213">
        <f t="shared" si="44"/>
        <v>21.666666666666668</v>
      </c>
      <c r="AX213" t="e">
        <f t="shared" si="45"/>
        <v>#NUM!</v>
      </c>
      <c r="AY213" t="e">
        <f t="shared" si="46"/>
        <v>#NUM!</v>
      </c>
    </row>
    <row r="214" spans="24:51" x14ac:dyDescent="0.2">
      <c r="X214">
        <v>21.9</v>
      </c>
      <c r="Z214">
        <f t="shared" si="48"/>
        <v>24.333333333333332</v>
      </c>
      <c r="AA214">
        <f t="shared" si="49"/>
        <v>46.247988827496428</v>
      </c>
      <c r="AC214" s="68">
        <f t="shared" si="50"/>
        <v>3.2589125273449386E-6</v>
      </c>
      <c r="AF214">
        <v>21.9</v>
      </c>
      <c r="AH214">
        <f t="shared" si="51"/>
        <v>24.333333333333332</v>
      </c>
      <c r="AI214">
        <f t="shared" si="52"/>
        <v>25.411684094616596</v>
      </c>
      <c r="AJ214">
        <f t="shared" si="53"/>
        <v>8.5110515205515354E-7</v>
      </c>
      <c r="AM214">
        <f t="shared" si="47"/>
        <v>0</v>
      </c>
      <c r="AU214">
        <v>19.600000000000001</v>
      </c>
      <c r="AW214">
        <f t="shared" si="44"/>
        <v>21.777777777777779</v>
      </c>
      <c r="AX214" t="e">
        <f t="shared" si="45"/>
        <v>#NUM!</v>
      </c>
      <c r="AY214" t="e">
        <f t="shared" si="46"/>
        <v>#NUM!</v>
      </c>
    </row>
    <row r="215" spans="24:51" x14ac:dyDescent="0.2">
      <c r="X215">
        <v>22</v>
      </c>
      <c r="Z215">
        <f t="shared" si="48"/>
        <v>24.444444444444443</v>
      </c>
      <c r="AA215">
        <f t="shared" si="49"/>
        <v>46.940558156033887</v>
      </c>
      <c r="AC215" s="68">
        <f t="shared" si="50"/>
        <v>3.3502695012013767E-6</v>
      </c>
      <c r="AF215">
        <v>22</v>
      </c>
      <c r="AH215">
        <f t="shared" si="51"/>
        <v>24.444444444444443</v>
      </c>
      <c r="AI215">
        <f t="shared" si="52"/>
        <v>25.573070167819488</v>
      </c>
      <c r="AJ215">
        <f t="shared" si="53"/>
        <v>8.6080481130433117E-7</v>
      </c>
      <c r="AM215">
        <f t="shared" si="47"/>
        <v>0</v>
      </c>
      <c r="AU215">
        <v>19.7</v>
      </c>
      <c r="AW215">
        <f t="shared" si="44"/>
        <v>21.888888888888889</v>
      </c>
      <c r="AX215" t="e">
        <f t="shared" si="45"/>
        <v>#NUM!</v>
      </c>
      <c r="AY215" t="e">
        <f t="shared" si="46"/>
        <v>#NUM!</v>
      </c>
    </row>
    <row r="216" spans="24:51" x14ac:dyDescent="0.2">
      <c r="X216">
        <v>22.1</v>
      </c>
      <c r="Z216">
        <f t="shared" si="48"/>
        <v>24.555555555555557</v>
      </c>
      <c r="AA216">
        <f t="shared" si="49"/>
        <v>47.651862502949456</v>
      </c>
      <c r="AC216" s="68">
        <f t="shared" si="50"/>
        <v>3.4453121583992123E-6</v>
      </c>
      <c r="AF216">
        <v>22.1</v>
      </c>
      <c r="AH216">
        <f t="shared" si="51"/>
        <v>24.555555555555557</v>
      </c>
      <c r="AI216">
        <f t="shared" si="52"/>
        <v>25.734947056483328</v>
      </c>
      <c r="AJ216">
        <f t="shared" si="53"/>
        <v>8.7058266972361844E-7</v>
      </c>
      <c r="AM216">
        <f t="shared" si="47"/>
        <v>0</v>
      </c>
      <c r="AU216">
        <v>19.8</v>
      </c>
      <c r="AW216">
        <f t="shared" si="44"/>
        <v>22</v>
      </c>
      <c r="AX216" t="e">
        <f t="shared" si="45"/>
        <v>#NUM!</v>
      </c>
      <c r="AY216" t="e">
        <f t="shared" si="46"/>
        <v>#NUM!</v>
      </c>
    </row>
    <row r="217" spans="24:51" x14ac:dyDescent="0.2">
      <c r="X217">
        <v>22.2</v>
      </c>
      <c r="Z217">
        <f t="shared" si="48"/>
        <v>24.666666666666664</v>
      </c>
      <c r="AA217">
        <f t="shared" si="49"/>
        <v>48.382848200576198</v>
      </c>
      <c r="AC217" s="68">
        <f t="shared" si="50"/>
        <v>3.5442639820698951E-6</v>
      </c>
      <c r="AF217">
        <v>22.2</v>
      </c>
      <c r="AH217">
        <f t="shared" si="51"/>
        <v>24.666666666666664</v>
      </c>
      <c r="AI217">
        <f t="shared" si="52"/>
        <v>25.897317899353308</v>
      </c>
      <c r="AJ217">
        <f t="shared" si="53"/>
        <v>8.8043929709291391E-7</v>
      </c>
      <c r="AM217">
        <f t="shared" si="47"/>
        <v>0</v>
      </c>
      <c r="AU217">
        <v>19.899999999999999</v>
      </c>
      <c r="AW217">
        <f t="shared" si="44"/>
        <v>22.111111111111111</v>
      </c>
      <c r="AX217" t="e">
        <f t="shared" si="45"/>
        <v>#NUM!</v>
      </c>
      <c r="AY217" t="e">
        <f t="shared" si="46"/>
        <v>#NUM!</v>
      </c>
    </row>
    <row r="218" spans="24:51" x14ac:dyDescent="0.2">
      <c r="X218">
        <v>22.3</v>
      </c>
      <c r="Z218">
        <f t="shared" si="48"/>
        <v>24.777777777777779</v>
      </c>
      <c r="AA218">
        <f t="shared" si="49"/>
        <v>49.134530909123114</v>
      </c>
      <c r="AC218" s="68">
        <f t="shared" si="50"/>
        <v>3.6473670831274388E-6</v>
      </c>
      <c r="AF218">
        <v>22.3</v>
      </c>
      <c r="AH218">
        <f t="shared" si="51"/>
        <v>24.777777777777779</v>
      </c>
      <c r="AI218">
        <f t="shared" si="52"/>
        <v>26.06018586451021</v>
      </c>
      <c r="AJ218">
        <f t="shared" si="53"/>
        <v>8.9037526944156087E-7</v>
      </c>
      <c r="AM218">
        <f t="shared" si="47"/>
        <v>0</v>
      </c>
      <c r="AU218">
        <v>20</v>
      </c>
      <c r="AW218">
        <f t="shared" si="44"/>
        <v>22.222222222222221</v>
      </c>
      <c r="AX218" t="e">
        <f t="shared" si="45"/>
        <v>#NUM!</v>
      </c>
      <c r="AY218" t="e">
        <f t="shared" si="46"/>
        <v>#NUM!</v>
      </c>
    </row>
    <row r="219" spans="24:51" x14ac:dyDescent="0.2">
      <c r="X219">
        <v>22.4</v>
      </c>
      <c r="Z219">
        <f t="shared" si="48"/>
        <v>24.888888888888886</v>
      </c>
      <c r="AA219">
        <f t="shared" si="49"/>
        <v>49.908002320791923</v>
      </c>
      <c r="AC219" s="68">
        <f t="shared" si="50"/>
        <v>3.7548841923311374E-6</v>
      </c>
      <c r="AF219">
        <v>22.4</v>
      </c>
      <c r="AH219">
        <f t="shared" si="51"/>
        <v>24.888888888888886</v>
      </c>
      <c r="AI219">
        <f t="shared" si="52"/>
        <v>26.223554149728962</v>
      </c>
      <c r="AJ219">
        <f t="shared" si="53"/>
        <v>9.0039116913030473E-7</v>
      </c>
      <c r="AM219">
        <f t="shared" si="47"/>
        <v>0</v>
      </c>
      <c r="AU219">
        <v>20.100000000000001</v>
      </c>
      <c r="AW219">
        <f t="shared" si="44"/>
        <v>22.333333333333336</v>
      </c>
      <c r="AX219" t="e">
        <f t="shared" si="45"/>
        <v>#NUM!</v>
      </c>
      <c r="AY219" t="e">
        <f t="shared" si="46"/>
        <v>#NUM!</v>
      </c>
    </row>
    <row r="220" spans="24:51" x14ac:dyDescent="0.2">
      <c r="X220">
        <v>22.5</v>
      </c>
      <c r="Z220">
        <f t="shared" si="48"/>
        <v>25</v>
      </c>
      <c r="AA220">
        <f t="shared" si="49"/>
        <v>50.704437675611793</v>
      </c>
      <c r="AC220" s="68">
        <f t="shared" si="50"/>
        <v>3.8671009144132864E-6</v>
      </c>
      <c r="AF220">
        <v>22.5</v>
      </c>
      <c r="AH220">
        <f t="shared" si="51"/>
        <v>25</v>
      </c>
      <c r="AI220">
        <f t="shared" si="52"/>
        <v>26.387425982842657</v>
      </c>
      <c r="AJ220">
        <f t="shared" si="53"/>
        <v>9.1048758493463698E-7</v>
      </c>
      <c r="AM220">
        <f t="shared" si="47"/>
        <v>0</v>
      </c>
      <c r="AU220">
        <v>20.2</v>
      </c>
      <c r="AW220">
        <f t="shared" si="44"/>
        <v>22.444444444444443</v>
      </c>
      <c r="AX220" t="e">
        <f t="shared" si="45"/>
        <v>#NUM!</v>
      </c>
      <c r="AY220" t="e">
        <f t="shared" si="46"/>
        <v>#NUM!</v>
      </c>
    </row>
    <row r="221" spans="24:51" x14ac:dyDescent="0.2">
      <c r="X221">
        <v>22.6</v>
      </c>
      <c r="Z221">
        <f t="shared" si="48"/>
        <v>25.111111111111111</v>
      </c>
      <c r="AA221">
        <f t="shared" si="49"/>
        <v>51.525104207913671</v>
      </c>
      <c r="AC221" s="68">
        <f t="shared" si="50"/>
        <v>3.9843282854877378E-6</v>
      </c>
      <c r="AF221">
        <v>22.6</v>
      </c>
      <c r="AH221">
        <f t="shared" si="51"/>
        <v>25.111111111111111</v>
      </c>
      <c r="AI221">
        <f t="shared" si="52"/>
        <v>26.551804622111991</v>
      </c>
      <c r="AJ221">
        <f t="shared" si="53"/>
        <v>9.2066511212951939E-7</v>
      </c>
      <c r="AM221">
        <f t="shared" si="47"/>
        <v>0</v>
      </c>
      <c r="AU221">
        <v>20.3</v>
      </c>
      <c r="AW221">
        <f t="shared" si="44"/>
        <v>22.555555555555557</v>
      </c>
      <c r="AX221" t="e">
        <f t="shared" si="45"/>
        <v>#NUM!</v>
      </c>
      <c r="AY221" t="e">
        <f t="shared" si="46"/>
        <v>#NUM!</v>
      </c>
    </row>
    <row r="222" spans="24:51" x14ac:dyDescent="0.2">
      <c r="X222">
        <v>22.7</v>
      </c>
      <c r="Z222">
        <f t="shared" si="48"/>
        <v>25.222222222222221</v>
      </c>
      <c r="AA222">
        <f t="shared" si="49"/>
        <v>52.371370662951698</v>
      </c>
      <c r="AC222" s="68">
        <f t="shared" si="50"/>
        <v>4.1069056825468839E-6</v>
      </c>
      <c r="AF222">
        <v>22.7</v>
      </c>
      <c r="AH222">
        <f t="shared" si="51"/>
        <v>25.222222222222221</v>
      </c>
      <c r="AI222">
        <f t="shared" si="52"/>
        <v>26.71669335660037</v>
      </c>
      <c r="AJ222">
        <f t="shared" si="53"/>
        <v>9.3092435257553346E-7</v>
      </c>
      <c r="AM222">
        <f t="shared" si="47"/>
        <v>0</v>
      </c>
      <c r="AU222">
        <v>20.399999999999999</v>
      </c>
      <c r="AW222">
        <f t="shared" si="44"/>
        <v>22.666666666666664</v>
      </c>
      <c r="AX222" t="e">
        <f t="shared" si="45"/>
        <v>#NUM!</v>
      </c>
      <c r="AY222" t="e">
        <f t="shared" si="46"/>
        <v>#NUM!</v>
      </c>
    </row>
    <row r="223" spans="24:51" x14ac:dyDescent="0.2">
      <c r="X223">
        <v>22.8</v>
      </c>
      <c r="Z223">
        <f t="shared" si="48"/>
        <v>25.333333333333332</v>
      </c>
      <c r="AA223">
        <f t="shared" si="49"/>
        <v>53.244718047896541</v>
      </c>
      <c r="AC223" s="68">
        <f t="shared" si="50"/>
        <v>4.2352041430576559E-6</v>
      </c>
      <c r="AF223">
        <v>22.8</v>
      </c>
      <c r="AH223">
        <f t="shared" si="51"/>
        <v>25.333333333333332</v>
      </c>
      <c r="AI223">
        <f t="shared" si="52"/>
        <v>26.882095506554716</v>
      </c>
      <c r="AJ223">
        <f t="shared" si="53"/>
        <v>9.4126591480648136E-7</v>
      </c>
      <c r="AM223">
        <f t="shared" si="47"/>
        <v>0</v>
      </c>
      <c r="AU223">
        <v>20.5</v>
      </c>
      <c r="AW223">
        <f t="shared" si="44"/>
        <v>22.777777777777779</v>
      </c>
      <c r="AX223" t="e">
        <f t="shared" si="45"/>
        <v>#NUM!</v>
      </c>
      <c r="AY223" t="e">
        <f t="shared" si="46"/>
        <v>#NUM!</v>
      </c>
    </row>
    <row r="224" spans="24:51" x14ac:dyDescent="0.2">
      <c r="X224">
        <v>22.9</v>
      </c>
      <c r="Z224">
        <f t="shared" si="48"/>
        <v>25.444444444444443</v>
      </c>
      <c r="AA224">
        <f t="shared" si="49"/>
        <v>54.146751811233472</v>
      </c>
      <c r="AC224" s="68">
        <f t="shared" si="50"/>
        <v>4.3696301638729216E-6</v>
      </c>
      <c r="AF224">
        <v>22.9</v>
      </c>
      <c r="AH224">
        <f t="shared" si="51"/>
        <v>25.444444444444443</v>
      </c>
      <c r="AI224">
        <f t="shared" si="52"/>
        <v>27.048014423792051</v>
      </c>
      <c r="AJ224">
        <f t="shared" si="53"/>
        <v>9.5169041411845437E-7</v>
      </c>
      <c r="AM224">
        <f t="shared" si="47"/>
        <v>0</v>
      </c>
      <c r="AU224">
        <v>20.6</v>
      </c>
      <c r="AW224">
        <f t="shared" si="44"/>
        <v>22.888888888888889</v>
      </c>
      <c r="AX224" t="e">
        <f t="shared" si="45"/>
        <v>#NUM!</v>
      </c>
      <c r="AY224" t="e">
        <f t="shared" si="46"/>
        <v>#NUM!</v>
      </c>
    </row>
    <row r="225" spans="24:51" x14ac:dyDescent="0.2">
      <c r="X225">
        <v>23</v>
      </c>
      <c r="Z225">
        <f t="shared" si="48"/>
        <v>25.555555555555554</v>
      </c>
      <c r="AA225">
        <f t="shared" si="49"/>
        <v>55.079215680690275</v>
      </c>
      <c r="AC225" s="68">
        <f t="shared" si="50"/>
        <v>4.5106300623788953E-6</v>
      </c>
      <c r="AF225">
        <v>23</v>
      </c>
      <c r="AH225">
        <f t="shared" si="51"/>
        <v>25.555555555555554</v>
      </c>
      <c r="AI225">
        <f t="shared" si="52"/>
        <v>27.214453492092016</v>
      </c>
      <c r="AJ225">
        <f t="shared" si="53"/>
        <v>9.6219847266041046E-7</v>
      </c>
      <c r="AM225">
        <f t="shared" si="47"/>
        <v>0</v>
      </c>
      <c r="AU225">
        <v>20.7</v>
      </c>
      <c r="AW225">
        <f t="shared" si="44"/>
        <v>23</v>
      </c>
      <c r="AX225" t="e">
        <f t="shared" si="45"/>
        <v>#NUM!</v>
      </c>
      <c r="AY225" t="e">
        <f t="shared" si="46"/>
        <v>#NUM!</v>
      </c>
    </row>
    <row r="226" spans="24:51" x14ac:dyDescent="0.2">
      <c r="X226">
        <v>23.1</v>
      </c>
      <c r="Z226">
        <f t="shared" si="48"/>
        <v>25.666666666666668</v>
      </c>
      <c r="AA226">
        <f t="shared" si="49"/>
        <v>56.04400743371918</v>
      </c>
      <c r="AC226" s="68">
        <f t="shared" si="50"/>
        <v>4.658694999637312E-6</v>
      </c>
      <c r="AF226">
        <v>23.1</v>
      </c>
      <c r="AH226">
        <f t="shared" si="51"/>
        <v>25.666666666666668</v>
      </c>
      <c r="AI226">
        <f t="shared" si="52"/>
        <v>27.381416127595418</v>
      </c>
      <c r="AJ226">
        <f t="shared" si="53"/>
        <v>9.727907195262814E-7</v>
      </c>
      <c r="AM226">
        <f t="shared" si="47"/>
        <v>0</v>
      </c>
      <c r="AU226">
        <v>20.8</v>
      </c>
      <c r="AW226">
        <f t="shared" si="44"/>
        <v>23.111111111111111</v>
      </c>
      <c r="AX226" t="e">
        <f t="shared" si="45"/>
        <v>#NUM!</v>
      </c>
      <c r="AY226" t="e">
        <f t="shared" si="46"/>
        <v>#NUM!</v>
      </c>
    </row>
    <row r="227" spans="24:51" x14ac:dyDescent="0.2">
      <c r="X227">
        <v>23.2</v>
      </c>
      <c r="Z227">
        <f t="shared" si="48"/>
        <v>25.777777777777775</v>
      </c>
      <c r="AA227">
        <f t="shared" si="49"/>
        <v>57.043196928200572</v>
      </c>
      <c r="AC227" s="68">
        <f t="shared" si="50"/>
        <v>4.8143667860716272E-6</v>
      </c>
      <c r="AF227">
        <v>23.2</v>
      </c>
      <c r="AH227">
        <f t="shared" si="51"/>
        <v>25.777777777777775</v>
      </c>
      <c r="AI227">
        <f t="shared" si="52"/>
        <v>27.548905779208873</v>
      </c>
      <c r="AJ227">
        <f t="shared" si="53"/>
        <v>9.8346779084863747E-7</v>
      </c>
      <c r="AM227">
        <f t="shared" si="47"/>
        <v>0</v>
      </c>
      <c r="AU227">
        <v>20.9</v>
      </c>
      <c r="AW227">
        <f t="shared" si="44"/>
        <v>23.222222222222221</v>
      </c>
      <c r="AX227" t="e">
        <f t="shared" si="45"/>
        <v>#NUM!</v>
      </c>
      <c r="AY227" t="e">
        <f t="shared" si="46"/>
        <v>#NUM!</v>
      </c>
    </row>
    <row r="228" spans="24:51" x14ac:dyDescent="0.2">
      <c r="X228">
        <v>23.3</v>
      </c>
      <c r="Z228">
        <f t="shared" si="48"/>
        <v>25.888888888888889</v>
      </c>
      <c r="AA228">
        <f t="shared" si="49"/>
        <v>58.07904678690651</v>
      </c>
      <c r="AC228" s="68">
        <f t="shared" si="50"/>
        <v>4.9782446160485571E-6</v>
      </c>
      <c r="AF228">
        <v>23.3</v>
      </c>
      <c r="AH228">
        <f t="shared" si="51"/>
        <v>25.888888888888889</v>
      </c>
      <c r="AI228">
        <f t="shared" si="52"/>
        <v>27.716925929015748</v>
      </c>
      <c r="AJ228">
        <f t="shared" si="53"/>
        <v>9.9423032989394349E-7</v>
      </c>
      <c r="AM228">
        <f t="shared" si="47"/>
        <v>0</v>
      </c>
      <c r="AU228">
        <v>21</v>
      </c>
      <c r="AW228">
        <f t="shared" si="44"/>
        <v>23.333333333333332</v>
      </c>
      <c r="AX228" t="e">
        <f t="shared" si="45"/>
        <v>#NUM!</v>
      </c>
      <c r="AY228" t="e">
        <f t="shared" si="46"/>
        <v>#NUM!</v>
      </c>
    </row>
    <row r="229" spans="24:51" x14ac:dyDescent="0.2">
      <c r="X229">
        <v>23.4</v>
      </c>
      <c r="Z229">
        <f t="shared" si="48"/>
        <v>25.999999999999996</v>
      </c>
      <c r="AA229">
        <f t="shared" si="49"/>
        <v>59.154036210557919</v>
      </c>
      <c r="AC229" s="68">
        <f t="shared" si="50"/>
        <v>5.1509929098999182E-6</v>
      </c>
      <c r="AF229">
        <v>23.4</v>
      </c>
      <c r="AH229">
        <f t="shared" si="51"/>
        <v>25.999999999999996</v>
      </c>
      <c r="AI229">
        <f t="shared" si="52"/>
        <v>27.885480092693399</v>
      </c>
      <c r="AJ229">
        <f t="shared" si="53"/>
        <v>1.00507898715944E-6</v>
      </c>
      <c r="AM229">
        <f t="shared" si="47"/>
        <v>0</v>
      </c>
      <c r="AU229">
        <v>21.1</v>
      </c>
      <c r="AW229">
        <f t="shared" ref="AW229:AW285" si="54">AU229/(1-0.1)</f>
        <v>23.444444444444446</v>
      </c>
      <c r="AX229" t="e">
        <f t="shared" ref="AX229:AX285" si="55">(AU229-$AD$4)/SQRT(1-(AW229/$AC$4))</f>
        <v>#NUM!</v>
      </c>
      <c r="AY229" t="e">
        <f t="shared" ref="AY229:AY285" si="56">(0.0000000026)*AX229^1.79</f>
        <v>#NUM!</v>
      </c>
    </row>
    <row r="230" spans="24:51" x14ac:dyDescent="0.2">
      <c r="X230">
        <v>23.5</v>
      </c>
      <c r="Z230">
        <f t="shared" si="48"/>
        <v>26.111111111111111</v>
      </c>
      <c r="AA230">
        <f t="shared" si="49"/>
        <v>60.270888495193091</v>
      </c>
      <c r="AC230" s="68">
        <f t="shared" si="50"/>
        <v>5.3333504823282424E-6</v>
      </c>
      <c r="AF230">
        <v>23.5</v>
      </c>
      <c r="AH230">
        <f t="shared" si="51"/>
        <v>26.111111111111111</v>
      </c>
      <c r="AI230">
        <f t="shared" si="52"/>
        <v>28.054571819936942</v>
      </c>
      <c r="AJ230">
        <f t="shared" si="53"/>
        <v>1.0160144204716729E-6</v>
      </c>
      <c r="AM230">
        <f t="shared" si="47"/>
        <v>0</v>
      </c>
      <c r="AU230">
        <v>21.2</v>
      </c>
      <c r="AW230">
        <f t="shared" si="54"/>
        <v>23.555555555555554</v>
      </c>
      <c r="AX230" t="e">
        <f t="shared" si="55"/>
        <v>#NUM!</v>
      </c>
      <c r="AY230" t="e">
        <f t="shared" si="56"/>
        <v>#NUM!</v>
      </c>
    </row>
    <row r="231" spans="24:51" x14ac:dyDescent="0.2">
      <c r="X231">
        <v>23.6</v>
      </c>
      <c r="Z231">
        <f t="shared" si="48"/>
        <v>26.222222222222221</v>
      </c>
      <c r="AA231">
        <f t="shared" si="49"/>
        <v>61.432602955453149</v>
      </c>
      <c r="AC231" s="68">
        <f t="shared" si="50"/>
        <v>5.5261413071327635E-6</v>
      </c>
      <c r="AF231">
        <v>23.6</v>
      </c>
      <c r="AH231">
        <f t="shared" si="51"/>
        <v>26.222222222222221</v>
      </c>
      <c r="AI231">
        <f t="shared" si="52"/>
        <v>28.224204694889558</v>
      </c>
      <c r="AJ231">
        <f t="shared" si="53"/>
        <v>1.0270372950867069E-6</v>
      </c>
      <c r="AM231">
        <f t="shared" si="47"/>
        <v>0</v>
      </c>
      <c r="AU231">
        <v>21.3</v>
      </c>
      <c r="AW231">
        <f t="shared" si="54"/>
        <v>23.666666666666668</v>
      </c>
      <c r="AX231" t="e">
        <f t="shared" si="55"/>
        <v>#NUM!</v>
      </c>
      <c r="AY231" t="e">
        <f t="shared" si="56"/>
        <v>#NUM!</v>
      </c>
    </row>
    <row r="232" spans="24:51" x14ac:dyDescent="0.2">
      <c r="X232">
        <v>23.7</v>
      </c>
      <c r="Z232">
        <f t="shared" si="48"/>
        <v>26.333333333333332</v>
      </c>
      <c r="AA232">
        <f t="shared" si="49"/>
        <v>62.642492113435409</v>
      </c>
      <c r="AC232" s="68">
        <f t="shared" si="50"/>
        <v>5.7302872129687226E-6</v>
      </c>
      <c r="AF232">
        <v>23.7</v>
      </c>
      <c r="AH232">
        <f t="shared" si="51"/>
        <v>26.333333333333332</v>
      </c>
      <c r="AI232">
        <f t="shared" si="52"/>
        <v>28.394382336579572</v>
      </c>
      <c r="AJ232">
        <f t="shared" si="53"/>
        <v>1.0381482837920575E-6</v>
      </c>
      <c r="AM232">
        <f t="shared" si="47"/>
        <v>0</v>
      </c>
      <c r="AU232">
        <v>21.4</v>
      </c>
      <c r="AW232">
        <f t="shared" si="54"/>
        <v>23.777777777777775</v>
      </c>
      <c r="AX232" t="e">
        <f t="shared" si="55"/>
        <v>#NUM!</v>
      </c>
      <c r="AY232" t="e">
        <f t="shared" si="56"/>
        <v>#NUM!</v>
      </c>
    </row>
    <row r="233" spans="24:51" x14ac:dyDescent="0.2">
      <c r="X233">
        <v>23.8</v>
      </c>
      <c r="Z233">
        <f t="shared" si="48"/>
        <v>26.444444444444443</v>
      </c>
      <c r="AA233">
        <f t="shared" si="49"/>
        <v>63.904225212422361</v>
      </c>
      <c r="AC233" s="68">
        <f t="shared" si="50"/>
        <v>5.9468229276790682E-6</v>
      </c>
      <c r="AF233">
        <v>23.8</v>
      </c>
      <c r="AH233">
        <f t="shared" si="51"/>
        <v>26.444444444444443</v>
      </c>
      <c r="AI233">
        <f t="shared" si="52"/>
        <v>28.565108399364341</v>
      </c>
      <c r="AJ233">
        <f t="shared" si="53"/>
        <v>1.0493480670103724E-6</v>
      </c>
      <c r="AM233">
        <f t="shared" si="47"/>
        <v>0</v>
      </c>
      <c r="AU233">
        <v>21.5</v>
      </c>
      <c r="AW233">
        <f t="shared" si="54"/>
        <v>23.888888888888889</v>
      </c>
      <c r="AX233" t="e">
        <f t="shared" si="55"/>
        <v>#NUM!</v>
      </c>
      <c r="AY233" t="e">
        <f t="shared" si="56"/>
        <v>#NUM!</v>
      </c>
    </row>
    <row r="234" spans="24:51" x14ac:dyDescent="0.2">
      <c r="X234">
        <v>23.9</v>
      </c>
      <c r="Z234">
        <f t="shared" si="48"/>
        <v>26.555555555555554</v>
      </c>
      <c r="AA234">
        <f t="shared" si="49"/>
        <v>65.221879368714085</v>
      </c>
      <c r="AC234" s="68">
        <f t="shared" si="50"/>
        <v>6.1769139953926126E-6</v>
      </c>
      <c r="AF234">
        <v>23.9</v>
      </c>
      <c r="AH234">
        <f t="shared" si="51"/>
        <v>26.555555555555554</v>
      </c>
      <c r="AI234">
        <f t="shared" si="52"/>
        <v>28.7363865733811</v>
      </c>
      <c r="AJ234">
        <f t="shared" si="53"/>
        <v>1.0606373329048986E-6</v>
      </c>
      <c r="AM234">
        <f t="shared" si="47"/>
        <v>0</v>
      </c>
      <c r="AU234">
        <v>21.6</v>
      </c>
      <c r="AW234">
        <f t="shared" si="54"/>
        <v>24</v>
      </c>
      <c r="AX234" t="e">
        <f t="shared" si="55"/>
        <v>#NUM!</v>
      </c>
      <c r="AY234" t="e">
        <f t="shared" si="56"/>
        <v>#NUM!</v>
      </c>
    </row>
    <row r="235" spans="24:51" x14ac:dyDescent="0.2">
      <c r="X235">
        <v>24</v>
      </c>
      <c r="Z235">
        <f t="shared" si="48"/>
        <v>26.666666666666664</v>
      </c>
      <c r="AA235">
        <f t="shared" si="49"/>
        <v>66.59999999999998</v>
      </c>
      <c r="AC235" s="68">
        <f t="shared" si="50"/>
        <v>6.421878228938956E-6</v>
      </c>
      <c r="AF235">
        <v>24</v>
      </c>
      <c r="AH235">
        <f t="shared" si="51"/>
        <v>26.666666666666664</v>
      </c>
      <c r="AI235">
        <f t="shared" si="52"/>
        <v>28.908220585004955</v>
      </c>
      <c r="AJ235">
        <f t="shared" si="53"/>
        <v>1.0720167774867691E-6</v>
      </c>
      <c r="AM235">
        <f t="shared" si="47"/>
        <v>0</v>
      </c>
      <c r="AU235">
        <v>21.7</v>
      </c>
      <c r="AW235">
        <f t="shared" si="54"/>
        <v>24.111111111111111</v>
      </c>
      <c r="AX235" t="e">
        <f t="shared" si="55"/>
        <v>#NUM!</v>
      </c>
      <c r="AY235" t="e">
        <f t="shared" si="56"/>
        <v>#NUM!</v>
      </c>
    </row>
    <row r="236" spans="24:51" x14ac:dyDescent="0.2">
      <c r="X236">
        <v>24.1</v>
      </c>
      <c r="Z236">
        <f t="shared" si="48"/>
        <v>26.777777777777779</v>
      </c>
      <c r="AA236">
        <f t="shared" si="49"/>
        <v>68.043672588348329</v>
      </c>
      <c r="AC236" s="68">
        <f t="shared" si="50"/>
        <v>6.6832115410313843E-6</v>
      </c>
      <c r="AF236">
        <v>24.1</v>
      </c>
      <c r="AH236">
        <f t="shared" si="51"/>
        <v>26.777777777777779</v>
      </c>
      <c r="AI236">
        <f t="shared" si="52"/>
        <v>29.080614197314048</v>
      </c>
      <c r="AJ236">
        <f t="shared" si="53"/>
        <v>1.08348710472414E-6</v>
      </c>
      <c r="AM236">
        <f t="shared" si="47"/>
        <v>0</v>
      </c>
      <c r="AU236">
        <v>21.8</v>
      </c>
      <c r="AW236">
        <f t="shared" si="54"/>
        <v>24.222222222222221</v>
      </c>
      <c r="AX236" t="e">
        <f t="shared" si="55"/>
        <v>#NUM!</v>
      </c>
      <c r="AY236" t="e">
        <f t="shared" si="56"/>
        <v>#NUM!</v>
      </c>
    </row>
    <row r="237" spans="24:51" x14ac:dyDescent="0.2">
      <c r="X237">
        <v>24.2</v>
      </c>
      <c r="Z237">
        <f t="shared" si="48"/>
        <v>26.888888888888886</v>
      </c>
      <c r="AA237">
        <f t="shared" si="49"/>
        <v>69.558608381709249</v>
      </c>
      <c r="AC237" s="68">
        <f t="shared" si="50"/>
        <v>6.9626192361796802E-6</v>
      </c>
      <c r="AF237">
        <v>24.2</v>
      </c>
      <c r="AH237">
        <f t="shared" si="51"/>
        <v>26.888888888888886</v>
      </c>
      <c r="AI237">
        <f t="shared" si="52"/>
        <v>29.253571210562111</v>
      </c>
      <c r="AJ237">
        <f t="shared" si="53"/>
        <v>1.0950490266532336E-6</v>
      </c>
      <c r="AM237">
        <f t="shared" si="47"/>
        <v>0</v>
      </c>
      <c r="AU237">
        <v>21.9</v>
      </c>
      <c r="AW237">
        <f t="shared" si="54"/>
        <v>24.333333333333332</v>
      </c>
      <c r="AX237" t="e">
        <f t="shared" si="55"/>
        <v>#NUM!</v>
      </c>
      <c r="AY237" t="e">
        <f t="shared" si="56"/>
        <v>#NUM!</v>
      </c>
    </row>
    <row r="238" spans="24:51" x14ac:dyDescent="0.2">
      <c r="X238">
        <v>24.3</v>
      </c>
      <c r="Z238">
        <f t="shared" si="48"/>
        <v>27</v>
      </c>
      <c r="AA238">
        <f t="shared" si="49"/>
        <v>71.151247353788548</v>
      </c>
      <c r="AC238" s="68">
        <f t="shared" si="50"/>
        <v>7.2620541625726466E-6</v>
      </c>
      <c r="AF238">
        <v>24.3</v>
      </c>
      <c r="AH238">
        <f t="shared" si="51"/>
        <v>27</v>
      </c>
      <c r="AI238">
        <f t="shared" si="52"/>
        <v>29.427095462658581</v>
      </c>
      <c r="AJ238">
        <f t="shared" si="53"/>
        <v>1.1067032634912935E-6</v>
      </c>
      <c r="AM238">
        <f t="shared" si="47"/>
        <v>0</v>
      </c>
      <c r="AU238">
        <v>22</v>
      </c>
      <c r="AW238">
        <f t="shared" si="54"/>
        <v>24.444444444444443</v>
      </c>
      <c r="AX238" t="e">
        <f t="shared" si="55"/>
        <v>#NUM!</v>
      </c>
      <c r="AY238" t="e">
        <f t="shared" si="56"/>
        <v>#NUM!</v>
      </c>
    </row>
    <row r="239" spans="24:51" x14ac:dyDescent="0.2">
      <c r="X239">
        <v>24.4</v>
      </c>
      <c r="Z239">
        <f t="shared" si="48"/>
        <v>27.111111111111107</v>
      </c>
      <c r="AA239">
        <f t="shared" si="49"/>
        <v>72.828882689810271</v>
      </c>
      <c r="AC239" s="68">
        <f t="shared" si="50"/>
        <v>7.5837635492539802E-6</v>
      </c>
      <c r="AF239">
        <v>24.4</v>
      </c>
      <c r="AH239">
        <f t="shared" si="51"/>
        <v>27.111111111111107</v>
      </c>
      <c r="AI239">
        <f t="shared" si="52"/>
        <v>29.601190829656232</v>
      </c>
      <c r="AJ239">
        <f t="shared" si="53"/>
        <v>1.1184505437515203E-6</v>
      </c>
      <c r="AM239">
        <f t="shared" si="47"/>
        <v>0</v>
      </c>
      <c r="AU239">
        <v>22.1</v>
      </c>
      <c r="AW239">
        <f t="shared" si="54"/>
        <v>24.555555555555557</v>
      </c>
      <c r="AX239" t="e">
        <f t="shared" si="55"/>
        <v>#NUM!</v>
      </c>
      <c r="AY239" t="e">
        <f t="shared" si="56"/>
        <v>#NUM!</v>
      </c>
    </row>
    <row r="240" spans="24:51" x14ac:dyDescent="0.2">
      <c r="X240">
        <v>24.5</v>
      </c>
      <c r="Z240">
        <f t="shared" si="48"/>
        <v>27.222222222222221</v>
      </c>
      <c r="AA240">
        <f t="shared" si="49"/>
        <v>74.599812332203598</v>
      </c>
      <c r="AC240" s="68">
        <f t="shared" si="50"/>
        <v>7.9303469319580834E-6</v>
      </c>
      <c r="AF240">
        <v>24.5</v>
      </c>
      <c r="AH240">
        <f t="shared" si="51"/>
        <v>27.222222222222221</v>
      </c>
      <c r="AI240">
        <f t="shared" si="52"/>
        <v>29.775861226246775</v>
      </c>
      <c r="AJ240">
        <f t="shared" si="53"/>
        <v>1.1302916043600138E-6</v>
      </c>
      <c r="AM240">
        <f t="shared" si="47"/>
        <v>0</v>
      </c>
      <c r="AU240">
        <v>22.2</v>
      </c>
      <c r="AW240">
        <f t="shared" si="54"/>
        <v>24.666666666666664</v>
      </c>
      <c r="AX240" t="e">
        <f t="shared" si="55"/>
        <v>#NUM!</v>
      </c>
      <c r="AY240" t="e">
        <f t="shared" si="56"/>
        <v>#NUM!</v>
      </c>
    </row>
    <row r="241" spans="24:51" x14ac:dyDescent="0.2">
      <c r="X241">
        <v>24.6</v>
      </c>
      <c r="Z241">
        <f t="shared" si="48"/>
        <v>27.333333333333336</v>
      </c>
      <c r="AA241">
        <f t="shared" si="49"/>
        <v>76.473524830492849</v>
      </c>
      <c r="AC241" s="68">
        <f t="shared" si="50"/>
        <v>8.3048283637451384E-6</v>
      </c>
      <c r="AF241">
        <v>24.6</v>
      </c>
      <c r="AH241">
        <f t="shared" si="51"/>
        <v>27.333333333333336</v>
      </c>
      <c r="AI241">
        <f t="shared" si="52"/>
        <v>29.951110606264216</v>
      </c>
      <c r="AJ241">
        <f t="shared" si="53"/>
        <v>1.1422271907747537E-6</v>
      </c>
      <c r="AM241">
        <f t="shared" si="47"/>
        <v>0</v>
      </c>
      <c r="AU241">
        <v>22.3</v>
      </c>
      <c r="AW241">
        <f t="shared" si="54"/>
        <v>24.777777777777779</v>
      </c>
      <c r="AX241" t="e">
        <f t="shared" si="55"/>
        <v>#NUM!</v>
      </c>
      <c r="AY241" t="e">
        <f t="shared" si="56"/>
        <v>#NUM!</v>
      </c>
    </row>
    <row r="242" spans="24:51" x14ac:dyDescent="0.2">
      <c r="X242">
        <v>24.7</v>
      </c>
      <c r="Z242">
        <f t="shared" si="48"/>
        <v>27.444444444444443</v>
      </c>
      <c r="AA242">
        <f t="shared" si="49"/>
        <v>78.460929074950045</v>
      </c>
      <c r="AC242" s="68">
        <f t="shared" si="50"/>
        <v>8.7107472066411207E-6</v>
      </c>
      <c r="AF242">
        <v>24.7</v>
      </c>
      <c r="AH242">
        <f t="shared" si="51"/>
        <v>27.444444444444443</v>
      </c>
      <c r="AI242">
        <f t="shared" si="52"/>
        <v>30.126942963196456</v>
      </c>
      <c r="AJ242">
        <f t="shared" si="53"/>
        <v>1.1542580571066837E-6</v>
      </c>
      <c r="AM242">
        <f t="shared" si="47"/>
        <v>0</v>
      </c>
      <c r="AU242">
        <v>22.4</v>
      </c>
      <c r="AW242">
        <f t="shared" si="54"/>
        <v>24.888888888888886</v>
      </c>
      <c r="AX242" t="e">
        <f t="shared" si="55"/>
        <v>#NUM!</v>
      </c>
      <c r="AY242" t="e">
        <f t="shared" si="56"/>
        <v>#NUM!</v>
      </c>
    </row>
    <row r="243" spans="24:51" x14ac:dyDescent="0.2">
      <c r="X243">
        <v>24.8</v>
      </c>
      <c r="Z243">
        <f t="shared" si="48"/>
        <v>27.555555555555557</v>
      </c>
      <c r="AA243">
        <f t="shared" si="49"/>
        <v>80.574640720717667</v>
      </c>
      <c r="AC243" s="68">
        <f t="shared" si="50"/>
        <v>9.1522733463115143E-6</v>
      </c>
      <c r="AF243">
        <v>24.8</v>
      </c>
      <c r="AH243">
        <f t="shared" si="51"/>
        <v>27.555555555555557</v>
      </c>
      <c r="AI243">
        <f t="shared" si="52"/>
        <v>30.303362330705056</v>
      </c>
      <c r="AJ243">
        <f t="shared" si="53"/>
        <v>1.1663849662429117E-6</v>
      </c>
      <c r="AM243">
        <f t="shared" si="47"/>
        <v>0</v>
      </c>
      <c r="AU243">
        <v>22.5</v>
      </c>
      <c r="AW243">
        <f t="shared" si="54"/>
        <v>25</v>
      </c>
      <c r="AX243" t="e">
        <f t="shared" si="55"/>
        <v>#NUM!</v>
      </c>
      <c r="AY243" t="e">
        <f t="shared" si="56"/>
        <v>#NUM!</v>
      </c>
    </row>
    <row r="244" spans="24:51" x14ac:dyDescent="0.2">
      <c r="X244">
        <v>24.9</v>
      </c>
      <c r="Z244">
        <f t="shared" si="48"/>
        <v>27.666666666666664</v>
      </c>
      <c r="AA244">
        <f t="shared" si="49"/>
        <v>82.829342626873455</v>
      </c>
      <c r="AC244" s="68">
        <f t="shared" si="50"/>
        <v>9.6343548737954594E-6</v>
      </c>
      <c r="AF244">
        <v>24.9</v>
      </c>
      <c r="AH244">
        <f t="shared" si="51"/>
        <v>27.666666666666664</v>
      </c>
      <c r="AI244">
        <f t="shared" si="52"/>
        <v>30.480372783153424</v>
      </c>
      <c r="AJ244">
        <f t="shared" si="53"/>
        <v>1.1786086899720998E-6</v>
      </c>
      <c r="AM244">
        <f t="shared" si="47"/>
        <v>0</v>
      </c>
      <c r="AU244">
        <v>22.6</v>
      </c>
      <c r="AW244">
        <f t="shared" si="54"/>
        <v>25.111111111111111</v>
      </c>
      <c r="AX244" t="e">
        <f t="shared" si="55"/>
        <v>#NUM!</v>
      </c>
      <c r="AY244" t="e">
        <f t="shared" si="56"/>
        <v>#NUM!</v>
      </c>
    </row>
    <row r="245" spans="24:51" x14ac:dyDescent="0.2">
      <c r="X245">
        <v>25</v>
      </c>
      <c r="Z245">
        <f t="shared" si="48"/>
        <v>27.777777777777779</v>
      </c>
      <c r="AA245">
        <f t="shared" si="49"/>
        <v>85.24224304885459</v>
      </c>
      <c r="AC245" s="68">
        <f t="shared" si="50"/>
        <v>1.016290946170636E-5</v>
      </c>
      <c r="AF245">
        <v>25</v>
      </c>
      <c r="AH245">
        <f t="shared" si="51"/>
        <v>27.777777777777779</v>
      </c>
      <c r="AI245">
        <f t="shared" si="52"/>
        <v>30.65797843614358</v>
      </c>
      <c r="AJ245">
        <f t="shared" si="53"/>
        <v>1.1909300091120589E-6</v>
      </c>
      <c r="AM245">
        <f t="shared" si="47"/>
        <v>0</v>
      </c>
      <c r="AU245">
        <v>22.7</v>
      </c>
      <c r="AW245">
        <f t="shared" si="54"/>
        <v>25.222222222222221</v>
      </c>
      <c r="AX245" t="e">
        <f t="shared" si="55"/>
        <v>#NUM!</v>
      </c>
      <c r="AY245" t="e">
        <f t="shared" si="56"/>
        <v>#NUM!</v>
      </c>
    </row>
    <row r="246" spans="24:51" x14ac:dyDescent="0.2">
      <c r="X246">
        <v>25.1</v>
      </c>
      <c r="Z246">
        <f t="shared" si="48"/>
        <v>27.888888888888889</v>
      </c>
      <c r="AA246">
        <f t="shared" si="49"/>
        <v>87.833664568768597</v>
      </c>
      <c r="AC246" s="68">
        <f t="shared" si="50"/>
        <v>1.0745075339002343E-5</v>
      </c>
      <c r="AF246">
        <v>25.1</v>
      </c>
      <c r="AH246">
        <f t="shared" si="51"/>
        <v>27.888888888888889</v>
      </c>
      <c r="AI246">
        <f t="shared" si="52"/>
        <v>30.836183447061643</v>
      </c>
      <c r="AJ246">
        <f t="shared" si="53"/>
        <v>1.2033497136396177E-6</v>
      </c>
      <c r="AM246">
        <f t="shared" si="47"/>
        <v>0</v>
      </c>
      <c r="AU246">
        <v>22.8</v>
      </c>
      <c r="AW246">
        <f t="shared" si="54"/>
        <v>25.333333333333332</v>
      </c>
      <c r="AX246" t="e">
        <f t="shared" si="55"/>
        <v>#NUM!</v>
      </c>
      <c r="AY246" t="e">
        <f t="shared" si="56"/>
        <v>#NUM!</v>
      </c>
    </row>
    <row r="247" spans="24:51" x14ac:dyDescent="0.2">
      <c r="X247">
        <v>25.2</v>
      </c>
      <c r="Z247">
        <f t="shared" si="48"/>
        <v>28</v>
      </c>
      <c r="AA247">
        <f t="shared" si="49"/>
        <v>90.627810301253561</v>
      </c>
      <c r="AC247" s="68">
        <f t="shared" si="50"/>
        <v>1.1389544760658697E-5</v>
      </c>
      <c r="AF247">
        <v>25.2</v>
      </c>
      <c r="AH247">
        <f t="shared" si="51"/>
        <v>28</v>
      </c>
      <c r="AI247">
        <f t="shared" si="52"/>
        <v>31.01499201563221</v>
      </c>
      <c r="AJ247">
        <f t="shared" si="53"/>
        <v>1.2158686028227925E-6</v>
      </c>
      <c r="AM247">
        <f t="shared" si="47"/>
        <v>0</v>
      </c>
      <c r="AU247">
        <v>22.9</v>
      </c>
      <c r="AW247">
        <f t="shared" si="54"/>
        <v>25.444444444444443</v>
      </c>
      <c r="AX247" t="e">
        <f t="shared" si="55"/>
        <v>#NUM!</v>
      </c>
      <c r="AY247" t="e">
        <f t="shared" si="56"/>
        <v>#NUM!</v>
      </c>
    </row>
    <row r="248" spans="24:51" x14ac:dyDescent="0.2">
      <c r="X248">
        <v>25.3</v>
      </c>
      <c r="Z248">
        <f t="shared" si="48"/>
        <v>28.111111111111111</v>
      </c>
      <c r="AA248">
        <f t="shared" si="49"/>
        <v>93.653774145865043</v>
      </c>
      <c r="AC248" s="68">
        <f t="shared" si="50"/>
        <v>1.2107013526107756E-5</v>
      </c>
      <c r="AF248">
        <v>25.3</v>
      </c>
      <c r="AH248">
        <f t="shared" si="51"/>
        <v>28.111111111111111</v>
      </c>
      <c r="AI248">
        <f t="shared" si="52"/>
        <v>31.194408384481846</v>
      </c>
      <c r="AJ248">
        <f t="shared" si="53"/>
        <v>1.2284874853553244E-6</v>
      </c>
      <c r="AM248">
        <f t="shared" si="47"/>
        <v>0</v>
      </c>
      <c r="AU248">
        <v>23</v>
      </c>
      <c r="AW248">
        <f t="shared" si="54"/>
        <v>25.555555555555554</v>
      </c>
      <c r="AX248" t="e">
        <f t="shared" si="55"/>
        <v>#NUM!</v>
      </c>
      <c r="AY248" t="e">
        <f t="shared" si="56"/>
        <v>#NUM!</v>
      </c>
    </row>
    <row r="249" spans="24:51" x14ac:dyDescent="0.2">
      <c r="X249">
        <v>25.4</v>
      </c>
      <c r="Z249">
        <f t="shared" si="48"/>
        <v>28.222222222222221</v>
      </c>
      <c r="AA249">
        <f t="shared" si="49"/>
        <v>96.946892678414414</v>
      </c>
      <c r="AC249" s="68">
        <f t="shared" si="50"/>
        <v>1.2910796693052108E-5</v>
      </c>
      <c r="AF249">
        <v>25.4</v>
      </c>
      <c r="AH249">
        <f t="shared" si="51"/>
        <v>28.222222222222221</v>
      </c>
      <c r="AI249">
        <f t="shared" si="52"/>
        <v>31.374436839711773</v>
      </c>
      <c r="AJ249">
        <f t="shared" si="53"/>
        <v>1.2412071794936163E-6</v>
      </c>
      <c r="AM249">
        <f t="shared" si="47"/>
        <v>0</v>
      </c>
      <c r="AU249">
        <v>23.1</v>
      </c>
      <c r="AW249">
        <f t="shared" si="54"/>
        <v>25.666666666666668</v>
      </c>
      <c r="AX249" t="e">
        <f t="shared" si="55"/>
        <v>#NUM!</v>
      </c>
      <c r="AY249" t="e">
        <f t="shared" si="56"/>
        <v>#NUM!</v>
      </c>
    </row>
    <row r="250" spans="24:51" x14ac:dyDescent="0.2">
      <c r="X250">
        <v>25.5</v>
      </c>
      <c r="Z250">
        <f t="shared" si="48"/>
        <v>28.333333333333332</v>
      </c>
      <c r="AA250">
        <f t="shared" si="49"/>
        <v>100.55058428472704</v>
      </c>
      <c r="AC250" s="68">
        <f t="shared" si="50"/>
        <v>1.3817687081427919E-5</v>
      </c>
      <c r="AF250">
        <v>25.5</v>
      </c>
      <c r="AH250">
        <f t="shared" si="51"/>
        <v>28.333333333333332</v>
      </c>
      <c r="AI250">
        <f t="shared" si="52"/>
        <v>31.555081711480032</v>
      </c>
      <c r="AJ250">
        <f t="shared" si="53"/>
        <v>1.2540285131961268E-6</v>
      </c>
      <c r="AM250">
        <f t="shared" si="47"/>
        <v>0</v>
      </c>
      <c r="AU250">
        <v>23.2</v>
      </c>
      <c r="AW250">
        <f t="shared" si="54"/>
        <v>25.777777777777775</v>
      </c>
      <c r="AX250" t="e">
        <f t="shared" si="55"/>
        <v>#NUM!</v>
      </c>
      <c r="AY250" t="e">
        <f t="shared" si="56"/>
        <v>#NUM!</v>
      </c>
    </row>
    <row r="251" spans="24:51" x14ac:dyDescent="0.2">
      <c r="X251">
        <v>25.6</v>
      </c>
      <c r="Z251">
        <f t="shared" si="48"/>
        <v>28.444444444444446</v>
      </c>
      <c r="AA251">
        <f t="shared" si="49"/>
        <v>104.51889781278796</v>
      </c>
      <c r="AC251" s="68">
        <f t="shared" si="50"/>
        <v>1.4849176439476341E-5</v>
      </c>
      <c r="AF251">
        <v>25.6</v>
      </c>
      <c r="AH251">
        <f t="shared" si="51"/>
        <v>28.444444444444446</v>
      </c>
      <c r="AI251">
        <f t="shared" si="52"/>
        <v>31.736347374593237</v>
      </c>
      <c r="AJ251">
        <f t="shared" si="53"/>
        <v>1.2669523242652714E-6</v>
      </c>
      <c r="AM251">
        <f t="shared" si="47"/>
        <v>0</v>
      </c>
      <c r="AU251">
        <v>23.3</v>
      </c>
      <c r="AW251">
        <f t="shared" si="54"/>
        <v>25.888888888888889</v>
      </c>
      <c r="AX251" t="e">
        <f t="shared" si="55"/>
        <v>#NUM!</v>
      </c>
      <c r="AY251" t="e">
        <f t="shared" si="56"/>
        <v>#NUM!</v>
      </c>
    </row>
    <row r="252" spans="24:51" x14ac:dyDescent="0.2">
      <c r="X252">
        <v>25.7</v>
      </c>
      <c r="Z252">
        <f t="shared" si="48"/>
        <v>28.555555555555554</v>
      </c>
      <c r="AA252">
        <f t="shared" si="49"/>
        <v>108.92011892984833</v>
      </c>
      <c r="AC252" s="68">
        <f t="shared" si="50"/>
        <v>1.6033232072133754E-5</v>
      </c>
      <c r="AF252">
        <v>25.7</v>
      </c>
      <c r="AH252">
        <f t="shared" si="51"/>
        <v>28.555555555555554</v>
      </c>
      <c r="AI252">
        <f t="shared" si="52"/>
        <v>31.918238249108132</v>
      </c>
      <c r="AJ252">
        <f t="shared" si="53"/>
        <v>1.279979460491885E-6</v>
      </c>
      <c r="AM252">
        <f t="shared" si="47"/>
        <v>0</v>
      </c>
      <c r="AU252">
        <v>23.4</v>
      </c>
      <c r="AW252">
        <f t="shared" si="54"/>
        <v>25.999999999999996</v>
      </c>
      <c r="AX252" t="e">
        <f t="shared" si="55"/>
        <v>#NUM!</v>
      </c>
      <c r="AY252" t="e">
        <f t="shared" si="56"/>
        <v>#NUM!</v>
      </c>
    </row>
    <row r="253" spans="24:51" x14ac:dyDescent="0.2">
      <c r="X253">
        <v>25.8</v>
      </c>
      <c r="Z253">
        <f t="shared" si="48"/>
        <v>28.666666666666668</v>
      </c>
      <c r="AA253">
        <f t="shared" si="49"/>
        <v>113.84199576606171</v>
      </c>
      <c r="AC253" s="68">
        <f t="shared" si="50"/>
        <v>1.7406948780772303E-5</v>
      </c>
      <c r="AF253">
        <v>25.8</v>
      </c>
      <c r="AH253">
        <f t="shared" si="51"/>
        <v>28.666666666666668</v>
      </c>
      <c r="AI253">
        <f t="shared" si="52"/>
        <v>32.100758800943169</v>
      </c>
      <c r="AJ253">
        <f t="shared" si="53"/>
        <v>1.2931107798022924E-6</v>
      </c>
      <c r="AM253">
        <f t="shared" si="47"/>
        <v>0</v>
      </c>
      <c r="AU253">
        <v>23.5</v>
      </c>
      <c r="AW253">
        <f t="shared" si="54"/>
        <v>26.111111111111111</v>
      </c>
      <c r="AX253" t="e">
        <f t="shared" si="55"/>
        <v>#NUM!</v>
      </c>
      <c r="AY253" t="e">
        <f t="shared" si="56"/>
        <v>#NUM!</v>
      </c>
    </row>
    <row r="254" spans="24:51" x14ac:dyDescent="0.2">
      <c r="X254">
        <v>25.9</v>
      </c>
      <c r="Z254">
        <f t="shared" si="48"/>
        <v>28.777777777777775</v>
      </c>
      <c r="AA254">
        <f t="shared" si="49"/>
        <v>119.39952032795362</v>
      </c>
      <c r="AC254" s="68">
        <f t="shared" si="50"/>
        <v>1.9020625845818726E-5</v>
      </c>
      <c r="AF254">
        <v>25.9</v>
      </c>
      <c r="AH254">
        <f t="shared" si="51"/>
        <v>28.777777777777775</v>
      </c>
      <c r="AI254">
        <f t="shared" si="52"/>
        <v>32.283913542500258</v>
      </c>
      <c r="AJ254">
        <f t="shared" si="53"/>
        <v>1.3063471504080526E-6</v>
      </c>
      <c r="AM254">
        <f t="shared" si="47"/>
        <v>0</v>
      </c>
      <c r="AU254">
        <v>23.6</v>
      </c>
      <c r="AW254">
        <f t="shared" si="54"/>
        <v>26.222222222222221</v>
      </c>
      <c r="AX254" t="e">
        <f t="shared" si="55"/>
        <v>#NUM!</v>
      </c>
      <c r="AY254" t="e">
        <f t="shared" si="56"/>
        <v>#NUM!</v>
      </c>
    </row>
    <row r="255" spans="24:51" x14ac:dyDescent="0.2">
      <c r="X255">
        <v>26</v>
      </c>
      <c r="Z255">
        <f t="shared" si="48"/>
        <v>28.888888888888889</v>
      </c>
      <c r="AA255">
        <f t="shared" si="49"/>
        <v>125.74688862950059</v>
      </c>
      <c r="AC255" s="68">
        <f t="shared" si="50"/>
        <v>2.0944253289939829E-5</v>
      </c>
      <c r="AF255">
        <v>26</v>
      </c>
      <c r="AH255">
        <f t="shared" si="51"/>
        <v>28.888888888888889</v>
      </c>
      <c r="AI255">
        <f t="shared" si="52"/>
        <v>32.467707033296946</v>
      </c>
      <c r="AJ255">
        <f t="shared" si="53"/>
        <v>1.3196894509584189E-6</v>
      </c>
      <c r="AM255">
        <f t="shared" si="47"/>
        <v>0</v>
      </c>
      <c r="AU255">
        <v>23.7</v>
      </c>
      <c r="AW255">
        <f t="shared" si="54"/>
        <v>26.333333333333332</v>
      </c>
      <c r="AX255" t="e">
        <f t="shared" si="55"/>
        <v>#NUM!</v>
      </c>
      <c r="AY255" t="e">
        <f t="shared" si="56"/>
        <v>#NUM!</v>
      </c>
    </row>
    <row r="256" spans="24:51" x14ac:dyDescent="0.2">
      <c r="X256">
        <v>26.1</v>
      </c>
      <c r="Z256">
        <f t="shared" si="48"/>
        <v>29</v>
      </c>
      <c r="AA256">
        <f t="shared" si="49"/>
        <v>133.09658147375538</v>
      </c>
      <c r="AC256" s="68">
        <f t="shared" si="50"/>
        <v>2.3278255774806015E-5</v>
      </c>
      <c r="AF256">
        <v>26.1</v>
      </c>
      <c r="AH256">
        <f t="shared" si="51"/>
        <v>29</v>
      </c>
      <c r="AI256">
        <f t="shared" si="52"/>
        <v>32.652143880609124</v>
      </c>
      <c r="AJ256">
        <f t="shared" si="53"/>
        <v>1.3331385706955804E-6</v>
      </c>
      <c r="AM256">
        <f t="shared" si="47"/>
        <v>0</v>
      </c>
      <c r="AU256">
        <v>23.8</v>
      </c>
      <c r="AW256">
        <f t="shared" si="54"/>
        <v>26.444444444444443</v>
      </c>
      <c r="AX256" t="e">
        <f t="shared" si="55"/>
        <v>#NUM!</v>
      </c>
      <c r="AY256" t="e">
        <f t="shared" si="56"/>
        <v>#NUM!</v>
      </c>
    </row>
    <row r="257" spans="24:51" x14ac:dyDescent="0.2">
      <c r="X257">
        <v>26.2</v>
      </c>
      <c r="Z257">
        <f t="shared" si="48"/>
        <v>29.111111111111111</v>
      </c>
      <c r="AA257">
        <f t="shared" si="49"/>
        <v>141.75119047119136</v>
      </c>
      <c r="AC257" s="68">
        <f t="shared" si="50"/>
        <v>2.6172167419641216E-5</v>
      </c>
      <c r="AF257">
        <v>26.2</v>
      </c>
      <c r="AH257">
        <f t="shared" si="51"/>
        <v>29.111111111111111</v>
      </c>
      <c r="AI257">
        <f t="shared" si="52"/>
        <v>32.837228740124665</v>
      </c>
      <c r="AJ257">
        <f t="shared" si="53"/>
        <v>1.3466954096127561E-6</v>
      </c>
      <c r="AM257">
        <f t="shared" si="47"/>
        <v>0</v>
      </c>
      <c r="AU257">
        <v>23.9</v>
      </c>
      <c r="AW257">
        <f t="shared" si="54"/>
        <v>26.555555555555554</v>
      </c>
      <c r="AX257" t="e">
        <f t="shared" si="55"/>
        <v>#NUM!</v>
      </c>
      <c r="AY257" t="e">
        <f t="shared" si="56"/>
        <v>#NUM!</v>
      </c>
    </row>
    <row r="258" spans="24:51" x14ac:dyDescent="0.2">
      <c r="X258">
        <v>26.3</v>
      </c>
      <c r="Z258">
        <f t="shared" si="48"/>
        <v>29.222222222222221</v>
      </c>
      <c r="AA258">
        <f t="shared" si="49"/>
        <v>152.15945583498916</v>
      </c>
      <c r="AC258" s="68">
        <f t="shared" si="50"/>
        <v>2.9859053736175804E-5</v>
      </c>
      <c r="AF258">
        <v>26.3</v>
      </c>
      <c r="AH258">
        <f t="shared" si="51"/>
        <v>29.222222222222221</v>
      </c>
      <c r="AI258">
        <f t="shared" si="52"/>
        <v>33.022966316607992</v>
      </c>
      <c r="AJ258">
        <f t="shared" si="53"/>
        <v>1.3603608786151696E-6</v>
      </c>
      <c r="AM258">
        <f t="shared" si="47"/>
        <v>0</v>
      </c>
      <c r="AU258">
        <v>24</v>
      </c>
      <c r="AW258">
        <f t="shared" si="54"/>
        <v>26.666666666666664</v>
      </c>
      <c r="AX258" t="e">
        <f t="shared" si="55"/>
        <v>#NUM!</v>
      </c>
      <c r="AY258" t="e">
        <f t="shared" si="56"/>
        <v>#NUM!</v>
      </c>
    </row>
    <row r="259" spans="24:51" x14ac:dyDescent="0.2">
      <c r="X259">
        <v>26.4</v>
      </c>
      <c r="Z259">
        <f t="shared" si="48"/>
        <v>29.333333333333332</v>
      </c>
      <c r="AA259">
        <f t="shared" si="49"/>
        <v>165.02181673948434</v>
      </c>
      <c r="AC259" s="68">
        <f t="shared" si="50"/>
        <v>3.4723775285246205E-5</v>
      </c>
      <c r="AF259">
        <v>26.4</v>
      </c>
      <c r="AH259">
        <f t="shared" si="51"/>
        <v>29.333333333333332</v>
      </c>
      <c r="AI259">
        <f t="shared" si="52"/>
        <v>33.209361364575962</v>
      </c>
      <c r="AJ259">
        <f t="shared" si="53"/>
        <v>1.3741358996839994E-6</v>
      </c>
      <c r="AM259">
        <f t="shared" si="47"/>
        <v>0</v>
      </c>
      <c r="AU259">
        <v>24.1</v>
      </c>
      <c r="AW259">
        <f t="shared" si="54"/>
        <v>26.777777777777779</v>
      </c>
      <c r="AX259" t="e">
        <f t="shared" si="55"/>
        <v>#NUM!</v>
      </c>
      <c r="AY259" t="e">
        <f t="shared" si="56"/>
        <v>#NUM!</v>
      </c>
    </row>
    <row r="260" spans="24:51" x14ac:dyDescent="0.2">
      <c r="X260">
        <v>26.5</v>
      </c>
      <c r="Z260">
        <f t="shared" si="48"/>
        <v>29.444444444444443</v>
      </c>
      <c r="AA260">
        <f t="shared" si="49"/>
        <v>181.50718994023308</v>
      </c>
      <c r="AC260" s="68">
        <f t="shared" si="50"/>
        <v>4.1451717499169873E-5</v>
      </c>
      <c r="AF260">
        <v>26.5</v>
      </c>
      <c r="AH260">
        <f t="shared" si="51"/>
        <v>29.444444444444443</v>
      </c>
      <c r="AI260">
        <f t="shared" si="52"/>
        <v>33.3964186889852</v>
      </c>
      <c r="AJ260">
        <f t="shared" si="53"/>
        <v>1.3880214060433461E-6</v>
      </c>
      <c r="AM260">
        <f t="shared" si="47"/>
        <v>0</v>
      </c>
      <c r="AU260">
        <v>24.2</v>
      </c>
      <c r="AW260">
        <f t="shared" si="54"/>
        <v>26.888888888888886</v>
      </c>
      <c r="AX260" t="e">
        <f t="shared" si="55"/>
        <v>#NUM!</v>
      </c>
      <c r="AY260" t="e">
        <f t="shared" si="56"/>
        <v>#NUM!</v>
      </c>
    </row>
    <row r="261" spans="24:51" x14ac:dyDescent="0.2">
      <c r="X261">
        <v>26.6</v>
      </c>
      <c r="Z261">
        <f t="shared" si="48"/>
        <v>29.555555555555557</v>
      </c>
      <c r="AA261">
        <f t="shared" si="49"/>
        <v>203.75279139192241</v>
      </c>
      <c r="AC261" s="68">
        <f t="shared" si="50"/>
        <v>5.1396392266412427E-5</v>
      </c>
      <c r="AF261">
        <v>26.6</v>
      </c>
      <c r="AH261">
        <f t="shared" si="51"/>
        <v>29.555555555555557</v>
      </c>
      <c r="AI261">
        <f t="shared" si="52"/>
        <v>33.584143145931165</v>
      </c>
      <c r="AJ261">
        <f t="shared" si="53"/>
        <v>1.4020183423302975E-6</v>
      </c>
      <c r="AM261">
        <f t="shared" si="47"/>
        <v>0</v>
      </c>
      <c r="AU261">
        <v>24.3</v>
      </c>
      <c r="AW261">
        <f t="shared" si="54"/>
        <v>27</v>
      </c>
      <c r="AX261" t="e">
        <f t="shared" si="55"/>
        <v>#NUM!</v>
      </c>
      <c r="AY261" t="e">
        <f t="shared" si="56"/>
        <v>#NUM!</v>
      </c>
    </row>
    <row r="262" spans="24:51" x14ac:dyDescent="0.2">
      <c r="X262">
        <v>26.7</v>
      </c>
      <c r="Z262">
        <f t="shared" si="48"/>
        <v>29.666666666666664</v>
      </c>
      <c r="AA262">
        <f t="shared" si="49"/>
        <v>236.22214121457714</v>
      </c>
      <c r="AC262" s="68">
        <f t="shared" si="50"/>
        <v>6.7666906017100766E-5</v>
      </c>
      <c r="AF262">
        <v>26.7</v>
      </c>
      <c r="AH262">
        <f t="shared" si="51"/>
        <v>29.666666666666664</v>
      </c>
      <c r="AI262">
        <f t="shared" si="52"/>
        <v>33.772539643359131</v>
      </c>
      <c r="AJ262">
        <f t="shared" si="53"/>
        <v>1.4161276647681433E-6</v>
      </c>
      <c r="AU262">
        <v>24.4</v>
      </c>
      <c r="AW262">
        <f t="shared" si="54"/>
        <v>27.111111111111107</v>
      </c>
      <c r="AX262" t="e">
        <f t="shared" si="55"/>
        <v>#NUM!</v>
      </c>
      <c r="AY262" t="e">
        <f t="shared" si="56"/>
        <v>#NUM!</v>
      </c>
    </row>
    <row r="263" spans="24:51" x14ac:dyDescent="0.2">
      <c r="AU263">
        <v>24.5</v>
      </c>
      <c r="AW263">
        <f t="shared" si="54"/>
        <v>27.222222222222221</v>
      </c>
      <c r="AX263" t="e">
        <f t="shared" si="55"/>
        <v>#NUM!</v>
      </c>
      <c r="AY263" t="e">
        <f t="shared" si="56"/>
        <v>#NUM!</v>
      </c>
    </row>
    <row r="264" spans="24:51" x14ac:dyDescent="0.2">
      <c r="AU264">
        <v>24.6</v>
      </c>
      <c r="AW264">
        <f t="shared" si="54"/>
        <v>27.333333333333336</v>
      </c>
      <c r="AX264" t="e">
        <f t="shared" si="55"/>
        <v>#NUM!</v>
      </c>
      <c r="AY264" t="e">
        <f t="shared" si="56"/>
        <v>#NUM!</v>
      </c>
    </row>
    <row r="265" spans="24:51" x14ac:dyDescent="0.2">
      <c r="AU265">
        <v>24.7</v>
      </c>
      <c r="AW265">
        <f t="shared" si="54"/>
        <v>27.444444444444443</v>
      </c>
      <c r="AX265" t="e">
        <f t="shared" si="55"/>
        <v>#NUM!</v>
      </c>
      <c r="AY265" t="e">
        <f t="shared" si="56"/>
        <v>#NUM!</v>
      </c>
    </row>
    <row r="266" spans="24:51" x14ac:dyDescent="0.2">
      <c r="AU266">
        <v>24.8</v>
      </c>
      <c r="AW266">
        <f t="shared" si="54"/>
        <v>27.555555555555557</v>
      </c>
      <c r="AX266" t="e">
        <f t="shared" si="55"/>
        <v>#NUM!</v>
      </c>
      <c r="AY266" t="e">
        <f t="shared" si="56"/>
        <v>#NUM!</v>
      </c>
    </row>
    <row r="267" spans="24:51" x14ac:dyDescent="0.2">
      <c r="AU267">
        <v>24.9</v>
      </c>
      <c r="AW267">
        <f t="shared" si="54"/>
        <v>27.666666666666664</v>
      </c>
      <c r="AX267" t="e">
        <f t="shared" si="55"/>
        <v>#NUM!</v>
      </c>
      <c r="AY267" t="e">
        <f t="shared" si="56"/>
        <v>#NUM!</v>
      </c>
    </row>
    <row r="268" spans="24:51" x14ac:dyDescent="0.2">
      <c r="AU268">
        <v>25</v>
      </c>
      <c r="AW268">
        <f t="shared" si="54"/>
        <v>27.777777777777779</v>
      </c>
      <c r="AX268" t="e">
        <f t="shared" si="55"/>
        <v>#NUM!</v>
      </c>
      <c r="AY268" t="e">
        <f t="shared" si="56"/>
        <v>#NUM!</v>
      </c>
    </row>
    <row r="269" spans="24:51" x14ac:dyDescent="0.2">
      <c r="AU269">
        <v>25.1</v>
      </c>
      <c r="AW269">
        <f t="shared" si="54"/>
        <v>27.888888888888889</v>
      </c>
      <c r="AX269" t="e">
        <f t="shared" si="55"/>
        <v>#NUM!</v>
      </c>
      <c r="AY269" t="e">
        <f t="shared" si="56"/>
        <v>#NUM!</v>
      </c>
    </row>
    <row r="270" spans="24:51" x14ac:dyDescent="0.2">
      <c r="AU270">
        <v>25.2</v>
      </c>
      <c r="AW270">
        <f t="shared" si="54"/>
        <v>28</v>
      </c>
      <c r="AX270" t="e">
        <f t="shared" si="55"/>
        <v>#NUM!</v>
      </c>
      <c r="AY270" t="e">
        <f t="shared" si="56"/>
        <v>#NUM!</v>
      </c>
    </row>
    <row r="271" spans="24:51" x14ac:dyDescent="0.2">
      <c r="AU271">
        <v>25.3</v>
      </c>
      <c r="AW271">
        <f t="shared" si="54"/>
        <v>28.111111111111111</v>
      </c>
      <c r="AX271" t="e">
        <f t="shared" si="55"/>
        <v>#NUM!</v>
      </c>
      <c r="AY271" t="e">
        <f t="shared" si="56"/>
        <v>#NUM!</v>
      </c>
    </row>
    <row r="272" spans="24:51" x14ac:dyDescent="0.2">
      <c r="AU272">
        <v>25.4</v>
      </c>
      <c r="AW272">
        <f t="shared" si="54"/>
        <v>28.222222222222221</v>
      </c>
      <c r="AX272" t="e">
        <f t="shared" si="55"/>
        <v>#NUM!</v>
      </c>
      <c r="AY272" t="e">
        <f t="shared" si="56"/>
        <v>#NUM!</v>
      </c>
    </row>
    <row r="273" spans="47:51" x14ac:dyDescent="0.2">
      <c r="AU273">
        <v>25.5</v>
      </c>
      <c r="AW273">
        <f t="shared" si="54"/>
        <v>28.333333333333332</v>
      </c>
      <c r="AX273" t="e">
        <f t="shared" si="55"/>
        <v>#NUM!</v>
      </c>
      <c r="AY273" t="e">
        <f t="shared" si="56"/>
        <v>#NUM!</v>
      </c>
    </row>
    <row r="274" spans="47:51" x14ac:dyDescent="0.2">
      <c r="AU274">
        <v>25.6</v>
      </c>
      <c r="AW274">
        <f t="shared" si="54"/>
        <v>28.444444444444446</v>
      </c>
      <c r="AX274" t="e">
        <f t="shared" si="55"/>
        <v>#NUM!</v>
      </c>
      <c r="AY274" t="e">
        <f t="shared" si="56"/>
        <v>#NUM!</v>
      </c>
    </row>
    <row r="275" spans="47:51" x14ac:dyDescent="0.2">
      <c r="AU275">
        <v>25.7</v>
      </c>
      <c r="AW275">
        <f t="shared" si="54"/>
        <v>28.555555555555554</v>
      </c>
      <c r="AX275" t="e">
        <f t="shared" si="55"/>
        <v>#NUM!</v>
      </c>
      <c r="AY275" t="e">
        <f t="shared" si="56"/>
        <v>#NUM!</v>
      </c>
    </row>
    <row r="276" spans="47:51" x14ac:dyDescent="0.2">
      <c r="AU276">
        <v>25.8</v>
      </c>
      <c r="AW276">
        <f t="shared" si="54"/>
        <v>28.666666666666668</v>
      </c>
      <c r="AX276" t="e">
        <f t="shared" si="55"/>
        <v>#NUM!</v>
      </c>
      <c r="AY276" t="e">
        <f t="shared" si="56"/>
        <v>#NUM!</v>
      </c>
    </row>
    <row r="277" spans="47:51" x14ac:dyDescent="0.2">
      <c r="AU277">
        <v>25.9</v>
      </c>
      <c r="AW277">
        <f t="shared" si="54"/>
        <v>28.777777777777775</v>
      </c>
      <c r="AX277" t="e">
        <f t="shared" si="55"/>
        <v>#NUM!</v>
      </c>
      <c r="AY277" t="e">
        <f t="shared" si="56"/>
        <v>#NUM!</v>
      </c>
    </row>
    <row r="278" spans="47:51" x14ac:dyDescent="0.2">
      <c r="AU278">
        <v>26</v>
      </c>
      <c r="AW278">
        <f t="shared" si="54"/>
        <v>28.888888888888889</v>
      </c>
      <c r="AX278" t="e">
        <f t="shared" si="55"/>
        <v>#NUM!</v>
      </c>
      <c r="AY278" t="e">
        <f t="shared" si="56"/>
        <v>#NUM!</v>
      </c>
    </row>
    <row r="279" spans="47:51" x14ac:dyDescent="0.2">
      <c r="AU279">
        <v>26.1</v>
      </c>
      <c r="AW279">
        <f t="shared" si="54"/>
        <v>29</v>
      </c>
      <c r="AX279" t="e">
        <f t="shared" si="55"/>
        <v>#NUM!</v>
      </c>
      <c r="AY279" t="e">
        <f t="shared" si="56"/>
        <v>#NUM!</v>
      </c>
    </row>
    <row r="280" spans="47:51" x14ac:dyDescent="0.2">
      <c r="AU280">
        <v>26.2</v>
      </c>
      <c r="AW280">
        <f t="shared" si="54"/>
        <v>29.111111111111111</v>
      </c>
      <c r="AX280" t="e">
        <f t="shared" si="55"/>
        <v>#NUM!</v>
      </c>
      <c r="AY280" t="e">
        <f t="shared" si="56"/>
        <v>#NUM!</v>
      </c>
    </row>
    <row r="281" spans="47:51" x14ac:dyDescent="0.2">
      <c r="AU281">
        <v>26.3</v>
      </c>
      <c r="AW281">
        <f t="shared" si="54"/>
        <v>29.222222222222221</v>
      </c>
      <c r="AX281" t="e">
        <f t="shared" si="55"/>
        <v>#NUM!</v>
      </c>
      <c r="AY281" t="e">
        <f t="shared" si="56"/>
        <v>#NUM!</v>
      </c>
    </row>
    <row r="282" spans="47:51" x14ac:dyDescent="0.2">
      <c r="AU282">
        <v>26.4</v>
      </c>
      <c r="AW282">
        <f t="shared" si="54"/>
        <v>29.333333333333332</v>
      </c>
      <c r="AX282" t="e">
        <f t="shared" si="55"/>
        <v>#NUM!</v>
      </c>
      <c r="AY282" t="e">
        <f t="shared" si="56"/>
        <v>#NUM!</v>
      </c>
    </row>
    <row r="283" spans="47:51" x14ac:dyDescent="0.2">
      <c r="AU283">
        <v>26.5</v>
      </c>
      <c r="AW283">
        <f t="shared" si="54"/>
        <v>29.444444444444443</v>
      </c>
      <c r="AX283" t="e">
        <f t="shared" si="55"/>
        <v>#NUM!</v>
      </c>
      <c r="AY283" t="e">
        <f t="shared" si="56"/>
        <v>#NUM!</v>
      </c>
    </row>
    <row r="284" spans="47:51" x14ac:dyDescent="0.2">
      <c r="AU284">
        <v>26.6</v>
      </c>
      <c r="AW284">
        <f t="shared" si="54"/>
        <v>29.555555555555557</v>
      </c>
      <c r="AX284" t="e">
        <f t="shared" si="55"/>
        <v>#NUM!</v>
      </c>
      <c r="AY284" t="e">
        <f t="shared" si="56"/>
        <v>#NUM!</v>
      </c>
    </row>
    <row r="285" spans="47:51" x14ac:dyDescent="0.2">
      <c r="AU285">
        <v>26.7</v>
      </c>
      <c r="AW285">
        <f t="shared" si="54"/>
        <v>29.666666666666664</v>
      </c>
      <c r="AX285" t="e">
        <f t="shared" si="55"/>
        <v>#NUM!</v>
      </c>
      <c r="AY285" t="e">
        <f t="shared" si="56"/>
        <v>#NUM!</v>
      </c>
    </row>
  </sheetData>
  <pageMargins left="0.7" right="0.7" top="0.75" bottom="0.75" header="0.3" footer="0.3"/>
  <pageSetup paperSize="9" orientation="portrait" horizontalDpi="0" verticalDpi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8F96F6-6E94-6D46-9425-D8233EC77AE4}">
  <dimension ref="A2:AC285"/>
  <sheetViews>
    <sheetView topLeftCell="E1" zoomScale="78" zoomScaleNormal="78" workbookViewId="0">
      <selection activeCell="X8" sqref="X8:Y285"/>
    </sheetView>
  </sheetViews>
  <sheetFormatPr baseColWidth="10" defaultRowHeight="16" x14ac:dyDescent="0.2"/>
  <cols>
    <col min="3" max="3" width="20.6640625" bestFit="1" customWidth="1"/>
    <col min="4" max="7" width="20.6640625" customWidth="1"/>
    <col min="11" max="11" width="20.6640625" bestFit="1" customWidth="1"/>
    <col min="16" max="16" width="14.6640625" bestFit="1" customWidth="1"/>
    <col min="18" max="18" width="20.6640625" bestFit="1" customWidth="1"/>
    <col min="26" max="26" width="13.83203125" bestFit="1" customWidth="1"/>
    <col min="27" max="27" width="20.6640625" bestFit="1" customWidth="1"/>
  </cols>
  <sheetData>
    <row r="2" spans="1:29" x14ac:dyDescent="0.2">
      <c r="Y2" s="1" t="s">
        <v>106</v>
      </c>
      <c r="Z2" s="1">
        <v>3.9641000000000002</v>
      </c>
      <c r="AA2" s="1"/>
      <c r="AB2" s="1"/>
    </row>
    <row r="3" spans="1:29" x14ac:dyDescent="0.2">
      <c r="Y3" s="1" t="s">
        <v>107</v>
      </c>
      <c r="Z3" s="1">
        <v>-9.8000000000000007</v>
      </c>
      <c r="AA3" s="1"/>
      <c r="AB3" s="1"/>
    </row>
    <row r="4" spans="1:29" x14ac:dyDescent="0.2">
      <c r="Y4" s="1" t="s">
        <v>108</v>
      </c>
      <c r="Z4" s="135">
        <v>1.9999999999999999E-11</v>
      </c>
      <c r="AA4" s="1"/>
      <c r="AB4" s="1"/>
    </row>
    <row r="5" spans="1:29" x14ac:dyDescent="0.2">
      <c r="Y5" s="1"/>
      <c r="Z5" s="135"/>
      <c r="AA5" s="135"/>
      <c r="AB5" s="1"/>
    </row>
    <row r="6" spans="1:29" x14ac:dyDescent="0.2">
      <c r="Y6" s="1"/>
      <c r="Z6" s="135"/>
      <c r="AA6" s="1"/>
      <c r="AB6" s="1"/>
    </row>
    <row r="7" spans="1:29" x14ac:dyDescent="0.2">
      <c r="X7" s="65" t="s">
        <v>48</v>
      </c>
      <c r="Y7" s="65" t="s">
        <v>8</v>
      </c>
      <c r="Z7" s="9"/>
      <c r="AA7" s="9"/>
    </row>
    <row r="8" spans="1:29" x14ac:dyDescent="0.2">
      <c r="X8">
        <v>1.3</v>
      </c>
      <c r="Y8" s="68">
        <f>$Z$4*X8^$Z$2</f>
        <v>5.6586500762273156E-11</v>
      </c>
    </row>
    <row r="9" spans="1:29" x14ac:dyDescent="0.2">
      <c r="X9">
        <v>1.4</v>
      </c>
      <c r="Y9" s="68">
        <f t="shared" ref="Y9:Y12" si="0">$Z$4*X9^$Z$2</f>
        <v>7.5909501934524864E-11</v>
      </c>
    </row>
    <row r="10" spans="1:29" x14ac:dyDescent="0.2">
      <c r="A10" s="65"/>
      <c r="B10" s="65"/>
      <c r="H10" s="65"/>
      <c r="I10" s="65"/>
      <c r="J10" s="65"/>
      <c r="K10" s="65"/>
      <c r="L10" s="65"/>
      <c r="M10" s="65"/>
      <c r="X10">
        <v>1.5</v>
      </c>
      <c r="Y10" s="68">
        <f t="shared" si="0"/>
        <v>9.9786859728896784E-11</v>
      </c>
    </row>
    <row r="11" spans="1:29" x14ac:dyDescent="0.2">
      <c r="A11" s="65"/>
      <c r="B11" s="65"/>
      <c r="E11" s="65"/>
      <c r="F11" s="65"/>
      <c r="G11" s="65"/>
      <c r="H11" s="65"/>
      <c r="I11" s="65"/>
      <c r="L11" s="65"/>
      <c r="M11" s="65"/>
      <c r="X11">
        <v>1.6</v>
      </c>
      <c r="Y11" s="68">
        <f t="shared" si="0"/>
        <v>1.2887895883143998E-10</v>
      </c>
    </row>
    <row r="12" spans="1:29" x14ac:dyDescent="0.2">
      <c r="A12" s="65"/>
      <c r="B12" s="176" t="s">
        <v>55</v>
      </c>
      <c r="C12" s="176"/>
      <c r="D12" s="176"/>
      <c r="E12" s="176"/>
      <c r="F12" s="176"/>
      <c r="G12" s="176"/>
      <c r="H12" s="176"/>
      <c r="I12" s="176"/>
      <c r="J12" s="176"/>
      <c r="K12" s="176"/>
      <c r="L12" s="176"/>
      <c r="M12" s="176"/>
      <c r="N12" s="65"/>
      <c r="O12" s="65"/>
      <c r="P12" s="65"/>
      <c r="X12">
        <v>1.7</v>
      </c>
      <c r="Y12" s="68">
        <f t="shared" si="0"/>
        <v>1.6389004138449268E-10</v>
      </c>
      <c r="AB12" s="65"/>
      <c r="AC12" s="65"/>
    </row>
    <row r="13" spans="1:29" x14ac:dyDescent="0.2">
      <c r="A13" s="65"/>
      <c r="B13" s="65" t="s">
        <v>62</v>
      </c>
      <c r="C13" s="65"/>
      <c r="D13" s="65"/>
      <c r="E13" s="65"/>
      <c r="F13" s="65"/>
      <c r="G13" s="65"/>
      <c r="H13" s="68"/>
      <c r="I13" s="65"/>
      <c r="J13" s="68"/>
      <c r="K13" s="65"/>
      <c r="L13" s="65"/>
      <c r="M13" s="65"/>
      <c r="N13" s="65"/>
      <c r="O13" s="65"/>
      <c r="P13" s="65"/>
      <c r="X13">
        <v>1.8</v>
      </c>
      <c r="Y13" s="68">
        <f>$Z$4*X13^$Z$2</f>
        <v>2.0556810534299792E-10</v>
      </c>
      <c r="AC13" s="68"/>
    </row>
    <row r="14" spans="1:29" x14ac:dyDescent="0.2">
      <c r="A14" s="65"/>
      <c r="B14" s="65" t="s">
        <v>60</v>
      </c>
      <c r="C14" s="65"/>
      <c r="D14" s="65"/>
      <c r="E14" s="68" t="s">
        <v>59</v>
      </c>
      <c r="F14" s="65"/>
      <c r="G14" s="68"/>
      <c r="H14" s="65" t="s">
        <v>58</v>
      </c>
      <c r="I14" s="65"/>
      <c r="J14" s="65"/>
      <c r="K14" s="65" t="s">
        <v>61</v>
      </c>
      <c r="L14" s="65"/>
      <c r="M14" s="65"/>
      <c r="N14" s="65"/>
      <c r="O14" s="65" t="s">
        <v>95</v>
      </c>
      <c r="P14" s="65"/>
      <c r="X14">
        <v>1.9</v>
      </c>
      <c r="Y14" s="68">
        <f t="shared" ref="Y14:Y77" si="1">$Z$4*X14^$Z$2</f>
        <v>2.5470480922574492E-10</v>
      </c>
      <c r="AC14" s="68"/>
    </row>
    <row r="15" spans="1:29" x14ac:dyDescent="0.2">
      <c r="A15" s="65"/>
      <c r="B15" s="65" t="s">
        <v>48</v>
      </c>
      <c r="C15" s="65" t="s">
        <v>8</v>
      </c>
      <c r="D15" s="65"/>
      <c r="E15" s="65" t="s">
        <v>48</v>
      </c>
      <c r="F15" s="65" t="s">
        <v>8</v>
      </c>
      <c r="G15" s="68"/>
      <c r="H15" s="65"/>
      <c r="I15" s="65"/>
      <c r="J15" s="65"/>
      <c r="K15" s="65"/>
      <c r="L15" s="65"/>
      <c r="M15" s="65"/>
      <c r="N15" s="65"/>
      <c r="O15" s="65"/>
      <c r="P15" s="65"/>
      <c r="X15">
        <v>2</v>
      </c>
      <c r="Y15" s="68">
        <f t="shared" si="1"/>
        <v>3.1213538251506505E-10</v>
      </c>
      <c r="AC15" s="68"/>
    </row>
    <row r="16" spans="1:29" x14ac:dyDescent="0.2">
      <c r="A16" s="57"/>
      <c r="B16" s="61"/>
      <c r="C16" s="62"/>
      <c r="D16" s="65"/>
      <c r="E16" s="137">
        <v>13.7837926</v>
      </c>
      <c r="F16" s="138">
        <v>4.3799999999999998E-7</v>
      </c>
      <c r="G16" s="68"/>
      <c r="H16" s="65">
        <v>4.7720330000000004</v>
      </c>
      <c r="I16" s="65">
        <v>8.0000000000000005E-9</v>
      </c>
      <c r="J16" s="68"/>
      <c r="K16" s="65">
        <v>4.7720330000000004</v>
      </c>
      <c r="L16" s="65">
        <v>8.0000000000000005E-9</v>
      </c>
      <c r="M16" s="65"/>
      <c r="N16" s="65"/>
      <c r="O16" s="65">
        <v>4.1310029999999998</v>
      </c>
      <c r="P16" s="65">
        <v>6.2499999999999997E-9</v>
      </c>
      <c r="X16">
        <v>2.1</v>
      </c>
      <c r="Y16" s="68">
        <f t="shared" si="1"/>
        <v>3.7873854108154262E-10</v>
      </c>
      <c r="AC16" s="68"/>
    </row>
    <row r="17" spans="1:29" x14ac:dyDescent="0.2">
      <c r="A17" s="57">
        <v>1.1565000000000001E-2</v>
      </c>
      <c r="B17" s="61">
        <v>4.1589197999999996</v>
      </c>
      <c r="C17" s="126">
        <v>9.5000000000000007E-9</v>
      </c>
      <c r="D17" s="65"/>
      <c r="E17" s="137">
        <v>12.1816602</v>
      </c>
      <c r="F17" s="138">
        <v>2.7799999999999997E-7</v>
      </c>
      <c r="G17" s="68"/>
      <c r="H17" s="65">
        <v>4.8038119999999997</v>
      </c>
      <c r="I17" s="65">
        <v>9.2307699999999995E-9</v>
      </c>
      <c r="J17" s="68"/>
      <c r="K17" s="65">
        <v>4.8038119999999997</v>
      </c>
      <c r="L17" s="65">
        <v>9.2300000000000006E-9</v>
      </c>
      <c r="M17" s="65"/>
      <c r="N17" s="65"/>
      <c r="O17" s="65">
        <v>4.1892360000000002</v>
      </c>
      <c r="P17" s="65">
        <v>9.5000000000000007E-9</v>
      </c>
      <c r="X17">
        <v>2.2000000000000002</v>
      </c>
      <c r="Y17" s="68">
        <f t="shared" si="1"/>
        <v>4.5543640710775127E-10</v>
      </c>
      <c r="AC17" s="68"/>
    </row>
    <row r="18" spans="1:29" x14ac:dyDescent="0.2">
      <c r="A18" s="57">
        <v>1.2149999999999999E-2</v>
      </c>
      <c r="B18" s="61">
        <v>4.2924470000000001</v>
      </c>
      <c r="C18" s="126">
        <v>1E-8</v>
      </c>
      <c r="D18" s="65"/>
      <c r="E18" s="137">
        <v>11.3876591</v>
      </c>
      <c r="F18" s="138">
        <v>2.5400000000000002E-7</v>
      </c>
      <c r="G18" s="68"/>
      <c r="H18" s="68">
        <v>4.84</v>
      </c>
      <c r="I18" s="65">
        <v>5.4999999999999996E-9</v>
      </c>
      <c r="J18" s="68"/>
      <c r="K18" s="68">
        <v>4.84</v>
      </c>
      <c r="L18" s="65">
        <v>5.4999999999999996E-9</v>
      </c>
      <c r="M18" s="68"/>
      <c r="N18" s="65"/>
      <c r="O18" s="65">
        <v>4.2336879999999999</v>
      </c>
      <c r="P18" s="65">
        <v>5.9600000000000001E-9</v>
      </c>
      <c r="X18">
        <v>2.2999999999999998</v>
      </c>
      <c r="Y18" s="68">
        <f t="shared" si="1"/>
        <v>5.4319443306318024E-10</v>
      </c>
      <c r="AC18" s="68"/>
    </row>
    <row r="19" spans="1:29" x14ac:dyDescent="0.2">
      <c r="A19" s="57">
        <v>1.2775E-2</v>
      </c>
      <c r="B19" s="61">
        <v>4.4348326</v>
      </c>
      <c r="C19" s="126">
        <v>1.0800000000000001E-8</v>
      </c>
      <c r="D19" s="65"/>
      <c r="E19" s="137">
        <v>9.9223081400000002</v>
      </c>
      <c r="F19" s="138">
        <v>1.91E-7</v>
      </c>
      <c r="G19" s="68"/>
      <c r="H19" s="65">
        <v>4.4433670000000003</v>
      </c>
      <c r="I19" s="65">
        <v>5.2886299999999998E-9</v>
      </c>
      <c r="J19" s="68"/>
      <c r="K19" s="65">
        <v>4.4433670000000003</v>
      </c>
      <c r="L19" s="65">
        <v>5.2899999999999997E-9</v>
      </c>
      <c r="M19" s="65"/>
      <c r="N19" s="65"/>
      <c r="O19" s="65">
        <v>3.8449409999999999</v>
      </c>
      <c r="P19" s="65">
        <v>6.1200000000000004E-9</v>
      </c>
      <c r="X19">
        <v>2.4</v>
      </c>
      <c r="Y19" s="68">
        <f t="shared" si="1"/>
        <v>6.4302132934595785E-10</v>
      </c>
      <c r="AC19" s="68"/>
    </row>
    <row r="20" spans="1:29" x14ac:dyDescent="0.2">
      <c r="A20" s="57">
        <v>1.3100000000000001E-2</v>
      </c>
      <c r="B20" s="61">
        <v>4.6175119999999996</v>
      </c>
      <c r="C20" s="126">
        <v>1.14E-8</v>
      </c>
      <c r="D20" s="65"/>
      <c r="E20" s="137">
        <v>9.1094046899999999</v>
      </c>
      <c r="F20" s="138">
        <v>1.24E-7</v>
      </c>
      <c r="G20" s="68"/>
      <c r="H20" s="65">
        <v>4.4650020000000001</v>
      </c>
      <c r="I20" s="65">
        <v>4.84518E-9</v>
      </c>
      <c r="J20" s="68"/>
      <c r="K20" s="65">
        <v>4.4650020000000001</v>
      </c>
      <c r="L20" s="65">
        <v>4.8499999999999996E-9</v>
      </c>
      <c r="M20" s="68"/>
      <c r="N20" s="65"/>
      <c r="O20" s="65">
        <v>3.8973100000000001</v>
      </c>
      <c r="P20" s="65">
        <v>6.5300000000000004E-9</v>
      </c>
      <c r="X20">
        <v>2.5</v>
      </c>
      <c r="Y20" s="68">
        <f t="shared" si="1"/>
        <v>7.5596899525897184E-10</v>
      </c>
      <c r="AC20" s="68"/>
    </row>
    <row r="21" spans="1:29" x14ac:dyDescent="0.2">
      <c r="A21" s="57">
        <v>1.3729999999999999E-2</v>
      </c>
      <c r="B21" s="61">
        <v>4.7454877</v>
      </c>
      <c r="C21" s="126">
        <v>1.4300000000000001E-8</v>
      </c>
      <c r="D21" s="65"/>
      <c r="E21" s="137">
        <v>8.5476823799999995</v>
      </c>
      <c r="F21" s="138">
        <v>8.3799999999999996E-8</v>
      </c>
      <c r="G21" s="68"/>
      <c r="H21" s="65">
        <v>4.0977259999999998</v>
      </c>
      <c r="I21" s="65">
        <v>4.4249600000000004E-9</v>
      </c>
      <c r="J21" s="68"/>
      <c r="K21" s="65">
        <v>4.0977259999999998</v>
      </c>
      <c r="L21" s="65">
        <v>4.42E-9</v>
      </c>
      <c r="M21" s="65"/>
      <c r="N21" s="65"/>
      <c r="O21" s="65">
        <v>3.9175629999999999</v>
      </c>
      <c r="P21" s="65">
        <v>6.41E-9</v>
      </c>
      <c r="X21">
        <v>2.6</v>
      </c>
      <c r="Y21" s="68">
        <f>$Z$4*X21^$Z$2</f>
        <v>8.8313245303105796E-10</v>
      </c>
      <c r="AC21" s="68"/>
    </row>
    <row r="22" spans="1:29" x14ac:dyDescent="0.2">
      <c r="A22" s="57">
        <v>1.4409999999999999E-2</v>
      </c>
      <c r="B22" s="61">
        <v>4.9219657000000003</v>
      </c>
      <c r="C22" s="126">
        <v>1.8699999999999999E-8</v>
      </c>
      <c r="D22" s="65"/>
      <c r="E22" s="137">
        <v>7.0828362499999997</v>
      </c>
      <c r="F22" s="138">
        <v>4.9199999999999997E-8</v>
      </c>
      <c r="G22" s="68"/>
      <c r="H22" s="65">
        <v>4.1217649999999999</v>
      </c>
      <c r="I22" s="65">
        <v>4.5669099999999999E-9</v>
      </c>
      <c r="J22" s="68"/>
      <c r="K22" s="65">
        <v>4.1217649999999999</v>
      </c>
      <c r="L22" s="65">
        <v>4.5699999999999997E-9</v>
      </c>
      <c r="M22" s="68"/>
      <c r="N22" s="65"/>
      <c r="O22" s="65">
        <v>3.5760139999999998</v>
      </c>
      <c r="P22" s="65">
        <v>6.5400000000000002E-9</v>
      </c>
      <c r="X22">
        <v>2.7</v>
      </c>
      <c r="Y22" s="68">
        <f t="shared" si="1"/>
        <v>1.0256497846298406E-9</v>
      </c>
      <c r="AC22" s="68"/>
    </row>
    <row r="23" spans="1:29" x14ac:dyDescent="0.2">
      <c r="A23" s="57">
        <v>1.54E-2</v>
      </c>
      <c r="B23" s="61">
        <v>5.1923266999999997</v>
      </c>
      <c r="C23" s="126">
        <v>2.4100000000000001E-8</v>
      </c>
      <c r="D23" s="65"/>
      <c r="E23" s="137">
        <v>6.3912303100000001</v>
      </c>
      <c r="F23" s="138">
        <v>3.32E-8</v>
      </c>
      <c r="G23" s="68"/>
      <c r="H23" s="65">
        <v>4.1306260000000004</v>
      </c>
      <c r="I23" s="65">
        <v>4.3524299999999996E-9</v>
      </c>
      <c r="J23" s="68"/>
      <c r="K23" s="65">
        <v>4.1306260000000004</v>
      </c>
      <c r="L23" s="65">
        <v>4.3500000000000001E-9</v>
      </c>
      <c r="M23" s="65"/>
      <c r="N23" s="65"/>
      <c r="O23" s="65">
        <v>3.6254200000000001</v>
      </c>
      <c r="P23" s="65">
        <v>6.1499999999999996E-9</v>
      </c>
      <c r="X23">
        <v>2.8</v>
      </c>
      <c r="Y23" s="68">
        <f t="shared" si="1"/>
        <v>1.1847020711430498E-9</v>
      </c>
      <c r="AC23" s="68"/>
    </row>
    <row r="24" spans="1:29" x14ac:dyDescent="0.2">
      <c r="A24" s="57">
        <v>1.6500000000000001E-2</v>
      </c>
      <c r="B24" s="61">
        <v>5.4706960000000002</v>
      </c>
      <c r="C24" s="126">
        <v>2.9099999999999999E-8</v>
      </c>
      <c r="D24" s="65"/>
      <c r="E24" s="137">
        <v>5.9764865499999997</v>
      </c>
      <c r="F24" s="138">
        <v>2.3899999999999999E-8</v>
      </c>
      <c r="G24" s="68"/>
      <c r="H24" s="65">
        <v>3.8220369999999999</v>
      </c>
      <c r="I24" s="65">
        <v>3.7546600000000003E-9</v>
      </c>
      <c r="J24" s="68"/>
      <c r="K24" s="65">
        <v>3.8220369999999999</v>
      </c>
      <c r="L24" s="65">
        <v>3.7499999999999997E-9</v>
      </c>
      <c r="M24" s="68"/>
      <c r="N24" s="65"/>
      <c r="O24" s="65">
        <v>3.306219</v>
      </c>
      <c r="P24" s="65">
        <v>5.6999999999999998E-9</v>
      </c>
      <c r="T24" s="68"/>
      <c r="X24">
        <v>2.9</v>
      </c>
      <c r="Y24" s="68">
        <f t="shared" si="1"/>
        <v>1.3615133345307581E-9</v>
      </c>
      <c r="AC24" s="68"/>
    </row>
    <row r="25" spans="1:29" x14ac:dyDescent="0.2">
      <c r="A25" s="57">
        <v>1.721E-2</v>
      </c>
      <c r="B25" s="61">
        <v>5.6403930999999998</v>
      </c>
      <c r="C25" s="126">
        <v>3.3500000000000002E-8</v>
      </c>
      <c r="D25" s="65"/>
      <c r="E25" s="137">
        <v>5.7368889100000002</v>
      </c>
      <c r="F25" s="138">
        <v>1.7800000000000001E-8</v>
      </c>
      <c r="G25" s="68"/>
      <c r="H25" s="65">
        <v>3.520251</v>
      </c>
      <c r="I25" s="65">
        <v>2.73795E-9</v>
      </c>
      <c r="J25" s="68"/>
      <c r="K25" s="65">
        <v>3.520251</v>
      </c>
      <c r="L25" s="65">
        <v>2.7400000000000001E-9</v>
      </c>
      <c r="M25" s="65"/>
      <c r="N25" s="65"/>
      <c r="O25" s="65">
        <v>3.3448370000000001</v>
      </c>
      <c r="P25" s="65">
        <v>5.6299999999999998E-9</v>
      </c>
      <c r="T25" s="68"/>
      <c r="X25">
        <v>3</v>
      </c>
      <c r="Y25" s="68">
        <f t="shared" si="1"/>
        <v>1.5573504815728182E-9</v>
      </c>
      <c r="AC25" s="68"/>
    </row>
    <row r="26" spans="1:29" x14ac:dyDescent="0.2">
      <c r="A26" s="57">
        <v>1.8100000000000002E-2</v>
      </c>
      <c r="B26" s="61">
        <v>5.9521891</v>
      </c>
      <c r="C26" s="126">
        <v>3.8899999999999998E-8</v>
      </c>
      <c r="D26" s="65"/>
      <c r="E26" s="137">
        <v>5.5357230800000004</v>
      </c>
      <c r="F26" s="138">
        <v>1.4300000000000001E-8</v>
      </c>
      <c r="G26" s="68"/>
      <c r="H26" s="65">
        <v>3.5271319999999999</v>
      </c>
      <c r="I26" s="65">
        <v>2.7876000000000002E-9</v>
      </c>
      <c r="J26" s="68"/>
      <c r="K26" s="65">
        <v>3.5271319999999999</v>
      </c>
      <c r="L26" s="65">
        <v>2.7900000000000001E-9</v>
      </c>
      <c r="M26" s="65"/>
      <c r="N26" s="65"/>
      <c r="O26" s="65">
        <v>3.3549899999999999</v>
      </c>
      <c r="P26" s="65">
        <v>5.2700000000000002E-9</v>
      </c>
      <c r="T26" s="68"/>
      <c r="X26">
        <v>3.1</v>
      </c>
      <c r="Y26" s="68">
        <f t="shared" si="1"/>
        <v>1.7735232498545251E-9</v>
      </c>
      <c r="AC26" s="68"/>
    </row>
    <row r="27" spans="1:29" x14ac:dyDescent="0.2">
      <c r="A27" s="57">
        <v>1.8849999999999999E-2</v>
      </c>
      <c r="B27" s="61">
        <v>6.1897476999999999</v>
      </c>
      <c r="C27" s="126">
        <v>4.4400000000000001E-8</v>
      </c>
      <c r="D27" s="65"/>
      <c r="E27" s="137">
        <v>5.3523682099999998</v>
      </c>
      <c r="F27" s="138">
        <v>1.2299999999999999E-8</v>
      </c>
      <c r="G27" s="68"/>
      <c r="H27" s="65">
        <v>3.228888</v>
      </c>
      <c r="I27" s="65">
        <v>1.9991999999999999E-9</v>
      </c>
      <c r="J27" s="68"/>
      <c r="K27" s="65">
        <v>3.228888</v>
      </c>
      <c r="L27" s="65">
        <v>2.0000000000000001E-9</v>
      </c>
      <c r="M27" s="65"/>
      <c r="N27" s="65"/>
      <c r="O27" s="65">
        <v>3.0661179999999999</v>
      </c>
      <c r="P27" s="65">
        <v>5.1499999999999998E-9</v>
      </c>
      <c r="T27" s="68"/>
      <c r="X27">
        <v>3.2</v>
      </c>
      <c r="Y27" s="68">
        <f t="shared" si="1"/>
        <v>2.0113841556497422E-9</v>
      </c>
      <c r="AC27" s="68"/>
    </row>
    <row r="28" spans="1:29" x14ac:dyDescent="0.2">
      <c r="A28" s="57">
        <v>1.9980000000000001E-2</v>
      </c>
      <c r="B28" s="61">
        <v>6.4909929999999996</v>
      </c>
      <c r="C28" s="126">
        <v>5.3500000000000003E-8</v>
      </c>
      <c r="D28" s="65"/>
      <c r="E28" s="137">
        <v>5.08849953</v>
      </c>
      <c r="F28" s="138">
        <v>9.39E-9</v>
      </c>
      <c r="G28" s="65"/>
      <c r="H28" s="65">
        <v>3.2365379999999999</v>
      </c>
      <c r="I28" s="65">
        <v>1.5789800000000001E-9</v>
      </c>
      <c r="J28" s="68"/>
      <c r="K28" s="65">
        <v>3.2365379999999999</v>
      </c>
      <c r="L28" s="65">
        <v>1.5799999999999999E-9</v>
      </c>
      <c r="M28" s="65"/>
      <c r="N28" s="65"/>
      <c r="O28" s="65">
        <v>3.094179</v>
      </c>
      <c r="P28" s="65">
        <v>4.7900000000000002E-9</v>
      </c>
      <c r="T28" s="68"/>
      <c r="X28">
        <v>3.3</v>
      </c>
      <c r="Y28" s="68">
        <f t="shared" si="1"/>
        <v>2.2723284435746948E-9</v>
      </c>
      <c r="AC28" s="68"/>
    </row>
    <row r="29" spans="1:29" x14ac:dyDescent="0.2">
      <c r="A29" s="57">
        <v>2.0369999999999999E-2</v>
      </c>
      <c r="B29" s="61">
        <v>6.6783416999999998</v>
      </c>
      <c r="C29" s="126">
        <v>6.0899999999999996E-8</v>
      </c>
      <c r="D29" s="65"/>
      <c r="E29" s="137">
        <v>4.8038120099999997</v>
      </c>
      <c r="F29" s="138">
        <v>9.2300000000000006E-9</v>
      </c>
      <c r="G29" s="65"/>
      <c r="H29" s="65">
        <v>3.2715480000000001</v>
      </c>
      <c r="I29" s="65">
        <v>4.85714E-10</v>
      </c>
      <c r="J29" s="68"/>
      <c r="K29" s="65">
        <v>3.2715480000000001</v>
      </c>
      <c r="L29" s="65">
        <v>4.8599999999999998E-10</v>
      </c>
      <c r="M29" s="65"/>
      <c r="N29" s="65"/>
      <c r="O29" s="65">
        <v>2.8141690000000001</v>
      </c>
      <c r="P29" s="65">
        <v>4.42E-9</v>
      </c>
      <c r="T29" s="68"/>
      <c r="X29">
        <v>3.4</v>
      </c>
      <c r="Y29" s="68">
        <f t="shared" si="1"/>
        <v>2.5577940378979226E-9</v>
      </c>
      <c r="AC29" s="68"/>
    </row>
    <row r="30" spans="1:29" x14ac:dyDescent="0.2">
      <c r="A30" s="57">
        <v>2.0969999999999999E-2</v>
      </c>
      <c r="B30" s="61">
        <v>6.9007798999999999</v>
      </c>
      <c r="C30" s="126">
        <v>6.9800000000000003E-8</v>
      </c>
      <c r="D30" s="65"/>
      <c r="E30" s="137">
        <v>4.7720328099999998</v>
      </c>
      <c r="F30" s="138">
        <v>8.0000000000000005E-9</v>
      </c>
      <c r="G30" s="65"/>
      <c r="H30" s="65">
        <v>2.9741770000000001</v>
      </c>
      <c r="I30" s="65">
        <v>6.1538500000000002E-11</v>
      </c>
      <c r="J30" s="68"/>
      <c r="K30" s="65">
        <v>2.9741770000000001</v>
      </c>
      <c r="L30" s="65">
        <v>6.1499999999999994E-11</v>
      </c>
      <c r="M30" s="65"/>
      <c r="N30" s="65"/>
      <c r="O30" s="65">
        <v>2.8456760000000001</v>
      </c>
      <c r="P30" s="65">
        <v>3.9499999999999998E-9</v>
      </c>
      <c r="T30" s="68"/>
      <c r="X30">
        <v>3.5</v>
      </c>
      <c r="Y30" s="68">
        <f t="shared" si="1"/>
        <v>2.8692614954025878E-9</v>
      </c>
      <c r="AC30" s="68"/>
    </row>
    <row r="31" spans="1:29" x14ac:dyDescent="0.2">
      <c r="A31" s="57">
        <v>2.172E-2</v>
      </c>
      <c r="B31" s="61">
        <v>7.1481756000000001</v>
      </c>
      <c r="C31" s="126">
        <v>8.0400000000000005E-8</v>
      </c>
      <c r="D31" s="65"/>
      <c r="E31" s="137">
        <v>4.6660226400000004</v>
      </c>
      <c r="F31" s="138">
        <v>7.8000000000000004E-9</v>
      </c>
      <c r="G31" s="65"/>
      <c r="H31" s="65" t="s">
        <v>57</v>
      </c>
      <c r="I31" s="65"/>
      <c r="J31" s="68"/>
      <c r="K31" s="65"/>
      <c r="L31" s="65"/>
      <c r="M31" s="65"/>
      <c r="N31" s="65"/>
      <c r="O31" s="65">
        <v>2.855165</v>
      </c>
      <c r="P31" s="65">
        <v>3.7900000000000004E-9</v>
      </c>
      <c r="T31" s="68"/>
      <c r="X31">
        <v>3.6</v>
      </c>
      <c r="Y31" s="68">
        <f t="shared" si="1"/>
        <v>3.2082539597066915E-9</v>
      </c>
      <c r="AC31" s="68"/>
    </row>
    <row r="32" spans="1:29" x14ac:dyDescent="0.2">
      <c r="A32" s="57">
        <v>2.2579999999999999E-2</v>
      </c>
      <c r="B32" s="61">
        <v>7.5011637000000002</v>
      </c>
      <c r="C32" s="126">
        <v>9.09E-8</v>
      </c>
      <c r="D32" s="65"/>
      <c r="E32" s="137"/>
      <c r="F32" s="138"/>
      <c r="G32" s="65"/>
      <c r="H32" s="65">
        <v>4.2715420000000002</v>
      </c>
      <c r="I32" s="65">
        <v>5.5500000000000001E-9</v>
      </c>
      <c r="J32" s="68"/>
      <c r="K32" s="65">
        <v>4.2715420000000002</v>
      </c>
      <c r="L32" s="65">
        <v>5.5500000000000001E-9</v>
      </c>
      <c r="M32" s="65"/>
      <c r="N32" s="65"/>
      <c r="O32" s="65">
        <v>2.599243</v>
      </c>
      <c r="P32" s="65">
        <v>3.6699999999999999E-9</v>
      </c>
      <c r="T32" s="68"/>
      <c r="X32">
        <v>3.7</v>
      </c>
      <c r="Y32" s="68">
        <f t="shared" si="1"/>
        <v>3.5763371169551958E-9</v>
      </c>
      <c r="AC32" s="68"/>
    </row>
    <row r="33" spans="1:29" x14ac:dyDescent="0.2">
      <c r="A33" s="57">
        <v>2.3120000000000002E-2</v>
      </c>
      <c r="B33" s="61">
        <v>7.7011381999999999</v>
      </c>
      <c r="C33" s="126">
        <v>9.8799999999999998E-8</v>
      </c>
      <c r="D33" s="65"/>
      <c r="E33" s="68">
        <v>4.5199999999999996</v>
      </c>
      <c r="F33" s="68">
        <v>6.3000000000000002E-9</v>
      </c>
      <c r="G33" s="65"/>
      <c r="H33" s="65">
        <v>4.2715420000000002</v>
      </c>
      <c r="I33" s="65">
        <v>5.5500000000000001E-9</v>
      </c>
      <c r="J33" s="68"/>
      <c r="K33" s="65">
        <v>4.2715420000000002</v>
      </c>
      <c r="L33" s="65">
        <v>5.5500000000000001E-9</v>
      </c>
      <c r="M33" s="65"/>
      <c r="N33" s="65"/>
      <c r="O33" s="65">
        <v>2.6211720000000001</v>
      </c>
      <c r="P33" s="65">
        <v>3.2799999999999998E-9</v>
      </c>
      <c r="T33" s="68"/>
      <c r="X33">
        <v>3.8</v>
      </c>
      <c r="Y33" s="68">
        <f t="shared" si="1"/>
        <v>3.9751191528052291E-9</v>
      </c>
      <c r="AC33" s="68"/>
    </row>
    <row r="34" spans="1:29" x14ac:dyDescent="0.2">
      <c r="A34" s="57">
        <v>2.358E-2</v>
      </c>
      <c r="B34" s="61">
        <v>7.9207367</v>
      </c>
      <c r="C34" s="126">
        <v>1.09E-7</v>
      </c>
      <c r="D34" s="65"/>
      <c r="E34" s="137">
        <v>4.2715419399999996</v>
      </c>
      <c r="F34" s="138">
        <v>5.5500000000000001E-9</v>
      </c>
      <c r="G34" s="65"/>
      <c r="H34" s="65">
        <v>4.5197320000000003</v>
      </c>
      <c r="I34" s="65">
        <v>6.3000000000000002E-9</v>
      </c>
      <c r="J34" s="68"/>
      <c r="K34" s="65">
        <v>4.5197320000000003</v>
      </c>
      <c r="L34" s="65">
        <v>6.3000000000000002E-9</v>
      </c>
      <c r="M34" s="65"/>
      <c r="N34" s="65"/>
      <c r="O34" s="65">
        <v>2.6449790000000002</v>
      </c>
      <c r="P34" s="65">
        <v>3.0300000000000001E-9</v>
      </c>
      <c r="T34" s="68"/>
      <c r="X34">
        <v>3.9</v>
      </c>
      <c r="Y34" s="68">
        <f t="shared" si="1"/>
        <v>4.4062507106323318E-9</v>
      </c>
      <c r="AC34" s="68"/>
    </row>
    <row r="35" spans="1:29" x14ac:dyDescent="0.2">
      <c r="A35" s="57">
        <v>2.4039999999999999E-2</v>
      </c>
      <c r="B35" s="61">
        <v>8.1646861000000008</v>
      </c>
      <c r="C35" s="126">
        <v>1.2100000000000001E-7</v>
      </c>
      <c r="D35" s="65"/>
      <c r="E35" s="65">
        <v>4.1097453899999996</v>
      </c>
      <c r="F35" s="68">
        <v>4.4999999999999998E-9</v>
      </c>
      <c r="G35" s="65"/>
      <c r="H35" s="65">
        <v>4.666023</v>
      </c>
      <c r="I35" s="65">
        <v>7.8000000000000004E-9</v>
      </c>
      <c r="J35" s="68"/>
      <c r="K35" s="65">
        <v>4.666023</v>
      </c>
      <c r="L35" s="65">
        <v>7.8000000000000004E-9</v>
      </c>
      <c r="M35" s="65"/>
      <c r="N35" s="65"/>
      <c r="O35" s="65">
        <v>2.4197299999999999</v>
      </c>
      <c r="P35" s="65">
        <v>2.86E-9</v>
      </c>
      <c r="T35" s="68"/>
      <c r="X35">
        <v>4</v>
      </c>
      <c r="Y35" s="68">
        <f t="shared" si="1"/>
        <v>4.8714248508913004E-9</v>
      </c>
      <c r="AC35" s="68"/>
    </row>
    <row r="36" spans="1:29" x14ac:dyDescent="0.2">
      <c r="A36" s="57">
        <v>2.4729999999999999E-2</v>
      </c>
      <c r="B36" s="61">
        <v>8.4560911000000001</v>
      </c>
      <c r="C36" s="126">
        <v>1.3899999999999999E-7</v>
      </c>
      <c r="D36" s="65"/>
      <c r="E36" s="65">
        <v>3.9763314599999999</v>
      </c>
      <c r="F36" s="68">
        <v>4.0499999999999999E-9</v>
      </c>
      <c r="G36" s="65"/>
      <c r="H36" s="65">
        <v>4.8927379999999996</v>
      </c>
      <c r="I36" s="65">
        <v>7.7077200000000003E-9</v>
      </c>
      <c r="J36" s="68"/>
      <c r="K36" s="65">
        <v>4.8927379999999996</v>
      </c>
      <c r="L36" s="65">
        <v>7.7099999999999992E-9</v>
      </c>
      <c r="M36" s="65"/>
      <c r="N36" s="65"/>
      <c r="O36" s="65">
        <v>2.441233</v>
      </c>
      <c r="P36" s="65">
        <v>2.6299999999999998E-9</v>
      </c>
      <c r="T36" s="68"/>
      <c r="X36">
        <v>4.0999999999999996</v>
      </c>
      <c r="Y36" s="68">
        <f t="shared" si="1"/>
        <v>5.3723770115706457E-9</v>
      </c>
      <c r="AC36" s="68"/>
    </row>
    <row r="37" spans="1:29" x14ac:dyDescent="0.2">
      <c r="A37" s="57">
        <v>2.545E-2</v>
      </c>
      <c r="B37" s="61">
        <v>8.8402816000000009</v>
      </c>
      <c r="C37" s="126">
        <v>1.6400000000000001E-7</v>
      </c>
      <c r="D37" s="65"/>
      <c r="E37" s="137">
        <v>3.5271324700000002</v>
      </c>
      <c r="F37" s="138">
        <v>2.7900000000000001E-9</v>
      </c>
      <c r="G37" s="65"/>
      <c r="H37" s="68">
        <v>5.09</v>
      </c>
      <c r="I37" s="65">
        <v>9.39356E-9</v>
      </c>
      <c r="J37" s="68"/>
      <c r="K37" s="68">
        <v>5.09</v>
      </c>
      <c r="L37" s="65">
        <v>9.39E-9</v>
      </c>
      <c r="M37" s="65"/>
      <c r="N37" s="65"/>
      <c r="O37" s="65">
        <v>2.4571179999999999</v>
      </c>
      <c r="P37" s="65">
        <v>2.3699999999999999E-9</v>
      </c>
      <c r="T37" s="68"/>
      <c r="X37">
        <v>4.2</v>
      </c>
      <c r="Y37" s="68">
        <f t="shared" si="1"/>
        <v>5.9108849696842521E-9</v>
      </c>
      <c r="AC37" s="68"/>
    </row>
    <row r="38" spans="1:29" x14ac:dyDescent="0.2">
      <c r="A38" s="57">
        <v>2.6280000000000001E-2</v>
      </c>
      <c r="B38" s="61">
        <v>9.3377123999999991</v>
      </c>
      <c r="C38" s="126">
        <v>1.91E-7</v>
      </c>
      <c r="D38" s="65"/>
      <c r="E38" s="137">
        <v>3.2288882700000001</v>
      </c>
      <c r="F38" s="138">
        <v>2.0000000000000001E-9</v>
      </c>
      <c r="G38" s="65"/>
      <c r="H38" s="65">
        <v>5.3523680000000002</v>
      </c>
      <c r="I38" s="65">
        <v>1.22774E-8</v>
      </c>
      <c r="J38" s="68"/>
      <c r="K38" s="65">
        <v>5.3523680000000002</v>
      </c>
      <c r="L38" s="65">
        <v>1.2299999999999999E-8</v>
      </c>
      <c r="M38" s="65"/>
      <c r="N38" s="65"/>
      <c r="O38" s="65">
        <v>2.2340599999999999</v>
      </c>
      <c r="P38" s="65">
        <v>2.1299999999999999E-9</v>
      </c>
      <c r="T38" s="68"/>
      <c r="X38">
        <v>4.3</v>
      </c>
      <c r="Y38" s="68">
        <f t="shared" si="1"/>
        <v>6.4887688037480118E-9</v>
      </c>
      <c r="AC38" s="68"/>
    </row>
    <row r="39" spans="1:29" x14ac:dyDescent="0.2">
      <c r="A39" s="57">
        <v>2.6950000000000002E-2</v>
      </c>
      <c r="B39" s="61">
        <v>9.6887760000000007</v>
      </c>
      <c r="C39" s="126">
        <v>2.11E-7</v>
      </c>
      <c r="D39" s="65"/>
      <c r="E39" s="65">
        <v>3.2365376800000001</v>
      </c>
      <c r="F39" s="65">
        <v>1.5789800000000001E-9</v>
      </c>
      <c r="G39" s="65"/>
      <c r="H39" s="68">
        <v>5.54</v>
      </c>
      <c r="I39" s="65">
        <v>1.43301E-8</v>
      </c>
      <c r="J39" s="68"/>
      <c r="K39" s="68">
        <v>5.54</v>
      </c>
      <c r="L39" s="65">
        <v>1.4300000000000001E-8</v>
      </c>
      <c r="M39" s="65"/>
      <c r="N39" s="65"/>
      <c r="O39" s="65">
        <v>2.2447089999999998</v>
      </c>
      <c r="P39" s="65">
        <v>1.9399999999999999E-9</v>
      </c>
      <c r="T39" s="68"/>
      <c r="X39">
        <v>4.4000000000000004</v>
      </c>
      <c r="Y39" s="68">
        <f t="shared" si="1"/>
        <v>7.1078908571932435E-9</v>
      </c>
      <c r="AC39" s="68"/>
    </row>
    <row r="40" spans="1:29" x14ac:dyDescent="0.2">
      <c r="A40" s="57">
        <v>2.7560000000000001E-2</v>
      </c>
      <c r="B40" s="61">
        <v>10.116410999999999</v>
      </c>
      <c r="C40" s="126">
        <v>2.3099999999999999E-7</v>
      </c>
      <c r="D40" s="65"/>
      <c r="E40" s="65">
        <v>3.2715481199999998</v>
      </c>
      <c r="F40" s="65">
        <v>4.85714E-10</v>
      </c>
      <c r="G40" s="65"/>
      <c r="H40" s="65">
        <v>5.7368889999999997</v>
      </c>
      <c r="I40" s="65">
        <v>1.77705E-8</v>
      </c>
      <c r="J40" s="68"/>
      <c r="K40" s="65">
        <v>5.7368889999999997</v>
      </c>
      <c r="L40" s="65">
        <v>1.7800000000000001E-8</v>
      </c>
      <c r="M40" s="65"/>
      <c r="N40" s="65"/>
      <c r="O40" s="65">
        <v>2.254966</v>
      </c>
      <c r="P40" s="65">
        <v>1.7200000000000001E-9</v>
      </c>
      <c r="T40" s="68"/>
      <c r="X40">
        <v>4.5</v>
      </c>
      <c r="Y40" s="68">
        <f t="shared" si="1"/>
        <v>7.7701557026718342E-9</v>
      </c>
      <c r="AC40" s="68"/>
    </row>
    <row r="41" spans="1:29" x14ac:dyDescent="0.2">
      <c r="A41" s="57">
        <v>2.827E-2</v>
      </c>
      <c r="B41" s="61">
        <v>10.616426000000001</v>
      </c>
      <c r="C41" s="126">
        <v>2.5699999999999999E-7</v>
      </c>
      <c r="D41" s="65"/>
      <c r="E41" s="65">
        <v>2.9741770399999998</v>
      </c>
      <c r="F41" s="65">
        <v>6.1538500000000002E-11</v>
      </c>
      <c r="G41" s="65"/>
      <c r="H41" s="68">
        <v>5.98</v>
      </c>
      <c r="I41" s="65">
        <v>2.38857E-8</v>
      </c>
      <c r="J41" s="68"/>
      <c r="K41" s="68">
        <v>5.98</v>
      </c>
      <c r="L41" s="65">
        <v>2.3899999999999999E-8</v>
      </c>
      <c r="M41" s="65"/>
      <c r="N41" s="65"/>
      <c r="O41" s="65">
        <v>2.2669779999999999</v>
      </c>
      <c r="P41" s="65">
        <v>1.5900000000000001E-9</v>
      </c>
      <c r="T41" s="68"/>
      <c r="X41">
        <v>4.5999999999999996</v>
      </c>
      <c r="Y41" s="68">
        <f t="shared" si="1"/>
        <v>8.4775101072114855E-9</v>
      </c>
      <c r="AC41" s="68"/>
    </row>
    <row r="42" spans="1:29" x14ac:dyDescent="0.2">
      <c r="A42" s="57">
        <v>2.9090000000000001E-2</v>
      </c>
      <c r="B42" s="61">
        <v>11.211149000000001</v>
      </c>
      <c r="C42" s="126">
        <v>2.8999999999999998E-7</v>
      </c>
      <c r="D42" s="65"/>
      <c r="E42" s="65"/>
      <c r="F42" s="68"/>
      <c r="G42" s="65"/>
      <c r="H42" s="65">
        <v>6.3912300000000002</v>
      </c>
      <c r="I42" s="65">
        <v>3.31677E-8</v>
      </c>
      <c r="J42" s="68"/>
      <c r="K42" s="65">
        <v>6.3912300000000002</v>
      </c>
      <c r="L42" s="65">
        <v>3.32E-8</v>
      </c>
      <c r="M42" s="65"/>
      <c r="N42" s="65"/>
      <c r="O42" s="65">
        <v>2.056028</v>
      </c>
      <c r="P42" s="65">
        <v>1.33E-9</v>
      </c>
      <c r="T42" s="68"/>
      <c r="X42">
        <v>4.7</v>
      </c>
      <c r="Y42" s="68">
        <f t="shared" si="1"/>
        <v>9.2319429981821759E-9</v>
      </c>
      <c r="AC42" s="68"/>
    </row>
    <row r="43" spans="1:29" x14ac:dyDescent="0.2">
      <c r="A43" s="57">
        <v>2.9929999999999998E-2</v>
      </c>
      <c r="B43" s="61">
        <v>11.984926</v>
      </c>
      <c r="C43" s="126">
        <v>3.3700000000000001E-7</v>
      </c>
      <c r="D43" s="65"/>
      <c r="E43" s="65"/>
      <c r="F43" s="68"/>
      <c r="G43" s="65"/>
      <c r="H43" s="65">
        <v>7.0828360000000004</v>
      </c>
      <c r="I43" s="65">
        <v>4.9247700000000002E-8</v>
      </c>
      <c r="J43" s="68"/>
      <c r="K43" s="65">
        <v>7.0828360000000004</v>
      </c>
      <c r="L43" s="65">
        <v>4.9199999999999997E-8</v>
      </c>
      <c r="M43" s="65"/>
      <c r="N43" s="65"/>
      <c r="O43" s="65">
        <v>2.0640269999999998</v>
      </c>
      <c r="P43" s="65">
        <v>9.859999999999999E-10</v>
      </c>
      <c r="T43" s="68"/>
      <c r="X43">
        <v>4.8</v>
      </c>
      <c r="Y43" s="68">
        <f t="shared" si="1"/>
        <v>1.003548543003731E-8</v>
      </c>
      <c r="AC43" s="68"/>
    </row>
    <row r="44" spans="1:29" x14ac:dyDescent="0.2">
      <c r="A44" s="57">
        <v>3.099E-2</v>
      </c>
      <c r="B44" s="61">
        <v>13.027060000000001</v>
      </c>
      <c r="C44" s="126">
        <v>4.2300000000000002E-7</v>
      </c>
      <c r="D44" s="65"/>
      <c r="E44" s="65"/>
      <c r="F44" s="65"/>
      <c r="G44" s="65"/>
      <c r="H44" s="65">
        <v>8.547682</v>
      </c>
      <c r="I44" s="65">
        <v>8.3799900000000004E-8</v>
      </c>
      <c r="J44" s="68"/>
      <c r="K44" s="65">
        <v>8.547682</v>
      </c>
      <c r="L44" s="65">
        <v>8.3799999999999996E-8</v>
      </c>
      <c r="M44" s="65"/>
      <c r="N44" s="65"/>
      <c r="O44" s="65">
        <v>2.0735579999999998</v>
      </c>
      <c r="P44" s="65">
        <v>1.95E-10</v>
      </c>
      <c r="T44" s="68"/>
      <c r="X44">
        <v>4.9000000000000004</v>
      </c>
      <c r="Y44" s="68">
        <f t="shared" si="1"/>
        <v>1.0890210551796029E-8</v>
      </c>
      <c r="AC44" s="68"/>
    </row>
    <row r="45" spans="1:29" x14ac:dyDescent="0.2">
      <c r="A45" s="57">
        <v>3.184E-2</v>
      </c>
      <c r="B45" s="61">
        <v>14.041273</v>
      </c>
      <c r="C45" s="126">
        <v>5.6599999999999996E-7</v>
      </c>
      <c r="D45" s="65"/>
      <c r="E45" s="65"/>
      <c r="F45" s="65"/>
      <c r="G45" s="65"/>
      <c r="H45" s="65">
        <v>9.1094050000000006</v>
      </c>
      <c r="I45" s="65">
        <v>1.2370400000000001E-7</v>
      </c>
      <c r="J45" s="68"/>
      <c r="K45" s="65">
        <v>9.1094050000000006</v>
      </c>
      <c r="L45" s="65">
        <v>1.24E-7</v>
      </c>
      <c r="M45" s="65"/>
      <c r="N45" s="65"/>
      <c r="O45" s="65">
        <v>2.0767099999999998</v>
      </c>
      <c r="P45" s="65">
        <v>6.5400000000000002E-11</v>
      </c>
      <c r="T45" s="68"/>
      <c r="X45">
        <v>5</v>
      </c>
      <c r="Y45" s="68">
        <f t="shared" si="1"/>
        <v>1.179823357523443E-8</v>
      </c>
      <c r="AC45" s="68"/>
    </row>
    <row r="46" spans="1:29" x14ac:dyDescent="0.2">
      <c r="A46" s="57">
        <v>3.2340000000000001E-2</v>
      </c>
      <c r="B46" s="61">
        <v>14.821358</v>
      </c>
      <c r="C46" s="126">
        <v>8.1100000000000005E-7</v>
      </c>
      <c r="D46" s="65"/>
      <c r="E46" s="65"/>
      <c r="F46" s="65"/>
      <c r="G46" s="65"/>
      <c r="H46" s="65">
        <v>9.9223079999999992</v>
      </c>
      <c r="I46" s="65">
        <v>1.91114E-7</v>
      </c>
      <c r="J46" s="68"/>
      <c r="K46" s="65">
        <v>9.9223079999999992</v>
      </c>
      <c r="L46" s="65">
        <v>1.91E-7</v>
      </c>
      <c r="M46" s="65"/>
      <c r="N46" s="65"/>
      <c r="O46" s="65"/>
      <c r="P46" s="65"/>
      <c r="T46" s="68"/>
      <c r="X46">
        <v>5.0999999999999996</v>
      </c>
      <c r="Y46" s="68">
        <f t="shared" si="1"/>
        <v>1.2761711743756426E-8</v>
      </c>
      <c r="AC46" s="68"/>
    </row>
    <row r="47" spans="1:29" x14ac:dyDescent="0.2">
      <c r="A47" s="57">
        <v>3.288E-2</v>
      </c>
      <c r="B47" s="61">
        <v>15.258865999999999</v>
      </c>
      <c r="C47" s="126">
        <v>9.9999999999999995E-7</v>
      </c>
      <c r="D47" s="65"/>
      <c r="E47" s="65"/>
      <c r="F47" s="65"/>
      <c r="G47" s="65"/>
      <c r="H47" s="65">
        <v>11.38766</v>
      </c>
      <c r="I47" s="65">
        <v>2.5352200000000001E-7</v>
      </c>
      <c r="J47" s="68"/>
      <c r="K47" s="65">
        <v>11.38766</v>
      </c>
      <c r="L47" s="65">
        <v>2.5400000000000002E-7</v>
      </c>
      <c r="M47" s="65"/>
      <c r="N47" s="65"/>
      <c r="O47" s="65">
        <v>4.0541580000000002</v>
      </c>
      <c r="P47" s="65">
        <v>8.0000000000000005E-9</v>
      </c>
      <c r="T47" s="68"/>
      <c r="X47">
        <v>5.2</v>
      </c>
      <c r="Y47" s="68">
        <f t="shared" si="1"/>
        <v>1.3782844301915845E-8</v>
      </c>
      <c r="AC47" s="68"/>
    </row>
    <row r="48" spans="1:29" x14ac:dyDescent="0.2">
      <c r="A48" s="57">
        <v>3.3419999999999998E-2</v>
      </c>
      <c r="B48" s="61">
        <v>15.962787000000001</v>
      </c>
      <c r="C48" s="126">
        <v>1.1200000000000001E-6</v>
      </c>
      <c r="D48" s="65"/>
      <c r="E48" s="65"/>
      <c r="F48" s="65"/>
      <c r="G48" s="65"/>
      <c r="H48" s="65">
        <v>12.181660000000001</v>
      </c>
      <c r="I48" s="65">
        <v>2.7799999999999997E-7</v>
      </c>
      <c r="J48" s="68"/>
      <c r="K48" s="65">
        <v>12.181660000000001</v>
      </c>
      <c r="L48" s="65">
        <v>2.7799999999999997E-7</v>
      </c>
      <c r="M48" s="65"/>
      <c r="N48" s="65"/>
      <c r="O48" s="65">
        <v>4.0705910000000003</v>
      </c>
      <c r="P48" s="65">
        <v>1.2E-8</v>
      </c>
      <c r="T48" s="68"/>
      <c r="X48">
        <v>5.3</v>
      </c>
      <c r="Y48" s="68">
        <f t="shared" si="1"/>
        <v>1.4863872465563795E-8</v>
      </c>
      <c r="AC48" s="68"/>
    </row>
    <row r="49" spans="1:29" x14ac:dyDescent="0.2">
      <c r="A49" s="57">
        <v>3.4229999999999997E-2</v>
      </c>
      <c r="B49" s="61">
        <v>16.983851999999999</v>
      </c>
      <c r="C49" s="126">
        <v>1.24E-6</v>
      </c>
      <c r="D49" s="65"/>
      <c r="E49" s="65"/>
      <c r="F49" s="65"/>
      <c r="G49" s="65"/>
      <c r="H49" s="65">
        <v>13.78379</v>
      </c>
      <c r="I49" s="65">
        <v>4.3799999999999998E-7</v>
      </c>
      <c r="J49" s="68"/>
      <c r="K49" s="65">
        <v>13.78379</v>
      </c>
      <c r="L49" s="65">
        <v>4.3799999999999998E-7</v>
      </c>
      <c r="M49" s="65"/>
      <c r="N49" s="65"/>
      <c r="O49" s="65">
        <v>4.1202579999999998</v>
      </c>
      <c r="P49" s="65">
        <v>1.2E-8</v>
      </c>
      <c r="T49" s="68"/>
      <c r="X49">
        <v>5.4</v>
      </c>
      <c r="Y49" s="68">
        <f t="shared" si="1"/>
        <v>1.600707939259648E-8</v>
      </c>
      <c r="AC49" s="68"/>
    </row>
    <row r="50" spans="1:29" x14ac:dyDescent="0.2">
      <c r="A50" s="57">
        <v>3.465E-2</v>
      </c>
      <c r="B50" s="61">
        <v>18.074705999999999</v>
      </c>
      <c r="C50" s="126">
        <v>1.3999999999999999E-6</v>
      </c>
      <c r="D50" s="65"/>
      <c r="E50" s="65"/>
      <c r="F50" s="65"/>
      <c r="G50" s="65"/>
      <c r="H50" s="65"/>
      <c r="I50" s="65"/>
      <c r="J50" s="68"/>
      <c r="K50" s="65"/>
      <c r="L50" s="65"/>
      <c r="M50" s="65"/>
      <c r="N50" s="65"/>
      <c r="O50" s="65">
        <v>4.1801370000000002</v>
      </c>
      <c r="P50" s="65">
        <v>1.1900000000000001E-8</v>
      </c>
      <c r="T50" s="68"/>
      <c r="X50">
        <v>5.4999999999999902</v>
      </c>
      <c r="Y50" s="68">
        <f t="shared" si="1"/>
        <v>1.7214790154280015E-8</v>
      </c>
      <c r="AC50" s="68"/>
    </row>
    <row r="51" spans="1:29" x14ac:dyDescent="0.2">
      <c r="A51" s="57">
        <v>3.5000000000000003E-2</v>
      </c>
      <c r="B51" s="61">
        <v>18.697773999999999</v>
      </c>
      <c r="C51" s="126">
        <v>1.6300000000000001E-6</v>
      </c>
      <c r="D51" s="65"/>
      <c r="E51" s="65"/>
      <c r="F51" s="65"/>
      <c r="G51" s="65"/>
      <c r="H51" s="65"/>
      <c r="I51" s="65"/>
      <c r="J51" s="68"/>
      <c r="K51" s="65"/>
      <c r="L51" s="65"/>
      <c r="M51" s="65"/>
      <c r="N51" s="65"/>
      <c r="O51" s="65">
        <v>4.2323069999999996</v>
      </c>
      <c r="P51" s="65">
        <v>1.2299999999999999E-8</v>
      </c>
      <c r="T51" s="68"/>
      <c r="X51">
        <v>5.5999999999999899</v>
      </c>
      <c r="Y51" s="68">
        <f t="shared" si="1"/>
        <v>1.8489371707131166E-8</v>
      </c>
      <c r="AC51" s="68"/>
    </row>
    <row r="52" spans="1:29" x14ac:dyDescent="0.2">
      <c r="A52" s="57">
        <v>3.5430000000000003E-2</v>
      </c>
      <c r="B52" s="61">
        <v>19.362535000000001</v>
      </c>
      <c r="C52" s="126">
        <v>2.2500000000000001E-6</v>
      </c>
      <c r="D52" s="65"/>
      <c r="E52" s="65"/>
      <c r="F52" s="65"/>
      <c r="G52" s="65"/>
      <c r="H52" s="65"/>
      <c r="I52" s="65"/>
      <c r="J52" s="68"/>
      <c r="K52" s="65"/>
      <c r="L52" s="65"/>
      <c r="M52" s="65"/>
      <c r="N52" s="65"/>
      <c r="O52" s="65">
        <v>4.2893129999999999</v>
      </c>
      <c r="P52" s="65">
        <v>1.28E-8</v>
      </c>
      <c r="T52" s="68"/>
      <c r="X52">
        <v>5.7</v>
      </c>
      <c r="Y52" s="68">
        <f t="shared" si="1"/>
        <v>1.9833232865331341E-8</v>
      </c>
      <c r="AC52" s="68"/>
    </row>
    <row r="53" spans="1:29" x14ac:dyDescent="0.2">
      <c r="A53" s="57">
        <v>3.5929999999999997E-2</v>
      </c>
      <c r="B53" s="61">
        <v>19.591234</v>
      </c>
      <c r="C53" s="126">
        <v>7.0299999999999996E-6</v>
      </c>
      <c r="D53" s="65"/>
      <c r="E53" s="65"/>
      <c r="F53" s="65"/>
      <c r="G53" s="65"/>
      <c r="H53" s="65"/>
      <c r="I53" s="65"/>
      <c r="J53" s="68"/>
      <c r="K53" s="65"/>
      <c r="L53" s="65"/>
      <c r="M53" s="65"/>
      <c r="N53" s="65"/>
      <c r="O53" s="65">
        <v>4.3481880000000004</v>
      </c>
      <c r="P53" s="65">
        <v>1.39E-8</v>
      </c>
      <c r="T53" s="68"/>
      <c r="X53">
        <v>5.7999999999999901</v>
      </c>
      <c r="Y53" s="68">
        <f t="shared" si="1"/>
        <v>2.1248824273655872E-8</v>
      </c>
      <c r="AC53" s="68"/>
    </row>
    <row r="54" spans="1:29" x14ac:dyDescent="0.2">
      <c r="A54" s="57">
        <v>3.6540000000000003E-2</v>
      </c>
      <c r="B54" s="61">
        <v>24.962395000000001</v>
      </c>
      <c r="C54" s="126">
        <v>2.02E-5</v>
      </c>
      <c r="D54" s="65"/>
      <c r="E54" s="65"/>
      <c r="F54" s="65"/>
      <c r="G54" s="65"/>
      <c r="H54" s="65"/>
      <c r="I54" s="65"/>
      <c r="J54" s="68"/>
      <c r="K54" s="65"/>
      <c r="L54" s="65"/>
      <c r="M54" s="65"/>
      <c r="N54" s="65"/>
      <c r="O54" s="65">
        <v>4.4054140000000004</v>
      </c>
      <c r="P54" s="65">
        <v>1.4300000000000001E-8</v>
      </c>
      <c r="T54" s="68"/>
      <c r="X54">
        <v>5.8999999999999897</v>
      </c>
      <c r="Y54" s="68">
        <f t="shared" si="1"/>
        <v>2.2738638380901091E-8</v>
      </c>
      <c r="AC54" s="68"/>
    </row>
    <row r="55" spans="1:29" x14ac:dyDescent="0.2">
      <c r="A55" s="57">
        <v>3.7600000000000001E-2</v>
      </c>
      <c r="B55" s="61">
        <v>23.602557999999998</v>
      </c>
      <c r="C55" s="126">
        <v>5.3299999999999998E-6</v>
      </c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>
        <v>4.5028759999999997</v>
      </c>
      <c r="P55" s="65">
        <v>1.5799999999999999E-8</v>
      </c>
      <c r="T55" s="68"/>
      <c r="X55">
        <v>5.9999999999999902</v>
      </c>
      <c r="Y55" s="68">
        <f t="shared" si="1"/>
        <v>2.4305209413787459E-8</v>
      </c>
      <c r="AC55" s="68"/>
    </row>
    <row r="56" spans="1:29" x14ac:dyDescent="0.2">
      <c r="A56" s="57">
        <v>4.4400000000000002E-2</v>
      </c>
      <c r="B56" s="61">
        <v>26.008372000000001</v>
      </c>
      <c r="C56" s="62">
        <v>6.4000000000000005E-4</v>
      </c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>
        <v>4.6171509999999998</v>
      </c>
      <c r="P56" s="65">
        <v>1.7599999999999999E-8</v>
      </c>
      <c r="T56" s="68"/>
      <c r="X56">
        <v>6.0999999999999899</v>
      </c>
      <c r="Y56" s="68">
        <f t="shared" si="1"/>
        <v>2.5951113351326769E-8</v>
      </c>
      <c r="AC56" s="68"/>
    </row>
    <row r="57" spans="1:29" x14ac:dyDescent="0.2">
      <c r="A57" s="65">
        <v>5.0799999999999998E-2</v>
      </c>
      <c r="B57" s="65">
        <v>0</v>
      </c>
      <c r="C57" s="65">
        <v>0</v>
      </c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>
        <v>4.7030909999999997</v>
      </c>
      <c r="P57" s="65">
        <v>2.0500000000000002E-8</v>
      </c>
      <c r="T57" s="68"/>
      <c r="X57">
        <v>6.1999999999999904</v>
      </c>
      <c r="Y57" s="68">
        <f t="shared" si="1"/>
        <v>2.7678967899634992E-8</v>
      </c>
      <c r="AC57" s="68"/>
    </row>
    <row r="58" spans="1:29" x14ac:dyDescent="0.2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>
        <v>4.8031829999999998</v>
      </c>
      <c r="P58" s="65">
        <v>2.4299999999999999E-8</v>
      </c>
      <c r="T58" s="68"/>
      <c r="X58">
        <v>6.2999999999999901</v>
      </c>
      <c r="Y58" s="68">
        <f t="shared" si="1"/>
        <v>2.9491432467176136E-8</v>
      </c>
      <c r="AC58" s="68"/>
    </row>
    <row r="59" spans="1:29" x14ac:dyDescent="0.2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>
        <v>4.9260260000000002</v>
      </c>
      <c r="P59" s="65">
        <v>2.7800000000000001E-8</v>
      </c>
      <c r="T59" s="68"/>
      <c r="X59">
        <v>6.3999999999999897</v>
      </c>
      <c r="Y59" s="68">
        <f t="shared" si="1"/>
        <v>3.1391208140423471E-8</v>
      </c>
      <c r="AC59" s="68"/>
    </row>
    <row r="60" spans="1:29" x14ac:dyDescent="0.2">
      <c r="A60" s="65"/>
      <c r="B60" s="65"/>
      <c r="C60" s="68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>
        <v>5.0758279999999996</v>
      </c>
      <c r="P60" s="65">
        <v>3.33E-8</v>
      </c>
      <c r="T60" s="68"/>
      <c r="X60">
        <v>6.4999999999999902</v>
      </c>
      <c r="Y60" s="68">
        <f t="shared" si="1"/>
        <v>3.3381037659923807E-8</v>
      </c>
      <c r="AC60" s="68"/>
    </row>
    <row r="61" spans="1:29" x14ac:dyDescent="0.2">
      <c r="A61" s="65"/>
      <c r="B61" s="65"/>
      <c r="C61" s="68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>
        <v>5.2919809999999998</v>
      </c>
      <c r="P61" s="65">
        <v>3.5999999999999998E-8</v>
      </c>
      <c r="T61" s="68"/>
      <c r="X61">
        <v>6.5999999999999899</v>
      </c>
      <c r="Y61" s="68">
        <f t="shared" si="1"/>
        <v>3.5463705396752292E-8</v>
      </c>
      <c r="AC61" s="68"/>
    </row>
    <row r="62" spans="1:29" x14ac:dyDescent="0.2">
      <c r="A62" s="65"/>
      <c r="B62" s="65"/>
      <c r="C62" s="68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>
        <v>5.5236150000000004</v>
      </c>
      <c r="P62" s="65">
        <v>3.92E-8</v>
      </c>
      <c r="T62" s="68"/>
      <c r="X62">
        <v>6.6999999999999904</v>
      </c>
      <c r="Y62" s="68">
        <f t="shared" si="1"/>
        <v>3.7642037329345557E-8</v>
      </c>
      <c r="AC62" s="68"/>
    </row>
    <row r="63" spans="1:29" x14ac:dyDescent="0.2">
      <c r="A63" s="65"/>
      <c r="B63" s="65"/>
      <c r="C63" s="68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>
        <v>5.7669540000000001</v>
      </c>
      <c r="P63" s="65">
        <v>4.3800000000000002E-8</v>
      </c>
      <c r="T63" s="68"/>
      <c r="X63">
        <v>6.7999999999999901</v>
      </c>
      <c r="Y63" s="68">
        <f t="shared" si="1"/>
        <v>3.991890102070085E-8</v>
      </c>
      <c r="AC63" s="68"/>
    </row>
    <row r="64" spans="1:29" x14ac:dyDescent="0.2">
      <c r="A64" s="65"/>
      <c r="B64" s="65"/>
      <c r="C64" s="68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>
        <v>6.0670609999999998</v>
      </c>
      <c r="P64" s="65">
        <v>5.2399999999999999E-8</v>
      </c>
      <c r="T64" s="68"/>
      <c r="X64">
        <v>6.8999999999999897</v>
      </c>
      <c r="Y64" s="68">
        <f t="shared" si="1"/>
        <v>4.229720559593064E-8</v>
      </c>
      <c r="AC64" s="68"/>
    </row>
    <row r="65" spans="1:29" x14ac:dyDescent="0.2">
      <c r="A65" s="65"/>
      <c r="B65" s="65"/>
      <c r="C65" s="68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>
        <v>6.2467779999999999</v>
      </c>
      <c r="P65" s="65">
        <v>6.2099999999999994E-8</v>
      </c>
      <c r="T65" s="68"/>
      <c r="X65">
        <v>6.9999999999999902</v>
      </c>
      <c r="Y65" s="68">
        <f t="shared" si="1"/>
        <v>4.477990172016146E-8</v>
      </c>
      <c r="AC65" s="68"/>
    </row>
    <row r="66" spans="1:29" x14ac:dyDescent="0.2">
      <c r="A66" s="65"/>
      <c r="B66" s="65"/>
      <c r="C66" s="68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>
        <v>6.4652919999999998</v>
      </c>
      <c r="P66" s="65">
        <v>7.9899999999999994E-8</v>
      </c>
      <c r="T66" s="68"/>
      <c r="X66">
        <v>7.0999999999999899</v>
      </c>
      <c r="Y66" s="68">
        <f t="shared" si="1"/>
        <v>4.7369981576766992E-8</v>
      </c>
      <c r="AC66" s="68"/>
    </row>
    <row r="67" spans="1:29" x14ac:dyDescent="0.2">
      <c r="A67" s="65"/>
      <c r="B67" s="65"/>
      <c r="C67" s="68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>
        <v>6.6802900000000003</v>
      </c>
      <c r="P67" s="65">
        <v>9.1899999999999996E-8</v>
      </c>
      <c r="T67" s="68"/>
      <c r="X67">
        <v>7.1999999999999904</v>
      </c>
      <c r="Y67" s="68">
        <f t="shared" si="1"/>
        <v>5.0070478845925767E-8</v>
      </c>
      <c r="AC67" s="68"/>
    </row>
    <row r="68" spans="1:29" x14ac:dyDescent="0.2">
      <c r="A68" s="65"/>
      <c r="B68" s="65"/>
      <c r="C68" s="68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>
        <v>6.9126630000000002</v>
      </c>
      <c r="P68" s="65">
        <v>1.04E-7</v>
      </c>
      <c r="T68" s="68"/>
      <c r="X68">
        <v>7.2999999999999901</v>
      </c>
      <c r="Y68" s="68">
        <f t="shared" si="1"/>
        <v>5.2884468683493387E-8</v>
      </c>
      <c r="AC68" s="68"/>
    </row>
    <row r="69" spans="1:29" x14ac:dyDescent="0.2">
      <c r="A69" s="65"/>
      <c r="B69" s="65"/>
      <c r="C69" s="68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>
        <v>7.1953430000000003</v>
      </c>
      <c r="P69" s="65">
        <v>1.18E-7</v>
      </c>
      <c r="T69" s="68"/>
      <c r="X69">
        <v>7.3999999999999897</v>
      </c>
      <c r="Y69" s="68">
        <f t="shared" si="1"/>
        <v>5.5815067700181434E-8</v>
      </c>
      <c r="AC69" s="68"/>
    </row>
    <row r="70" spans="1:29" x14ac:dyDescent="0.2">
      <c r="A70" s="65"/>
      <c r="B70" s="65"/>
      <c r="C70" s="68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65">
        <v>7.5013249999999996</v>
      </c>
      <c r="P70" s="65">
        <v>1.3E-7</v>
      </c>
      <c r="T70" s="68"/>
      <c r="X70">
        <v>7.4999999999999902</v>
      </c>
      <c r="Y70" s="68">
        <f t="shared" si="1"/>
        <v>5.886543394103362E-8</v>
      </c>
      <c r="AC70" s="68"/>
    </row>
    <row r="71" spans="1:29" x14ac:dyDescent="0.2">
      <c r="A71" s="65"/>
      <c r="B71" s="65"/>
      <c r="C71" s="68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>
        <v>7.8544939999999999</v>
      </c>
      <c r="P71" s="65">
        <v>1.4499999999999999E-7</v>
      </c>
      <c r="T71" s="68"/>
      <c r="X71">
        <v>7.5999999999999899</v>
      </c>
      <c r="Y71" s="68">
        <f t="shared" si="1"/>
        <v>6.2038766865190834E-8</v>
      </c>
      <c r="AC71" s="68"/>
    </row>
    <row r="72" spans="1:29" x14ac:dyDescent="0.2">
      <c r="A72" s="65"/>
      <c r="B72" s="65"/>
      <c r="C72" s="68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>
        <v>8.2696760000000005</v>
      </c>
      <c r="P72" s="65">
        <v>1.6E-7</v>
      </c>
      <c r="T72" s="68"/>
      <c r="X72">
        <v>7.6999999999999904</v>
      </c>
      <c r="Y72" s="68">
        <f t="shared" si="1"/>
        <v>6.5338307325938094E-8</v>
      </c>
      <c r="AC72" s="68"/>
    </row>
    <row r="73" spans="1:29" x14ac:dyDescent="0.2">
      <c r="A73" s="65"/>
      <c r="B73" s="65"/>
      <c r="C73" s="68"/>
      <c r="D73" s="65"/>
      <c r="E73" s="65"/>
      <c r="F73" s="65"/>
      <c r="G73" s="65"/>
      <c r="H73" s="65"/>
      <c r="I73" s="65"/>
      <c r="J73" s="65"/>
      <c r="K73" s="65"/>
      <c r="L73" s="65"/>
      <c r="M73" s="65"/>
      <c r="N73" s="65"/>
      <c r="O73" s="65">
        <v>8.7679569999999991</v>
      </c>
      <c r="P73" s="65">
        <v>1.86E-7</v>
      </c>
      <c r="T73" s="68"/>
      <c r="X73">
        <v>7.7999999999999901</v>
      </c>
      <c r="Y73" s="68">
        <f t="shared" si="1"/>
        <v>6.8767337551024738E-8</v>
      </c>
      <c r="AC73" s="68"/>
    </row>
    <row r="74" spans="1:29" x14ac:dyDescent="0.2">
      <c r="A74" s="65"/>
      <c r="B74" s="65"/>
      <c r="C74" s="68"/>
      <c r="D74" s="65"/>
      <c r="E74" s="65"/>
      <c r="F74" s="65"/>
      <c r="G74" s="65"/>
      <c r="H74" s="65"/>
      <c r="I74" s="65"/>
      <c r="J74" s="65"/>
      <c r="K74" s="65"/>
      <c r="L74" s="65"/>
      <c r="M74" s="65"/>
      <c r="N74" s="65"/>
      <c r="O74" s="65">
        <v>9.2908799999999996</v>
      </c>
      <c r="P74" s="65">
        <v>2.22E-7</v>
      </c>
      <c r="T74" s="68"/>
      <c r="X74">
        <v>7.8999999999999897</v>
      </c>
      <c r="Y74" s="68">
        <f t="shared" si="1"/>
        <v>7.2329181123251718E-8</v>
      </c>
      <c r="AC74" s="68"/>
    </row>
    <row r="75" spans="1:29" x14ac:dyDescent="0.2">
      <c r="A75" s="65"/>
      <c r="B75" s="65"/>
      <c r="C75" s="68"/>
      <c r="D75" s="65"/>
      <c r="E75" s="65"/>
      <c r="F75" s="65"/>
      <c r="G75" s="65"/>
      <c r="H75" s="65"/>
      <c r="I75" s="65"/>
      <c r="J75" s="65"/>
      <c r="K75" s="65"/>
      <c r="L75" s="65"/>
      <c r="M75" s="65"/>
      <c r="N75" s="65"/>
      <c r="O75" s="65">
        <v>9.6175519999999999</v>
      </c>
      <c r="P75" s="65">
        <v>2.65E-7</v>
      </c>
      <c r="T75" s="68"/>
      <c r="X75">
        <v>7.9999999999999902</v>
      </c>
      <c r="Y75" s="68">
        <f t="shared" si="1"/>
        <v>7.6027202961317188E-8</v>
      </c>
      <c r="AC75" s="68"/>
    </row>
    <row r="76" spans="1:29" x14ac:dyDescent="0.2">
      <c r="A76" s="65"/>
      <c r="B76" s="65"/>
      <c r="C76" s="68"/>
      <c r="D76" s="65"/>
      <c r="E76" s="65"/>
      <c r="F76" s="65"/>
      <c r="G76" s="65"/>
      <c r="H76" s="65"/>
      <c r="I76" s="65"/>
      <c r="J76" s="65"/>
      <c r="K76" s="65"/>
      <c r="L76" s="65"/>
      <c r="M76" s="65"/>
      <c r="N76" s="65"/>
      <c r="O76" s="65">
        <v>10.04011</v>
      </c>
      <c r="P76" s="65">
        <v>3.1399999999999998E-7</v>
      </c>
      <c r="T76" s="68"/>
      <c r="X76">
        <v>8.0999999999999908</v>
      </c>
      <c r="Y76" s="68">
        <f t="shared" si="1"/>
        <v>7.9864809300916478E-8</v>
      </c>
      <c r="AC76" s="68"/>
    </row>
    <row r="77" spans="1:29" x14ac:dyDescent="0.2">
      <c r="A77" s="65"/>
      <c r="B77" s="65"/>
      <c r="C77" s="68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>
        <v>10.579800000000001</v>
      </c>
      <c r="P77" s="65">
        <v>3.53E-7</v>
      </c>
      <c r="T77" s="68"/>
      <c r="X77">
        <v>8.1999999999999904</v>
      </c>
      <c r="Y77" s="68">
        <f t="shared" si="1"/>
        <v>8.3845447676086876E-8</v>
      </c>
      <c r="AC77" s="68"/>
    </row>
    <row r="78" spans="1:29" x14ac:dyDescent="0.2">
      <c r="A78" s="65"/>
      <c r="B78" s="65"/>
      <c r="C78" s="68"/>
      <c r="D78" s="65"/>
      <c r="E78" s="65"/>
      <c r="F78" s="65"/>
      <c r="G78" s="65"/>
      <c r="H78" s="65"/>
      <c r="I78" s="65"/>
      <c r="J78" s="65"/>
      <c r="K78" s="65"/>
      <c r="L78" s="65"/>
      <c r="M78" s="65"/>
      <c r="N78" s="65"/>
      <c r="O78" s="65">
        <v>10.92704</v>
      </c>
      <c r="P78" s="65">
        <v>3.58E-7</v>
      </c>
      <c r="T78" s="68"/>
      <c r="X78">
        <v>8.2999999999999901</v>
      </c>
      <c r="Y78" s="68">
        <f t="shared" ref="Y78:Y141" si="2">$Z$4*X78^$Z$2</f>
        <v>8.7972606900793192E-8</v>
      </c>
      <c r="AC78" s="68"/>
    </row>
    <row r="79" spans="1:29" x14ac:dyDescent="0.2">
      <c r="A79" s="65"/>
      <c r="B79" s="65"/>
      <c r="C79" s="68"/>
      <c r="D79" s="65"/>
      <c r="E79" s="65"/>
      <c r="F79" s="65"/>
      <c r="G79" s="65"/>
      <c r="H79" s="65"/>
      <c r="I79" s="65"/>
      <c r="J79" s="65"/>
      <c r="K79" s="65"/>
      <c r="L79" s="65"/>
      <c r="M79" s="65"/>
      <c r="N79" s="65"/>
      <c r="O79" s="65">
        <v>11.301119999999999</v>
      </c>
      <c r="P79" s="65">
        <v>3.6800000000000001E-7</v>
      </c>
      <c r="T79" s="68"/>
      <c r="X79">
        <v>8.3999999999999897</v>
      </c>
      <c r="Y79" s="68">
        <f t="shared" si="2"/>
        <v>9.2249817050746624E-8</v>
      </c>
      <c r="AC79" s="68"/>
    </row>
    <row r="80" spans="1:29" x14ac:dyDescent="0.2">
      <c r="A80" s="65"/>
      <c r="B80" s="65"/>
      <c r="C80" s="68"/>
      <c r="D80" s="65"/>
      <c r="E80" s="65"/>
      <c r="F80" s="65"/>
      <c r="G80" s="65"/>
      <c r="H80" s="65"/>
      <c r="I80" s="65"/>
      <c r="J80" s="65"/>
      <c r="K80" s="65"/>
      <c r="L80" s="65"/>
      <c r="M80" s="65"/>
      <c r="N80" s="65"/>
      <c r="O80" s="65">
        <v>11.692310000000001</v>
      </c>
      <c r="P80" s="65">
        <v>3.8599999999999999E-7</v>
      </c>
      <c r="T80" s="68"/>
      <c r="X80">
        <v>8.4999999999999893</v>
      </c>
      <c r="Y80" s="68">
        <f t="shared" si="2"/>
        <v>9.6680649445453583E-8</v>
      </c>
      <c r="AC80" s="68"/>
    </row>
    <row r="81" spans="1:29" x14ac:dyDescent="0.2">
      <c r="A81" s="65"/>
      <c r="B81" s="65"/>
      <c r="C81" s="68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>
        <v>12.054399999999999</v>
      </c>
      <c r="P81" s="65">
        <v>3.9499999999999998E-7</v>
      </c>
      <c r="T81" s="68"/>
      <c r="X81">
        <v>8.5999999999999908</v>
      </c>
      <c r="Y81" s="68">
        <f t="shared" si="2"/>
        <v>1.0126871663048505E-7</v>
      </c>
      <c r="AC81" s="68"/>
    </row>
    <row r="82" spans="1:29" x14ac:dyDescent="0.2">
      <c r="A82" s="65"/>
      <c r="B82" s="65"/>
      <c r="C82" s="68"/>
      <c r="D82" s="65"/>
      <c r="E82" s="65"/>
      <c r="F82" s="65"/>
      <c r="G82" s="65"/>
      <c r="H82" s="65"/>
      <c r="I82" s="65"/>
      <c r="J82" s="65"/>
      <c r="K82" s="65"/>
      <c r="L82" s="65"/>
      <c r="M82" s="65"/>
      <c r="N82" s="65"/>
      <c r="O82" s="65">
        <v>12.54758</v>
      </c>
      <c r="P82" s="65">
        <v>4.03E-7</v>
      </c>
      <c r="X82">
        <v>8.6999999999999904</v>
      </c>
      <c r="Y82" s="68">
        <f t="shared" si="2"/>
        <v>1.0601767235996409E-7</v>
      </c>
      <c r="AC82" s="68"/>
    </row>
    <row r="83" spans="1:29" x14ac:dyDescent="0.2">
      <c r="A83" s="65"/>
      <c r="B83" s="65"/>
      <c r="C83" s="68"/>
      <c r="D83" s="65"/>
      <c r="E83" s="65"/>
      <c r="F83" s="65"/>
      <c r="G83" s="65"/>
      <c r="H83" s="65"/>
      <c r="I83" s="65"/>
      <c r="J83" s="65"/>
      <c r="K83" s="65"/>
      <c r="L83" s="65"/>
      <c r="M83" s="65"/>
      <c r="N83" s="65"/>
      <c r="O83" s="65">
        <v>13.08713</v>
      </c>
      <c r="P83" s="65">
        <v>4.32E-7</v>
      </c>
      <c r="X83">
        <v>8.7999999999999901</v>
      </c>
      <c r="Y83" s="68">
        <f t="shared" si="2"/>
        <v>1.1093121157926679E-7</v>
      </c>
      <c r="AC83" s="68"/>
    </row>
    <row r="84" spans="1:29" x14ac:dyDescent="0.2">
      <c r="A84" s="65"/>
      <c r="B84" s="65"/>
      <c r="C84" s="68"/>
      <c r="D84" s="65"/>
      <c r="E84" s="65"/>
      <c r="F84" s="65"/>
      <c r="G84" s="65"/>
      <c r="H84" s="65"/>
      <c r="I84" s="65"/>
      <c r="J84" s="65"/>
      <c r="K84" s="65"/>
      <c r="L84" s="65"/>
      <c r="M84" s="65"/>
      <c r="N84" s="65"/>
      <c r="O84" s="65">
        <v>13.66119</v>
      </c>
      <c r="P84" s="65">
        <v>4.6199999999999998E-7</v>
      </c>
      <c r="X84">
        <v>8.8999999999999897</v>
      </c>
      <c r="Y84" s="68">
        <f t="shared" si="2"/>
        <v>1.160130704079287E-7</v>
      </c>
      <c r="AC84" s="68"/>
    </row>
    <row r="85" spans="1:29" x14ac:dyDescent="0.2">
      <c r="A85" s="65"/>
      <c r="B85" s="65"/>
      <c r="C85" s="68"/>
      <c r="D85" s="65"/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>
        <v>14.325290000000001</v>
      </c>
      <c r="P85" s="65">
        <v>5.4700000000000001E-7</v>
      </c>
      <c r="X85">
        <v>8.9999999999999893</v>
      </c>
      <c r="Y85" s="68">
        <f t="shared" si="2"/>
        <v>1.2126702612275377E-7</v>
      </c>
      <c r="AC85" s="68"/>
    </row>
    <row r="86" spans="1:29" x14ac:dyDescent="0.2">
      <c r="A86" s="65"/>
      <c r="B86" s="65"/>
      <c r="C86" s="68"/>
      <c r="D86" s="65"/>
      <c r="E86" s="65"/>
      <c r="F86" s="65"/>
      <c r="G86" s="65"/>
      <c r="H86" s="65"/>
      <c r="I86" s="65"/>
      <c r="J86" s="65"/>
      <c r="K86" s="65"/>
      <c r="L86" s="65"/>
      <c r="M86" s="65"/>
      <c r="N86" s="65"/>
      <c r="O86" s="65">
        <v>14.69685</v>
      </c>
      <c r="P86" s="65">
        <v>6.2399999999999998E-7</v>
      </c>
      <c r="X86">
        <v>9.0999999999999908</v>
      </c>
      <c r="Y86" s="68">
        <f t="shared" si="2"/>
        <v>1.26696897141122E-7</v>
      </c>
      <c r="AC86" s="68"/>
    </row>
    <row r="87" spans="1:29" x14ac:dyDescent="0.2">
      <c r="A87" s="65"/>
      <c r="B87" s="65"/>
      <c r="C87" s="68"/>
      <c r="D87" s="65"/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>
        <v>15.16203</v>
      </c>
      <c r="P87" s="65">
        <v>7.06E-7</v>
      </c>
      <c r="X87">
        <v>9.1999999999999904</v>
      </c>
      <c r="Y87" s="68">
        <f t="shared" si="2"/>
        <v>1.3230654300448896E-7</v>
      </c>
      <c r="AC87" s="68"/>
    </row>
    <row r="88" spans="1:29" x14ac:dyDescent="0.2">
      <c r="A88" s="65"/>
      <c r="B88" s="65"/>
      <c r="C88" s="68"/>
      <c r="D88" s="65"/>
      <c r="E88" s="65"/>
      <c r="F88" s="65"/>
      <c r="G88" s="65"/>
      <c r="H88" s="65"/>
      <c r="I88" s="65"/>
      <c r="J88" s="65"/>
      <c r="K88" s="65"/>
      <c r="L88" s="65"/>
      <c r="M88" s="65"/>
      <c r="N88" s="65"/>
      <c r="O88" s="65">
        <v>15.856450000000001</v>
      </c>
      <c r="P88" s="65">
        <v>8.2600000000000001E-7</v>
      </c>
      <c r="X88">
        <v>9.2999999999999901</v>
      </c>
      <c r="Y88" s="68">
        <f t="shared" si="2"/>
        <v>1.3809986436207597E-7</v>
      </c>
      <c r="AC88" s="68"/>
    </row>
    <row r="89" spans="1:29" x14ac:dyDescent="0.2">
      <c r="A89" s="65"/>
      <c r="B89" s="65"/>
      <c r="C89" s="68"/>
      <c r="D89" s="65"/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>
        <v>16.583290000000002</v>
      </c>
      <c r="P89" s="65">
        <v>9.8299999999999995E-7</v>
      </c>
      <c r="X89">
        <v>9.3999999999999897</v>
      </c>
      <c r="Y89" s="68">
        <f t="shared" si="2"/>
        <v>1.4408080295474282E-7</v>
      </c>
      <c r="AC89" s="68"/>
    </row>
    <row r="90" spans="1:29" x14ac:dyDescent="0.2">
      <c r="A90" s="65"/>
      <c r="B90" s="65"/>
      <c r="C90" s="68"/>
      <c r="D90" s="65"/>
      <c r="E90" s="65"/>
      <c r="F90" s="65"/>
      <c r="G90" s="65"/>
      <c r="H90" s="65"/>
      <c r="I90" s="65"/>
      <c r="J90" s="65"/>
      <c r="K90" s="65"/>
      <c r="L90" s="65"/>
      <c r="M90" s="65"/>
      <c r="N90" s="65"/>
      <c r="O90" s="65">
        <v>17.555620000000001</v>
      </c>
      <c r="P90" s="65">
        <v>1.3E-6</v>
      </c>
      <c r="X90">
        <v>9.4999999999999893</v>
      </c>
      <c r="Y90" s="68">
        <f t="shared" si="2"/>
        <v>1.5025334159904249E-7</v>
      </c>
      <c r="AC90" s="68"/>
    </row>
    <row r="91" spans="1:29" x14ac:dyDescent="0.2">
      <c r="A91" s="65"/>
      <c r="B91" s="65"/>
      <c r="C91" s="68"/>
      <c r="D91" s="65"/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>
        <v>19.067350000000001</v>
      </c>
      <c r="P91" s="65">
        <v>1.73E-6</v>
      </c>
      <c r="X91">
        <v>9.5999999999999908</v>
      </c>
      <c r="Y91" s="68">
        <f t="shared" si="2"/>
        <v>1.5662150417145258E-7</v>
      </c>
      <c r="AC91" s="68"/>
    </row>
    <row r="92" spans="1:29" x14ac:dyDescent="0.2">
      <c r="A92" s="65"/>
      <c r="B92" s="65"/>
      <c r="C92" s="68"/>
      <c r="D92" s="65"/>
      <c r="E92" s="65"/>
      <c r="F92" s="65"/>
      <c r="G92" s="65"/>
      <c r="H92" s="65"/>
      <c r="I92" s="65"/>
      <c r="J92" s="65"/>
      <c r="K92" s="65"/>
      <c r="L92" s="65"/>
      <c r="M92" s="65"/>
      <c r="N92" s="65"/>
      <c r="O92" s="65">
        <v>19.433319999999998</v>
      </c>
      <c r="P92" s="65">
        <v>2.1500000000000002E-6</v>
      </c>
      <c r="X92">
        <v>9.6999999999999904</v>
      </c>
      <c r="Y92" s="68">
        <f t="shared" si="2"/>
        <v>1.6318935559277691E-7</v>
      </c>
      <c r="AC92" s="68"/>
    </row>
    <row r="93" spans="1:29" x14ac:dyDescent="0.2">
      <c r="A93" s="65"/>
      <c r="B93" s="65"/>
      <c r="C93" s="68"/>
      <c r="D93" s="65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>
        <v>20.52291</v>
      </c>
      <c r="P93" s="65">
        <v>3.0000000000000001E-6</v>
      </c>
      <c r="X93">
        <v>9.7999999999999901</v>
      </c>
      <c r="Y93" s="68">
        <f t="shared" si="2"/>
        <v>1.6996100181272176E-7</v>
      </c>
      <c r="AC93" s="68"/>
    </row>
    <row r="94" spans="1:29" x14ac:dyDescent="0.2">
      <c r="A94" s="65"/>
      <c r="B94" s="65"/>
      <c r="C94" s="68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X94">
        <v>9.8999999999999897</v>
      </c>
      <c r="Y94" s="68">
        <f t="shared" si="2"/>
        <v>1.7694058979463219E-7</v>
      </c>
      <c r="AC94" s="68"/>
    </row>
    <row r="95" spans="1:29" x14ac:dyDescent="0.2">
      <c r="A95" s="65"/>
      <c r="B95" s="65"/>
      <c r="C95" s="68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X95">
        <v>9.9999999999999893</v>
      </c>
      <c r="Y95" s="68">
        <f t="shared" si="2"/>
        <v>1.8413230750039324E-7</v>
      </c>
      <c r="AC95" s="68"/>
    </row>
    <row r="96" spans="1:29" x14ac:dyDescent="0.2">
      <c r="A96" s="65"/>
      <c r="B96" s="65"/>
      <c r="C96" s="68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X96">
        <v>10.1</v>
      </c>
      <c r="Y96" s="68">
        <f t="shared" si="2"/>
        <v>1.9154038387549044E-7</v>
      </c>
      <c r="AC96" s="68"/>
    </row>
    <row r="97" spans="1:29" x14ac:dyDescent="0.2">
      <c r="A97" s="65"/>
      <c r="B97" s="65"/>
      <c r="C97" s="68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X97">
        <v>10.199999999999999</v>
      </c>
      <c r="Y97" s="68">
        <f t="shared" si="2"/>
        <v>1.9916908883422062E-7</v>
      </c>
      <c r="AC97" s="68"/>
    </row>
    <row r="98" spans="1:29" x14ac:dyDescent="0.2">
      <c r="A98" s="65"/>
      <c r="B98" s="137"/>
      <c r="C98" s="138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X98">
        <v>10.3</v>
      </c>
      <c r="Y98" s="68">
        <f t="shared" si="2"/>
        <v>2.0702273324506534E-7</v>
      </c>
      <c r="AC98" s="68"/>
    </row>
    <row r="99" spans="1:29" x14ac:dyDescent="0.2">
      <c r="A99" s="65"/>
      <c r="B99" s="68"/>
      <c r="C99" s="68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X99">
        <v>10.4</v>
      </c>
      <c r="Y99" s="68">
        <f t="shared" si="2"/>
        <v>2.1510566891620447E-7</v>
      </c>
      <c r="AC99" s="68"/>
    </row>
    <row r="100" spans="1:29" x14ac:dyDescent="0.2">
      <c r="A100" s="65"/>
      <c r="B100" s="137"/>
      <c r="C100" s="138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X100">
        <v>10.5</v>
      </c>
      <c r="Y100" s="68">
        <f t="shared" si="2"/>
        <v>2.234222885811778E-7</v>
      </c>
      <c r="AC100" s="68"/>
    </row>
    <row r="101" spans="1:29" x14ac:dyDescent="0.2">
      <c r="A101" s="65"/>
      <c r="B101" s="65"/>
      <c r="C101" s="68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X101">
        <v>10.6</v>
      </c>
      <c r="Y101" s="68">
        <f t="shared" si="2"/>
        <v>2.3197702588469505E-7</v>
      </c>
      <c r="AC101" s="68"/>
    </row>
    <row r="102" spans="1:29" x14ac:dyDescent="0.2">
      <c r="A102" s="65"/>
      <c r="B102" s="65"/>
      <c r="C102" s="68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X102">
        <v>10.7</v>
      </c>
      <c r="Y102" s="68">
        <f t="shared" si="2"/>
        <v>2.4077435536857916E-7</v>
      </c>
      <c r="AC102" s="68"/>
    </row>
    <row r="103" spans="1:29" x14ac:dyDescent="0.2">
      <c r="A103" s="65"/>
      <c r="B103" s="137"/>
      <c r="C103" s="138"/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X103">
        <v>10.8</v>
      </c>
      <c r="Y103" s="68">
        <f t="shared" si="2"/>
        <v>2.4981879245785557E-7</v>
      </c>
      <c r="AC103" s="68"/>
    </row>
    <row r="104" spans="1:29" x14ac:dyDescent="0.2">
      <c r="A104" s="65"/>
      <c r="B104" s="137"/>
      <c r="C104" s="138"/>
      <c r="D104" s="65"/>
      <c r="E104" s="65"/>
      <c r="F104" s="65"/>
      <c r="G104" s="65"/>
      <c r="H104" s="65"/>
      <c r="I104" s="65"/>
      <c r="J104" s="65"/>
      <c r="K104" s="65"/>
      <c r="L104" s="65"/>
      <c r="M104" s="65"/>
      <c r="N104" s="65"/>
      <c r="O104" s="65"/>
      <c r="P104" s="65"/>
      <c r="X104">
        <v>10.9</v>
      </c>
      <c r="Y104" s="68">
        <f t="shared" si="2"/>
        <v>2.5911489344696945E-7</v>
      </c>
      <c r="AC104" s="68"/>
    </row>
    <row r="105" spans="1:29" x14ac:dyDescent="0.2">
      <c r="A105" s="65"/>
      <c r="B105" s="65"/>
      <c r="C105" s="65"/>
      <c r="D105" s="65"/>
      <c r="E105" s="65"/>
      <c r="F105" s="65"/>
      <c r="G105" s="65"/>
      <c r="H105" s="65"/>
      <c r="I105" s="65"/>
      <c r="J105" s="65"/>
      <c r="K105" s="65"/>
      <c r="L105" s="65"/>
      <c r="M105" s="65"/>
      <c r="N105" s="65"/>
      <c r="O105" s="65"/>
      <c r="P105" s="65"/>
      <c r="X105">
        <v>11</v>
      </c>
      <c r="Y105" s="68">
        <f t="shared" si="2"/>
        <v>2.6866725548614024E-7</v>
      </c>
      <c r="AC105" s="68"/>
    </row>
    <row r="106" spans="1:29" x14ac:dyDescent="0.2">
      <c r="A106" s="65"/>
      <c r="B106" s="65"/>
      <c r="C106" s="65"/>
      <c r="D106" s="65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X106">
        <v>11.1</v>
      </c>
      <c r="Y106" s="68">
        <f t="shared" si="2"/>
        <v>2.7848051656784566E-7</v>
      </c>
      <c r="AC106" s="68"/>
    </row>
    <row r="107" spans="1:29" x14ac:dyDescent="0.2">
      <c r="A107" s="65"/>
      <c r="B107" s="65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X107">
        <v>11.2</v>
      </c>
      <c r="Y107" s="68">
        <f t="shared" si="2"/>
        <v>2.8855935551343207E-7</v>
      </c>
      <c r="AC107" s="68"/>
    </row>
    <row r="108" spans="1:29" x14ac:dyDescent="0.2">
      <c r="X108">
        <v>11.3</v>
      </c>
      <c r="Y108" s="68">
        <f t="shared" si="2"/>
        <v>2.9890849195985361E-7</v>
      </c>
      <c r="AC108" s="68"/>
    </row>
    <row r="109" spans="1:29" x14ac:dyDescent="0.2">
      <c r="X109">
        <v>11.4</v>
      </c>
      <c r="Y109" s="68">
        <f t="shared" si="2"/>
        <v>3.0953268634652784E-7</v>
      </c>
      <c r="AC109" s="68"/>
    </row>
    <row r="110" spans="1:29" x14ac:dyDescent="0.2">
      <c r="X110">
        <v>11.5</v>
      </c>
      <c r="Y110" s="68">
        <f t="shared" si="2"/>
        <v>3.2043673990232208E-7</v>
      </c>
      <c r="AC110" s="68"/>
    </row>
    <row r="111" spans="1:29" x14ac:dyDescent="0.2">
      <c r="X111">
        <v>11.6</v>
      </c>
      <c r="Y111" s="68">
        <f t="shared" si="2"/>
        <v>3.3162549463265132E-7</v>
      </c>
      <c r="AC111" s="68"/>
    </row>
    <row r="112" spans="1:29" x14ac:dyDescent="0.2">
      <c r="X112">
        <v>11.7</v>
      </c>
      <c r="Y112" s="68">
        <f t="shared" si="2"/>
        <v>3.4310383330669171E-7</v>
      </c>
      <c r="AC112" s="68"/>
    </row>
    <row r="113" spans="24:29" x14ac:dyDescent="0.2">
      <c r="X113">
        <v>11.8</v>
      </c>
      <c r="Y113" s="68">
        <f t="shared" si="2"/>
        <v>3.5487667944471748E-7</v>
      </c>
      <c r="AC113" s="68"/>
    </row>
    <row r="114" spans="24:29" x14ac:dyDescent="0.2">
      <c r="X114">
        <v>11.9</v>
      </c>
      <c r="Y114" s="68">
        <f t="shared" si="2"/>
        <v>3.6694899730554083E-7</v>
      </c>
      <c r="AC114" s="68"/>
    </row>
    <row r="115" spans="24:29" x14ac:dyDescent="0.2">
      <c r="X115">
        <v>12</v>
      </c>
      <c r="Y115" s="68">
        <f t="shared" si="2"/>
        <v>3.7932579187406799E-7</v>
      </c>
      <c r="AC115" s="68"/>
    </row>
    <row r="116" spans="24:29" x14ac:dyDescent="0.2">
      <c r="X116">
        <v>12.1</v>
      </c>
      <c r="Y116" s="68">
        <f t="shared" si="2"/>
        <v>3.9201210884896143E-7</v>
      </c>
      <c r="AC116" s="68"/>
    </row>
    <row r="117" spans="24:29" x14ac:dyDescent="0.2">
      <c r="X117">
        <v>12.2</v>
      </c>
      <c r="Y117" s="68">
        <f t="shared" si="2"/>
        <v>4.0501303463041279E-7</v>
      </c>
      <c r="AC117" s="68"/>
    </row>
    <row r="118" spans="24:29" x14ac:dyDescent="0.2">
      <c r="X118">
        <v>12.3</v>
      </c>
      <c r="Y118" s="68">
        <f t="shared" si="2"/>
        <v>4.1833369630801451E-7</v>
      </c>
      <c r="AC118" s="68"/>
    </row>
    <row r="119" spans="24:29" x14ac:dyDescent="0.2">
      <c r="X119">
        <v>12.4</v>
      </c>
      <c r="Y119" s="68">
        <f t="shared" si="2"/>
        <v>4.3197926164874169E-7</v>
      </c>
      <c r="AC119" s="68"/>
    </row>
    <row r="120" spans="24:29" x14ac:dyDescent="0.2">
      <c r="X120">
        <v>12.5</v>
      </c>
      <c r="Y120" s="68">
        <f t="shared" si="2"/>
        <v>4.4595493908503249E-7</v>
      </c>
      <c r="AC120" s="68"/>
    </row>
    <row r="121" spans="24:29" x14ac:dyDescent="0.2">
      <c r="X121">
        <v>12.6</v>
      </c>
      <c r="Y121" s="68">
        <f t="shared" si="2"/>
        <v>4.6026597770296434E-7</v>
      </c>
      <c r="AC121" s="68"/>
    </row>
    <row r="122" spans="24:29" x14ac:dyDescent="0.2">
      <c r="X122">
        <v>12.7</v>
      </c>
      <c r="Y122" s="68">
        <f t="shared" si="2"/>
        <v>4.7491766723054122E-7</v>
      </c>
      <c r="AC122" s="68"/>
    </row>
    <row r="123" spans="24:29" x14ac:dyDescent="0.2">
      <c r="X123">
        <v>12.8</v>
      </c>
      <c r="Y123" s="68">
        <f t="shared" si="2"/>
        <v>4.8991533802605856E-7</v>
      </c>
      <c r="AC123" s="68"/>
    </row>
    <row r="124" spans="24:29" x14ac:dyDescent="0.2">
      <c r="X124">
        <v>12.9</v>
      </c>
      <c r="Y124" s="68">
        <f t="shared" si="2"/>
        <v>5.0526436106658182E-7</v>
      </c>
      <c r="AC124" s="68"/>
    </row>
    <row r="125" spans="24:29" x14ac:dyDescent="0.2">
      <c r="X125">
        <v>13</v>
      </c>
      <c r="Y125" s="68">
        <f t="shared" si="2"/>
        <v>5.209701479365081E-7</v>
      </c>
      <c r="AC125" s="68"/>
    </row>
    <row r="126" spans="24:29" x14ac:dyDescent="0.2">
      <c r="X126">
        <v>13.1</v>
      </c>
      <c r="Y126" s="68">
        <f t="shared" si="2"/>
        <v>5.3703815081622256E-7</v>
      </c>
      <c r="AC126" s="68"/>
    </row>
    <row r="127" spans="24:29" x14ac:dyDescent="0.2">
      <c r="X127">
        <v>13.2</v>
      </c>
      <c r="Y127" s="68">
        <f t="shared" si="2"/>
        <v>5.5347386247084584E-7</v>
      </c>
      <c r="AC127" s="68"/>
    </row>
    <row r="128" spans="24:29" x14ac:dyDescent="0.2">
      <c r="X128">
        <v>13.3</v>
      </c>
      <c r="Y128" s="68">
        <f t="shared" si="2"/>
        <v>5.7028281623907102E-7</v>
      </c>
      <c r="AC128" s="68"/>
    </row>
    <row r="129" spans="24:29" x14ac:dyDescent="0.2">
      <c r="X129">
        <v>13.4</v>
      </c>
      <c r="Y129" s="68">
        <f t="shared" si="2"/>
        <v>5.8747058602208513E-7</v>
      </c>
      <c r="AC129" s="68"/>
    </row>
    <row r="130" spans="24:29" x14ac:dyDescent="0.2">
      <c r="X130">
        <v>13.5</v>
      </c>
      <c r="Y130" s="68">
        <f t="shared" si="2"/>
        <v>6.050427862725874E-7</v>
      </c>
      <c r="AC130" s="68"/>
    </row>
    <row r="131" spans="24:29" x14ac:dyDescent="0.2">
      <c r="X131">
        <v>13.6</v>
      </c>
      <c r="Y131" s="68">
        <f t="shared" si="2"/>
        <v>6.230050719838783E-7</v>
      </c>
      <c r="AC131" s="68"/>
    </row>
    <row r="132" spans="24:29" x14ac:dyDescent="0.2">
      <c r="X132">
        <v>13.7</v>
      </c>
      <c r="Y132" s="68">
        <f t="shared" si="2"/>
        <v>6.4136313867904145E-7</v>
      </c>
      <c r="AC132" s="68"/>
    </row>
    <row r="133" spans="24:29" x14ac:dyDescent="0.2">
      <c r="X133">
        <v>13.8</v>
      </c>
      <c r="Y133" s="68">
        <f t="shared" si="2"/>
        <v>6.6012272240021246E-7</v>
      </c>
      <c r="AC133" s="68"/>
    </row>
    <row r="134" spans="24:29" x14ac:dyDescent="0.2">
      <c r="X134">
        <v>13.9</v>
      </c>
      <c r="Y134" s="68">
        <f t="shared" si="2"/>
        <v>6.7928959969791287E-7</v>
      </c>
      <c r="AC134" s="68"/>
    </row>
    <row r="135" spans="24:29" x14ac:dyDescent="0.2">
      <c r="X135">
        <v>14</v>
      </c>
      <c r="Y135" s="68">
        <f t="shared" si="2"/>
        <v>6.9886958762048509E-7</v>
      </c>
      <c r="AC135" s="68"/>
    </row>
    <row r="136" spans="24:29" x14ac:dyDescent="0.2">
      <c r="X136">
        <v>14.1</v>
      </c>
      <c r="Y136" s="68">
        <f t="shared" si="2"/>
        <v>7.1886854370359018E-7</v>
      </c>
      <c r="AC136" s="68"/>
    </row>
    <row r="137" spans="24:29" x14ac:dyDescent="0.2">
      <c r="X137">
        <v>14.2</v>
      </c>
      <c r="Y137" s="68">
        <f t="shared" si="2"/>
        <v>7.3929236595979262E-7</v>
      </c>
      <c r="AC137" s="68"/>
    </row>
    <row r="138" spans="24:29" x14ac:dyDescent="0.2">
      <c r="X138">
        <v>14.3</v>
      </c>
      <c r="Y138" s="68">
        <f t="shared" si="2"/>
        <v>7.6014699286821484E-7</v>
      </c>
      <c r="AC138" s="68"/>
    </row>
    <row r="139" spans="24:29" x14ac:dyDescent="0.2">
      <c r="X139">
        <v>14.4</v>
      </c>
      <c r="Y139" s="68">
        <f t="shared" si="2"/>
        <v>7.814384033642803E-7</v>
      </c>
      <c r="AC139" s="68"/>
    </row>
    <row r="140" spans="24:29" x14ac:dyDescent="0.2">
      <c r="X140">
        <v>14.5</v>
      </c>
      <c r="Y140" s="68">
        <f t="shared" si="2"/>
        <v>8.031726168295095E-7</v>
      </c>
      <c r="AC140" s="68"/>
    </row>
    <row r="141" spans="24:29" x14ac:dyDescent="0.2">
      <c r="X141">
        <v>14.6</v>
      </c>
      <c r="Y141" s="68">
        <f t="shared" si="2"/>
        <v>8.2535569308141508E-7</v>
      </c>
      <c r="AC141" s="68"/>
    </row>
    <row r="142" spans="24:29" x14ac:dyDescent="0.2">
      <c r="X142">
        <v>14.7</v>
      </c>
      <c r="Y142" s="68">
        <f t="shared" ref="Y142:Y205" si="3">$Z$4*X142^$Z$2</f>
        <v>8.4799373236344585E-7</v>
      </c>
      <c r="AC142" s="68"/>
    </row>
    <row r="143" spans="24:29" x14ac:dyDescent="0.2">
      <c r="X143">
        <v>14.8</v>
      </c>
      <c r="Y143" s="68">
        <f t="shared" si="3"/>
        <v>8.7109287533502355E-7</v>
      </c>
      <c r="AC143" s="68"/>
    </row>
    <row r="144" spans="24:29" x14ac:dyDescent="0.2">
      <c r="X144">
        <v>14.9</v>
      </c>
      <c r="Y144" s="68">
        <f t="shared" si="3"/>
        <v>8.9465930306163536E-7</v>
      </c>
      <c r="AC144" s="68"/>
    </row>
    <row r="145" spans="24:29" x14ac:dyDescent="0.2">
      <c r="X145">
        <v>15</v>
      </c>
      <c r="Y145" s="68">
        <f t="shared" si="3"/>
        <v>9.1869923700499577E-7</v>
      </c>
      <c r="AC145" s="68"/>
    </row>
    <row r="146" spans="24:29" x14ac:dyDescent="0.2">
      <c r="X146">
        <v>15.1</v>
      </c>
      <c r="Y146" s="68">
        <f t="shared" si="3"/>
        <v>9.4321893901328954E-7</v>
      </c>
      <c r="AC146" s="68"/>
    </row>
    <row r="147" spans="24:29" x14ac:dyDescent="0.2">
      <c r="X147">
        <v>15.2</v>
      </c>
      <c r="Y147" s="68">
        <f t="shared" si="3"/>
        <v>9.6822471131146827E-7</v>
      </c>
      <c r="AC147" s="68"/>
    </row>
    <row r="148" spans="24:29" x14ac:dyDescent="0.2">
      <c r="X148">
        <v>15.3</v>
      </c>
      <c r="Y148" s="68">
        <f t="shared" si="3"/>
        <v>9.937228964916291E-7</v>
      </c>
      <c r="AC148" s="68"/>
    </row>
    <row r="149" spans="24:29" x14ac:dyDescent="0.2">
      <c r="X149">
        <v>15.4</v>
      </c>
      <c r="Y149" s="68">
        <f t="shared" si="3"/>
        <v>1.0197198775034342E-6</v>
      </c>
      <c r="AC149" s="68"/>
    </row>
    <row r="150" spans="24:29" x14ac:dyDescent="0.2">
      <c r="X150">
        <v>15.5</v>
      </c>
      <c r="Y150" s="68">
        <f t="shared" si="3"/>
        <v>1.0462220776446261E-6</v>
      </c>
      <c r="AC150" s="68"/>
    </row>
    <row r="151" spans="24:29" x14ac:dyDescent="0.2">
      <c r="X151">
        <v>15.6</v>
      </c>
      <c r="Y151" s="68">
        <f t="shared" si="3"/>
        <v>1.0732359605515897E-6</v>
      </c>
      <c r="AC151" s="68"/>
    </row>
    <row r="152" spans="24:29" x14ac:dyDescent="0.2">
      <c r="X152">
        <v>15.7</v>
      </c>
      <c r="Y152" s="68">
        <f t="shared" si="3"/>
        <v>1.1007680301899746E-6</v>
      </c>
      <c r="AC152" s="68"/>
    </row>
    <row r="153" spans="24:29" x14ac:dyDescent="0.2">
      <c r="X153">
        <v>15.8</v>
      </c>
      <c r="Y153" s="68">
        <f t="shared" si="3"/>
        <v>1.1288248308453846E-6</v>
      </c>
      <c r="AC153" s="68"/>
    </row>
    <row r="154" spans="24:29" x14ac:dyDescent="0.2">
      <c r="X154">
        <v>15.9</v>
      </c>
      <c r="Y154" s="68">
        <f t="shared" si="3"/>
        <v>1.1574129471141375E-6</v>
      </c>
      <c r="AC154" s="68"/>
    </row>
    <row r="155" spans="24:29" x14ac:dyDescent="0.2">
      <c r="X155">
        <v>16</v>
      </c>
      <c r="Y155" s="68">
        <f t="shared" si="3"/>
        <v>1.1865390038940663E-6</v>
      </c>
      <c r="AC155" s="68"/>
    </row>
    <row r="156" spans="24:29" x14ac:dyDescent="0.2">
      <c r="X156">
        <v>16.100000000000001</v>
      </c>
      <c r="Y156" s="68">
        <f t="shared" si="3"/>
        <v>1.2162096663754099E-6</v>
      </c>
      <c r="AC156" s="68"/>
    </row>
    <row r="157" spans="24:29" x14ac:dyDescent="0.2">
      <c r="X157">
        <v>16.2</v>
      </c>
      <c r="Y157" s="68">
        <f t="shared" si="3"/>
        <v>1.2464316400317197E-6</v>
      </c>
      <c r="AC157" s="68"/>
    </row>
    <row r="158" spans="24:29" x14ac:dyDescent="0.2">
      <c r="X158">
        <v>16.3</v>
      </c>
      <c r="Y158" s="68">
        <f t="shared" si="3"/>
        <v>1.2772116706108804E-6</v>
      </c>
      <c r="AC158" s="68"/>
    </row>
    <row r="159" spans="24:29" x14ac:dyDescent="0.2">
      <c r="X159">
        <v>16.399999999999999</v>
      </c>
      <c r="Y159" s="68">
        <f t="shared" si="3"/>
        <v>1.3085565441261202E-6</v>
      </c>
      <c r="AC159" s="68"/>
    </row>
    <row r="160" spans="24:29" x14ac:dyDescent="0.2">
      <c r="X160">
        <v>16.5</v>
      </c>
      <c r="Y160" s="68">
        <f t="shared" si="3"/>
        <v>1.3404730868471567E-6</v>
      </c>
      <c r="AC160" s="68"/>
    </row>
    <row r="161" spans="24:29" x14ac:dyDescent="0.2">
      <c r="X161">
        <v>16.600000000000001</v>
      </c>
      <c r="Y161" s="68">
        <f t="shared" si="3"/>
        <v>1.3729681652913347E-6</v>
      </c>
      <c r="AC161" s="68"/>
    </row>
    <row r="162" spans="24:29" x14ac:dyDescent="0.2">
      <c r="X162">
        <v>16.7</v>
      </c>
      <c r="Y162" s="68">
        <f t="shared" si="3"/>
        <v>1.4060486862148382E-6</v>
      </c>
      <c r="AC162" s="68"/>
    </row>
    <row r="163" spans="24:29" x14ac:dyDescent="0.2">
      <c r="X163">
        <v>16.8</v>
      </c>
      <c r="Y163" s="68">
        <f t="shared" si="3"/>
        <v>1.439721596603987E-6</v>
      </c>
      <c r="AC163" s="68"/>
    </row>
    <row r="164" spans="24:29" x14ac:dyDescent="0.2">
      <c r="X164">
        <v>16.899999999999999</v>
      </c>
      <c r="Y164" s="68">
        <f t="shared" si="3"/>
        <v>1.4739938836665399E-6</v>
      </c>
      <c r="AC164" s="68"/>
    </row>
    <row r="165" spans="24:29" x14ac:dyDescent="0.2">
      <c r="X165">
        <v>17</v>
      </c>
      <c r="Y165" s="68">
        <f t="shared" si="3"/>
        <v>1.508872574823087E-6</v>
      </c>
      <c r="AC165" s="68"/>
    </row>
    <row r="166" spans="24:29" x14ac:dyDescent="0.2">
      <c r="X166">
        <v>17.100000000000001</v>
      </c>
      <c r="Y166" s="68">
        <f t="shared" si="3"/>
        <v>1.5443647376984806E-6</v>
      </c>
      <c r="AC166" s="68"/>
    </row>
    <row r="167" spans="24:29" x14ac:dyDescent="0.2">
      <c r="X167">
        <v>17.2</v>
      </c>
      <c r="Y167" s="68">
        <f t="shared" si="3"/>
        <v>1.5804774801133152E-6</v>
      </c>
      <c r="AC167" s="68"/>
    </row>
    <row r="168" spans="24:29" x14ac:dyDescent="0.2">
      <c r="X168">
        <v>17.3</v>
      </c>
      <c r="Y168" s="68">
        <f t="shared" si="3"/>
        <v>1.6172179500754758E-6</v>
      </c>
      <c r="AC168" s="68"/>
    </row>
    <row r="169" spans="24:29" x14ac:dyDescent="0.2">
      <c r="X169">
        <v>17.399999999999999</v>
      </c>
      <c r="Y169" s="68">
        <f t="shared" si="3"/>
        <v>1.6545933357717182E-6</v>
      </c>
      <c r="AC169" s="68"/>
    </row>
    <row r="170" spans="24:29" x14ac:dyDescent="0.2">
      <c r="X170">
        <v>17.5</v>
      </c>
      <c r="Y170" s="68">
        <f t="shared" si="3"/>
        <v>1.6926108655593094E-6</v>
      </c>
      <c r="AC170" s="68"/>
    </row>
    <row r="171" spans="24:29" x14ac:dyDescent="0.2">
      <c r="X171">
        <v>17.600000000000001</v>
      </c>
      <c r="Y171" s="68">
        <f t="shared" si="3"/>
        <v>1.731277807957713E-6</v>
      </c>
      <c r="AC171" s="68"/>
    </row>
    <row r="172" spans="24:29" x14ac:dyDescent="0.2">
      <c r="X172">
        <v>17.7</v>
      </c>
      <c r="Y172" s="68">
        <f t="shared" si="3"/>
        <v>1.7706014716403336E-6</v>
      </c>
      <c r="AC172" s="68"/>
    </row>
    <row r="173" spans="24:29" x14ac:dyDescent="0.2">
      <c r="X173">
        <v>17.8</v>
      </c>
      <c r="Y173" s="68">
        <f t="shared" si="3"/>
        <v>1.8105892054263106E-6</v>
      </c>
      <c r="AC173" s="68"/>
    </row>
    <row r="174" spans="24:29" x14ac:dyDescent="0.2">
      <c r="X174">
        <v>17.899999999999999</v>
      </c>
      <c r="Y174" s="68">
        <f t="shared" si="3"/>
        <v>1.8512483982723211E-6</v>
      </c>
      <c r="AC174" s="68"/>
    </row>
    <row r="175" spans="24:29" x14ac:dyDescent="0.2">
      <c r="X175">
        <v>18</v>
      </c>
      <c r="Y175" s="68">
        <f t="shared" si="3"/>
        <v>1.8925864792645145E-6</v>
      </c>
      <c r="AC175" s="68"/>
    </row>
    <row r="176" spans="24:29" x14ac:dyDescent="0.2">
      <c r="X176">
        <v>18.100000000000001</v>
      </c>
      <c r="Y176" s="68">
        <f t="shared" si="3"/>
        <v>1.9346109176103912E-6</v>
      </c>
      <c r="AC176" s="68"/>
    </row>
    <row r="177" spans="24:29" x14ac:dyDescent="0.2">
      <c r="X177">
        <v>18.2</v>
      </c>
      <c r="Y177" s="68">
        <f t="shared" si="3"/>
        <v>1.9773292226308066E-6</v>
      </c>
      <c r="AC177" s="68"/>
    </row>
    <row r="178" spans="24:29" x14ac:dyDescent="0.2">
      <c r="X178">
        <v>18.3</v>
      </c>
      <c r="Y178" s="68">
        <f t="shared" si="3"/>
        <v>2.0207489437519931E-6</v>
      </c>
      <c r="AC178" s="68"/>
    </row>
    <row r="179" spans="24:29" x14ac:dyDescent="0.2">
      <c r="X179">
        <v>18.399999999999999</v>
      </c>
      <c r="Y179" s="68">
        <f t="shared" si="3"/>
        <v>2.0648776704976115E-6</v>
      </c>
      <c r="AC179" s="68"/>
    </row>
    <row r="180" spans="24:29" x14ac:dyDescent="0.2">
      <c r="X180">
        <v>18.5</v>
      </c>
      <c r="Y180" s="68">
        <f t="shared" si="3"/>
        <v>2.1097230324808945E-6</v>
      </c>
      <c r="AC180" s="68"/>
    </row>
    <row r="181" spans="24:29" x14ac:dyDescent="0.2">
      <c r="X181">
        <v>18.600000000000001</v>
      </c>
      <c r="Y181" s="68">
        <f t="shared" si="3"/>
        <v>2.1552926993967721E-6</v>
      </c>
      <c r="AC181" s="68"/>
    </row>
    <row r="182" spans="24:29" x14ac:dyDescent="0.2">
      <c r="X182">
        <v>18.7</v>
      </c>
      <c r="Y182" s="68">
        <f t="shared" si="3"/>
        <v>2.2015943810140799E-6</v>
      </c>
      <c r="AC182" s="68"/>
    </row>
    <row r="183" spans="24:29" x14ac:dyDescent="0.2">
      <c r="X183">
        <v>18.8</v>
      </c>
      <c r="Y183" s="68">
        <f t="shared" si="3"/>
        <v>2.2486358271678315E-6</v>
      </c>
      <c r="AC183" s="68"/>
    </row>
    <row r="184" spans="24:29" x14ac:dyDescent="0.2">
      <c r="X184">
        <v>18.899999999999999</v>
      </c>
      <c r="Y184" s="68">
        <f t="shared" si="3"/>
        <v>2.296424827751464E-6</v>
      </c>
      <c r="AC184" s="68"/>
    </row>
    <row r="185" spans="24:29" x14ac:dyDescent="0.2">
      <c r="X185">
        <v>19</v>
      </c>
      <c r="Y185" s="68">
        <f t="shared" si="3"/>
        <v>2.3449692127092073E-6</v>
      </c>
      <c r="AC185" s="68"/>
    </row>
    <row r="186" spans="24:29" x14ac:dyDescent="0.2">
      <c r="X186">
        <v>19.100000000000001</v>
      </c>
      <c r="Y186" s="68">
        <f t="shared" si="3"/>
        <v>2.3942768520284311E-6</v>
      </c>
      <c r="AC186" s="68"/>
    </row>
    <row r="187" spans="24:29" x14ac:dyDescent="0.2">
      <c r="X187">
        <v>19.2</v>
      </c>
      <c r="Y187" s="68">
        <f t="shared" si="3"/>
        <v>2.4443556557320703E-6</v>
      </c>
      <c r="AC187" s="68"/>
    </row>
    <row r="188" spans="24:29" x14ac:dyDescent="0.2">
      <c r="X188">
        <v>19.3</v>
      </c>
      <c r="Y188" s="68">
        <f t="shared" si="3"/>
        <v>2.4952135738710767E-6</v>
      </c>
      <c r="AC188" s="68"/>
    </row>
    <row r="189" spans="24:29" x14ac:dyDescent="0.2">
      <c r="X189">
        <v>19.399999999999999</v>
      </c>
      <c r="Y189" s="68">
        <f t="shared" si="3"/>
        <v>2.5468585965169301E-6</v>
      </c>
      <c r="AC189" s="68"/>
    </row>
    <row r="190" spans="24:29" x14ac:dyDescent="0.2">
      <c r="X190">
        <v>19.5</v>
      </c>
      <c r="Y190" s="68">
        <f t="shared" si="3"/>
        <v>2.5992987537541451E-6</v>
      </c>
      <c r="AC190" s="68"/>
    </row>
    <row r="191" spans="24:29" x14ac:dyDescent="0.2">
      <c r="X191">
        <v>19.600000000000001</v>
      </c>
      <c r="Y191" s="68">
        <f t="shared" si="3"/>
        <v>2.652542115672894E-6</v>
      </c>
      <c r="AC191" s="68"/>
    </row>
    <row r="192" spans="24:29" x14ac:dyDescent="0.2">
      <c r="X192">
        <v>19.7</v>
      </c>
      <c r="Y192" s="68">
        <f t="shared" si="3"/>
        <v>2.7065967923615529E-6</v>
      </c>
      <c r="AC192" s="68"/>
    </row>
    <row r="193" spans="24:29" x14ac:dyDescent="0.2">
      <c r="X193">
        <v>19.8</v>
      </c>
      <c r="Y193" s="68">
        <f t="shared" si="3"/>
        <v>2.7614709338994538E-6</v>
      </c>
      <c r="AC193" s="68"/>
    </row>
    <row r="194" spans="24:29" x14ac:dyDescent="0.2">
      <c r="X194">
        <v>19.899999999999999</v>
      </c>
      <c r="Y194" s="68">
        <f t="shared" si="3"/>
        <v>2.8171727303494755E-6</v>
      </c>
      <c r="AC194" s="68"/>
    </row>
    <row r="195" spans="24:29" x14ac:dyDescent="0.2">
      <c r="X195">
        <v>20</v>
      </c>
      <c r="Y195" s="68">
        <f t="shared" si="3"/>
        <v>2.8737104117508535E-6</v>
      </c>
      <c r="AC195" s="68"/>
    </row>
    <row r="196" spans="24:29" x14ac:dyDescent="0.2">
      <c r="X196">
        <v>20.100000000000001</v>
      </c>
      <c r="Y196" s="68">
        <f t="shared" si="3"/>
        <v>2.9310922481119329E-6</v>
      </c>
      <c r="AC196" s="68"/>
    </row>
    <row r="197" spans="24:29" x14ac:dyDescent="0.2">
      <c r="X197">
        <v>20.2</v>
      </c>
      <c r="Y197" s="68">
        <f t="shared" si="3"/>
        <v>2.9893265494029323E-6</v>
      </c>
      <c r="AC197" s="68"/>
    </row>
    <row r="198" spans="24:29" x14ac:dyDescent="0.2">
      <c r="X198">
        <v>20.3</v>
      </c>
      <c r="Y198" s="68">
        <f t="shared" si="3"/>
        <v>3.0484216655488515E-6</v>
      </c>
      <c r="AC198" s="68"/>
    </row>
    <row r="199" spans="24:29" x14ac:dyDescent="0.2">
      <c r="X199">
        <v>20.399999999999999</v>
      </c>
      <c r="Y199" s="68">
        <f t="shared" si="3"/>
        <v>3.1083859864223234E-6</v>
      </c>
      <c r="AC199" s="68"/>
    </row>
    <row r="200" spans="24:29" x14ac:dyDescent="0.2">
      <c r="X200">
        <v>20.5</v>
      </c>
      <c r="Y200" s="68">
        <f t="shared" si="3"/>
        <v>3.169227941836526E-6</v>
      </c>
      <c r="AC200" s="68"/>
    </row>
    <row r="201" spans="24:29" x14ac:dyDescent="0.2">
      <c r="X201">
        <v>20.6</v>
      </c>
      <c r="Y201" s="68">
        <f t="shared" si="3"/>
        <v>3.2309560015381446E-6</v>
      </c>
      <c r="AC201" s="68"/>
    </row>
    <row r="202" spans="24:29" x14ac:dyDescent="0.2">
      <c r="X202">
        <v>20.7</v>
      </c>
      <c r="Y202" s="68">
        <f t="shared" si="3"/>
        <v>3.2935786752003715E-6</v>
      </c>
      <c r="AC202" s="68"/>
    </row>
    <row r="203" spans="24:29" x14ac:dyDescent="0.2">
      <c r="X203">
        <v>20.8</v>
      </c>
      <c r="Y203" s="68">
        <f t="shared" si="3"/>
        <v>3.3571045124159235E-6</v>
      </c>
      <c r="AC203" s="68"/>
    </row>
    <row r="204" spans="24:29" x14ac:dyDescent="0.2">
      <c r="X204">
        <v>20.9</v>
      </c>
      <c r="Y204" s="68">
        <f t="shared" si="3"/>
        <v>3.4215421026900873E-6</v>
      </c>
      <c r="AC204" s="68"/>
    </row>
    <row r="205" spans="24:29" x14ac:dyDescent="0.2">
      <c r="X205">
        <v>21</v>
      </c>
      <c r="Y205" s="68">
        <f t="shared" si="3"/>
        <v>3.4869000754338676E-6</v>
      </c>
      <c r="AC205" s="68"/>
    </row>
    <row r="206" spans="24:29" x14ac:dyDescent="0.2">
      <c r="X206">
        <v>21.1</v>
      </c>
      <c r="Y206" s="68">
        <f t="shared" ref="Y206:Y269" si="4">$Z$4*X206^$Z$2</f>
        <v>3.5531870999570172E-6</v>
      </c>
      <c r="AC206" s="68"/>
    </row>
    <row r="207" spans="24:29" x14ac:dyDescent="0.2">
      <c r="X207">
        <v>21.2</v>
      </c>
      <c r="Y207" s="68">
        <f t="shared" si="4"/>
        <v>3.6204118854613237E-6</v>
      </c>
      <c r="AC207" s="68"/>
    </row>
    <row r="208" spans="24:29" x14ac:dyDescent="0.2">
      <c r="X208">
        <v>21.3</v>
      </c>
      <c r="Y208" s="68">
        <f t="shared" si="4"/>
        <v>3.6885831810337064E-6</v>
      </c>
      <c r="AC208" s="68"/>
    </row>
    <row r="209" spans="24:29" x14ac:dyDescent="0.2">
      <c r="X209">
        <v>21.4</v>
      </c>
      <c r="Y209" s="68">
        <f t="shared" si="4"/>
        <v>3.7577097756394853E-6</v>
      </c>
      <c r="AC209" s="68"/>
    </row>
    <row r="210" spans="24:29" x14ac:dyDescent="0.2">
      <c r="X210">
        <v>21.5</v>
      </c>
      <c r="Y210" s="68">
        <f t="shared" si="4"/>
        <v>3.8278004981156767E-6</v>
      </c>
      <c r="AC210" s="68"/>
    </row>
    <row r="211" spans="24:29" x14ac:dyDescent="0.2">
      <c r="X211">
        <v>21.6</v>
      </c>
      <c r="Y211" s="68">
        <f t="shared" si="4"/>
        <v>3.8988642171642288E-6</v>
      </c>
      <c r="AC211" s="68"/>
    </row>
    <row r="212" spans="24:29" x14ac:dyDescent="0.2">
      <c r="X212">
        <v>21.7</v>
      </c>
      <c r="Y212" s="68">
        <f t="shared" si="4"/>
        <v>3.9709098413453675E-6</v>
      </c>
      <c r="AC212" s="68"/>
    </row>
    <row r="213" spans="24:29" x14ac:dyDescent="0.2">
      <c r="X213">
        <v>21.8</v>
      </c>
      <c r="Y213" s="68">
        <f t="shared" si="4"/>
        <v>4.0439463190710097E-6</v>
      </c>
      <c r="AC213" s="68"/>
    </row>
    <row r="214" spans="24:29" x14ac:dyDescent="0.2">
      <c r="X214">
        <v>21.9</v>
      </c>
      <c r="Y214" s="68">
        <f t="shared" si="4"/>
        <v>4.1179826385980664E-6</v>
      </c>
      <c r="AC214" s="68"/>
    </row>
    <row r="215" spans="24:29" x14ac:dyDescent="0.2">
      <c r="X215">
        <v>22</v>
      </c>
      <c r="Y215" s="68">
        <f t="shared" si="4"/>
        <v>4.1930278280219577E-6</v>
      </c>
      <c r="AC215" s="68"/>
    </row>
    <row r="216" spans="24:29" x14ac:dyDescent="0.2">
      <c r="X216">
        <v>22.1</v>
      </c>
      <c r="Y216" s="68">
        <f t="shared" si="4"/>
        <v>4.2690909552699797E-6</v>
      </c>
      <c r="AC216" s="68"/>
    </row>
    <row r="217" spans="24:29" x14ac:dyDescent="0.2">
      <c r="X217">
        <v>22.2</v>
      </c>
      <c r="Y217" s="68">
        <f t="shared" si="4"/>
        <v>4.3461811280948729E-6</v>
      </c>
      <c r="AC217" s="68"/>
    </row>
    <row r="218" spans="24:29" x14ac:dyDescent="0.2">
      <c r="X218">
        <v>22.3</v>
      </c>
      <c r="Y218" s="68">
        <f t="shared" si="4"/>
        <v>4.4243074940682671E-6</v>
      </c>
      <c r="AC218" s="68"/>
    </row>
    <row r="219" spans="24:29" x14ac:dyDescent="0.2">
      <c r="X219">
        <v>22.4</v>
      </c>
      <c r="Y219" s="68">
        <f t="shared" si="4"/>
        <v>4.5034792405742911E-6</v>
      </c>
      <c r="AC219" s="68"/>
    </row>
    <row r="220" spans="24:29" x14ac:dyDescent="0.2">
      <c r="X220">
        <v>22.5</v>
      </c>
      <c r="Y220" s="68">
        <f t="shared" si="4"/>
        <v>4.5837055948030978E-6</v>
      </c>
      <c r="AC220" s="68"/>
    </row>
    <row r="221" spans="24:29" x14ac:dyDescent="0.2">
      <c r="X221">
        <v>22.6</v>
      </c>
      <c r="Y221" s="68">
        <f t="shared" si="4"/>
        <v>4.6649958237445106E-6</v>
      </c>
      <c r="AC221" s="68"/>
    </row>
    <row r="222" spans="24:29" x14ac:dyDescent="0.2">
      <c r="X222">
        <v>22.7</v>
      </c>
      <c r="Y222" s="68">
        <f t="shared" si="4"/>
        <v>4.7473592341816087E-6</v>
      </c>
      <c r="AC222" s="68"/>
    </row>
    <row r="223" spans="24:29" x14ac:dyDescent="0.2">
      <c r="X223">
        <v>22.8</v>
      </c>
      <c r="Y223" s="68">
        <f t="shared" si="4"/>
        <v>4.8308051726844586E-6</v>
      </c>
      <c r="AC223" s="68"/>
    </row>
    <row r="224" spans="24:29" x14ac:dyDescent="0.2">
      <c r="X224">
        <v>22.9</v>
      </c>
      <c r="Y224" s="68">
        <f t="shared" si="4"/>
        <v>4.9153430256037658E-6</v>
      </c>
      <c r="AC224" s="68"/>
    </row>
    <row r="225" spans="24:29" x14ac:dyDescent="0.2">
      <c r="X225">
        <v>23</v>
      </c>
      <c r="Y225" s="68">
        <f t="shared" si="4"/>
        <v>5.0009822190645888E-6</v>
      </c>
      <c r="AC225" s="68"/>
    </row>
    <row r="226" spans="24:29" x14ac:dyDescent="0.2">
      <c r="X226">
        <v>23.1</v>
      </c>
      <c r="Y226" s="68">
        <f t="shared" si="4"/>
        <v>5.0877322189601375E-6</v>
      </c>
      <c r="AC226" s="68"/>
    </row>
    <row r="227" spans="24:29" x14ac:dyDescent="0.2">
      <c r="X227">
        <v>23.2</v>
      </c>
      <c r="Y227" s="68">
        <f t="shared" si="4"/>
        <v>5.1756025309455163E-6</v>
      </c>
      <c r="AC227" s="68"/>
    </row>
    <row r="228" spans="24:29" x14ac:dyDescent="0.2">
      <c r="X228">
        <v>23.3</v>
      </c>
      <c r="Y228" s="68">
        <f t="shared" si="4"/>
        <v>5.2646027004314977E-6</v>
      </c>
      <c r="AC228" s="68"/>
    </row>
    <row r="229" spans="24:29" x14ac:dyDescent="0.2">
      <c r="X229">
        <v>23.4</v>
      </c>
      <c r="Y229" s="68">
        <f t="shared" si="4"/>
        <v>5.3547423125784701E-6</v>
      </c>
      <c r="AC229" s="68"/>
    </row>
    <row r="230" spans="24:29" x14ac:dyDescent="0.2">
      <c r="X230">
        <v>23.5</v>
      </c>
      <c r="Y230" s="68">
        <f t="shared" si="4"/>
        <v>5.4460309922901679E-6</v>
      </c>
      <c r="AC230" s="68"/>
    </row>
    <row r="231" spans="24:29" x14ac:dyDescent="0.2">
      <c r="X231">
        <v>23.6</v>
      </c>
      <c r="Y231" s="68">
        <f t="shared" si="4"/>
        <v>5.5384784042076539E-6</v>
      </c>
      <c r="AC231" s="68"/>
    </row>
    <row r="232" spans="24:29" x14ac:dyDescent="0.2">
      <c r="X232">
        <v>23.7</v>
      </c>
      <c r="Y232" s="68">
        <f t="shared" si="4"/>
        <v>5.632094252703198E-6</v>
      </c>
      <c r="AC232" s="68"/>
    </row>
    <row r="233" spans="24:29" x14ac:dyDescent="0.2">
      <c r="X233">
        <v>23.8</v>
      </c>
      <c r="Y233" s="68">
        <f t="shared" si="4"/>
        <v>5.7268882818742315E-6</v>
      </c>
      <c r="AC233" s="68"/>
    </row>
    <row r="234" spans="24:29" x14ac:dyDescent="0.2">
      <c r="X234">
        <v>23.9</v>
      </c>
      <c r="Y234" s="68">
        <f t="shared" si="4"/>
        <v>5.8228702755373158E-6</v>
      </c>
      <c r="AC234" s="68"/>
    </row>
    <row r="235" spans="24:29" x14ac:dyDescent="0.2">
      <c r="X235">
        <v>24</v>
      </c>
      <c r="Y235" s="68">
        <f t="shared" si="4"/>
        <v>5.9200500572221114E-6</v>
      </c>
      <c r="AC235" s="68"/>
    </row>
    <row r="236" spans="24:29" x14ac:dyDescent="0.2">
      <c r="X236">
        <v>24.1</v>
      </c>
      <c r="Y236" s="68">
        <f t="shared" si="4"/>
        <v>6.0184374901654604E-6</v>
      </c>
      <c r="AC236" s="68"/>
    </row>
    <row r="237" spans="24:29" x14ac:dyDescent="0.2">
      <c r="X237">
        <v>24.2</v>
      </c>
      <c r="Y237" s="68">
        <f t="shared" si="4"/>
        <v>6.1180424773053981E-6</v>
      </c>
      <c r="AC237" s="68"/>
    </row>
    <row r="238" spans="24:29" x14ac:dyDescent="0.2">
      <c r="X238">
        <v>24.3</v>
      </c>
      <c r="Y238" s="68">
        <f t="shared" si="4"/>
        <v>6.2188749612752069E-6</v>
      </c>
      <c r="AC238" s="68"/>
    </row>
    <row r="239" spans="24:29" x14ac:dyDescent="0.2">
      <c r="X239">
        <v>24.4</v>
      </c>
      <c r="Y239" s="68">
        <f t="shared" si="4"/>
        <v>6.3209449243975624E-6</v>
      </c>
      <c r="AC239" s="68"/>
    </row>
    <row r="240" spans="24:29" x14ac:dyDescent="0.2">
      <c r="X240">
        <v>24.5</v>
      </c>
      <c r="Y240" s="68">
        <f t="shared" si="4"/>
        <v>6.4242623886786098E-6</v>
      </c>
      <c r="AC240" s="68"/>
    </row>
    <row r="241" spans="24:29" x14ac:dyDescent="0.2">
      <c r="X241">
        <v>24.6</v>
      </c>
      <c r="Y241" s="68">
        <f t="shared" si="4"/>
        <v>6.5288374158021503E-6</v>
      </c>
      <c r="AC241" s="68"/>
    </row>
    <row r="242" spans="24:29" x14ac:dyDescent="0.2">
      <c r="X242">
        <v>24.7</v>
      </c>
      <c r="Y242" s="68">
        <f t="shared" si="4"/>
        <v>6.6346801071238363E-6</v>
      </c>
      <c r="AC242" s="68"/>
    </row>
    <row r="243" spans="24:29" x14ac:dyDescent="0.2">
      <c r="X243">
        <v>24.8</v>
      </c>
      <c r="Y243" s="68">
        <f t="shared" si="4"/>
        <v>6.7418006036652725E-6</v>
      </c>
      <c r="AC243" s="68"/>
    </row>
    <row r="244" spans="24:29" x14ac:dyDescent="0.2">
      <c r="X244">
        <v>24.9</v>
      </c>
      <c r="Y244" s="68">
        <f t="shared" si="4"/>
        <v>6.8502090861083552E-6</v>
      </c>
      <c r="AC244" s="68"/>
    </row>
    <row r="245" spans="24:29" x14ac:dyDescent="0.2">
      <c r="X245">
        <v>25</v>
      </c>
      <c r="Y245" s="68">
        <f t="shared" si="4"/>
        <v>6.9599157747894498E-6</v>
      </c>
      <c r="AC245" s="68"/>
    </row>
    <row r="246" spans="24:29" x14ac:dyDescent="0.2">
      <c r="X246">
        <v>25.1</v>
      </c>
      <c r="Y246" s="68">
        <f t="shared" si="4"/>
        <v>7.0709309296937058E-6</v>
      </c>
      <c r="AC246" s="68"/>
    </row>
    <row r="247" spans="24:29" x14ac:dyDescent="0.2">
      <c r="X247">
        <v>25.2</v>
      </c>
      <c r="Y247" s="68">
        <f t="shared" si="4"/>
        <v>7.1832648504492625E-6</v>
      </c>
      <c r="AC247" s="68"/>
    </row>
    <row r="248" spans="24:29" x14ac:dyDescent="0.2">
      <c r="X248">
        <v>25.3</v>
      </c>
      <c r="Y248" s="68">
        <f t="shared" si="4"/>
        <v>7.2969278763217254E-6</v>
      </c>
      <c r="AC248" s="68"/>
    </row>
    <row r="249" spans="24:29" x14ac:dyDescent="0.2">
      <c r="X249">
        <v>25.4</v>
      </c>
      <c r="Y249" s="68">
        <f t="shared" si="4"/>
        <v>7.4119303862083591E-6</v>
      </c>
      <c r="AC249" s="68"/>
    </row>
    <row r="250" spans="24:29" x14ac:dyDescent="0.2">
      <c r="X250">
        <v>25.5</v>
      </c>
      <c r="Y250" s="68">
        <f t="shared" si="4"/>
        <v>7.5282827986325304E-6</v>
      </c>
      <c r="AC250" s="68"/>
    </row>
    <row r="251" spans="24:29" x14ac:dyDescent="0.2">
      <c r="X251">
        <v>25.6</v>
      </c>
      <c r="Y251" s="68">
        <f t="shared" si="4"/>
        <v>7.6459955717380633E-6</v>
      </c>
      <c r="AC251" s="68"/>
    </row>
    <row r="252" spans="24:29" x14ac:dyDescent="0.2">
      <c r="X252">
        <v>25.7</v>
      </c>
      <c r="Y252" s="68">
        <f t="shared" si="4"/>
        <v>7.7650792032836726E-6</v>
      </c>
      <c r="AC252" s="68"/>
    </row>
    <row r="253" spans="24:29" x14ac:dyDescent="0.2">
      <c r="X253">
        <v>25.8</v>
      </c>
      <c r="Y253" s="68">
        <f t="shared" si="4"/>
        <v>7.8855442306373778E-6</v>
      </c>
      <c r="AC253" s="68"/>
    </row>
    <row r="254" spans="24:29" x14ac:dyDescent="0.2">
      <c r="X254">
        <v>25.9</v>
      </c>
      <c r="Y254" s="68">
        <f t="shared" si="4"/>
        <v>8.007401230771006E-6</v>
      </c>
      <c r="AC254" s="68"/>
    </row>
    <row r="255" spans="24:29" x14ac:dyDescent="0.2">
      <c r="X255">
        <v>26</v>
      </c>
      <c r="Y255" s="68">
        <f t="shared" si="4"/>
        <v>8.1306608202546178E-6</v>
      </c>
      <c r="AC255" s="68"/>
    </row>
    <row r="256" spans="24:29" x14ac:dyDescent="0.2">
      <c r="X256">
        <v>26.1</v>
      </c>
      <c r="Y256" s="68">
        <f t="shared" si="4"/>
        <v>8.2553336552510023E-6</v>
      </c>
      <c r="AC256" s="68"/>
    </row>
    <row r="257" spans="24:29" x14ac:dyDescent="0.2">
      <c r="X257">
        <v>26.2</v>
      </c>
      <c r="Y257" s="68">
        <f t="shared" si="4"/>
        <v>8.3814304315102466E-6</v>
      </c>
      <c r="AC257" s="68"/>
    </row>
    <row r="258" spans="24:29" x14ac:dyDescent="0.2">
      <c r="X258">
        <v>26.3</v>
      </c>
      <c r="Y258" s="68">
        <f t="shared" si="4"/>
        <v>8.5089618843642923E-6</v>
      </c>
      <c r="AC258" s="68"/>
    </row>
    <row r="259" spans="24:29" x14ac:dyDescent="0.2">
      <c r="X259">
        <v>26.4</v>
      </c>
      <c r="Y259" s="68">
        <f t="shared" si="4"/>
        <v>8.6379387887214048E-6</v>
      </c>
      <c r="AC259" s="68"/>
    </row>
    <row r="260" spans="24:29" x14ac:dyDescent="0.2">
      <c r="X260">
        <v>26.5</v>
      </c>
      <c r="Y260" s="68">
        <f t="shared" si="4"/>
        <v>8.7683719590608672E-6</v>
      </c>
      <c r="AC260" s="68"/>
    </row>
    <row r="261" spans="24:29" x14ac:dyDescent="0.2">
      <c r="X261">
        <v>26.6</v>
      </c>
      <c r="Y261" s="68">
        <f t="shared" si="4"/>
        <v>8.900272249427554E-6</v>
      </c>
      <c r="AC261" s="68"/>
    </row>
    <row r="262" spans="24:29" x14ac:dyDescent="0.2">
      <c r="X262">
        <v>26.7</v>
      </c>
      <c r="Y262" s="68">
        <f t="shared" si="4"/>
        <v>9.0336505534264905E-6</v>
      </c>
      <c r="AC262" s="68"/>
    </row>
    <row r="263" spans="24:29" x14ac:dyDescent="0.2">
      <c r="X263">
        <v>26.8</v>
      </c>
      <c r="Y263" s="68">
        <f t="shared" si="4"/>
        <v>9.1685178042176529E-6</v>
      </c>
    </row>
    <row r="264" spans="24:29" x14ac:dyDescent="0.2">
      <c r="X264">
        <v>26.9</v>
      </c>
      <c r="Y264" s="68">
        <f t="shared" si="4"/>
        <v>9.3048849745104902E-6</v>
      </c>
    </row>
    <row r="265" spans="24:29" x14ac:dyDescent="0.2">
      <c r="X265">
        <v>27</v>
      </c>
      <c r="Y265" s="68">
        <f t="shared" si="4"/>
        <v>9.4427630765587469E-6</v>
      </c>
    </row>
    <row r="266" spans="24:29" x14ac:dyDescent="0.2">
      <c r="X266">
        <v>27.1</v>
      </c>
      <c r="Y266" s="68">
        <f t="shared" si="4"/>
        <v>9.5821631621550235E-6</v>
      </c>
    </row>
    <row r="267" spans="24:29" x14ac:dyDescent="0.2">
      <c r="X267">
        <v>27.2</v>
      </c>
      <c r="Y267" s="68">
        <f t="shared" si="4"/>
        <v>9.7230963226256636E-6</v>
      </c>
    </row>
    <row r="268" spans="24:29" x14ac:dyDescent="0.2">
      <c r="X268">
        <v>27.3</v>
      </c>
      <c r="Y268" s="68">
        <f t="shared" si="4"/>
        <v>9.8655736888254517E-6</v>
      </c>
    </row>
    <row r="269" spans="24:29" x14ac:dyDescent="0.2">
      <c r="X269">
        <v>27.4</v>
      </c>
      <c r="Y269" s="68">
        <f t="shared" si="4"/>
        <v>1.0009606431132272E-5</v>
      </c>
    </row>
    <row r="270" spans="24:29" x14ac:dyDescent="0.2">
      <c r="X270">
        <v>27.5</v>
      </c>
      <c r="Y270" s="68">
        <f t="shared" ref="Y270:Y285" si="5">$Z$4*X270^$Z$2</f>
        <v>1.0155205759442162E-5</v>
      </c>
    </row>
    <row r="271" spans="24:29" x14ac:dyDescent="0.2">
      <c r="X271">
        <v>27.6</v>
      </c>
      <c r="Y271" s="68">
        <f t="shared" si="5"/>
        <v>1.0302382923163829E-5</v>
      </c>
    </row>
    <row r="272" spans="24:29" x14ac:dyDescent="0.2">
      <c r="X272">
        <v>27.7</v>
      </c>
      <c r="Y272" s="68">
        <f t="shared" si="5"/>
        <v>1.0451149211213684E-5</v>
      </c>
    </row>
    <row r="273" spans="24:25" x14ac:dyDescent="0.2">
      <c r="X273">
        <v>27.8</v>
      </c>
      <c r="Y273" s="68">
        <f t="shared" si="5"/>
        <v>1.0601515952010678E-5</v>
      </c>
    </row>
    <row r="274" spans="24:25" x14ac:dyDescent="0.2">
      <c r="X274">
        <v>27.9</v>
      </c>
      <c r="Y274" s="68">
        <f t="shared" si="5"/>
        <v>1.0753494513471042E-5</v>
      </c>
    </row>
    <row r="275" spans="24:25" x14ac:dyDescent="0.2">
      <c r="X275">
        <v>28</v>
      </c>
      <c r="Y275" s="68">
        <f t="shared" si="5"/>
        <v>1.0907096303003299E-5</v>
      </c>
    </row>
    <row r="276" spans="24:25" x14ac:dyDescent="0.2">
      <c r="X276">
        <v>28.1</v>
      </c>
      <c r="Y276" s="68">
        <f t="shared" si="5"/>
        <v>1.1062332767503154E-5</v>
      </c>
    </row>
    <row r="277" spans="24:25" x14ac:dyDescent="0.2">
      <c r="X277">
        <v>28.2</v>
      </c>
      <c r="Y277" s="68">
        <f t="shared" si="5"/>
        <v>1.1219215393348403E-5</v>
      </c>
    </row>
    <row r="278" spans="24:25" x14ac:dyDescent="0.2">
      <c r="X278">
        <v>28.3</v>
      </c>
      <c r="Y278" s="68">
        <f t="shared" si="5"/>
        <v>1.1377755706393848E-5</v>
      </c>
    </row>
    <row r="279" spans="24:25" x14ac:dyDescent="0.2">
      <c r="X279">
        <v>28.4</v>
      </c>
      <c r="Y279" s="68">
        <f t="shared" si="5"/>
        <v>1.1537965271966373E-5</v>
      </c>
    </row>
    <row r="280" spans="24:25" x14ac:dyDescent="0.2">
      <c r="X280">
        <v>28.5</v>
      </c>
      <c r="Y280" s="68">
        <f t="shared" si="5"/>
        <v>1.1699855694859749E-5</v>
      </c>
    </row>
    <row r="281" spans="24:25" x14ac:dyDescent="0.2">
      <c r="X281">
        <v>28.6</v>
      </c>
      <c r="Y281" s="68">
        <f t="shared" si="5"/>
        <v>1.1863438619329862E-5</v>
      </c>
    </row>
    <row r="282" spans="24:25" x14ac:dyDescent="0.2">
      <c r="X282">
        <v>28.7</v>
      </c>
      <c r="Y282" s="68">
        <f t="shared" si="5"/>
        <v>1.2028725729089497E-5</v>
      </c>
    </row>
    <row r="283" spans="24:25" x14ac:dyDescent="0.2">
      <c r="X283">
        <v>28.8</v>
      </c>
      <c r="Y283" s="68">
        <f t="shared" si="5"/>
        <v>1.2195728747303573E-5</v>
      </c>
    </row>
    <row r="284" spans="24:25" x14ac:dyDescent="0.2">
      <c r="X284">
        <v>28.9</v>
      </c>
      <c r="Y284" s="68">
        <f t="shared" si="5"/>
        <v>1.2364459436584091E-5</v>
      </c>
    </row>
    <row r="285" spans="24:25" x14ac:dyDescent="0.2">
      <c r="X285">
        <v>29</v>
      </c>
      <c r="Y285" s="68">
        <f t="shared" si="5"/>
        <v>1.2534929598985241E-5</v>
      </c>
    </row>
  </sheetData>
  <mergeCells count="1">
    <mergeCell ref="B12:M12"/>
  </mergeCells>
  <pageMargins left="0.7" right="0.7" top="0.75" bottom="0.75" header="0.3" footer="0.3"/>
  <pageSetup paperSize="9" orientation="portrait" horizontalDpi="0" verticalDpi="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63FE84-AF1F-374D-9799-E67F7D06F6E3}">
  <dimension ref="A2:AC285"/>
  <sheetViews>
    <sheetView zoomScale="78" zoomScaleNormal="78" workbookViewId="0">
      <selection activeCell="F24" sqref="F24"/>
    </sheetView>
  </sheetViews>
  <sheetFormatPr baseColWidth="10" defaultRowHeight="16" x14ac:dyDescent="0.2"/>
  <cols>
    <col min="3" max="3" width="20.6640625" bestFit="1" customWidth="1"/>
    <col min="4" max="7" width="20.6640625" customWidth="1"/>
    <col min="11" max="11" width="20.6640625" bestFit="1" customWidth="1"/>
    <col min="16" max="16" width="14.6640625" bestFit="1" customWidth="1"/>
    <col min="18" max="18" width="20.6640625" bestFit="1" customWidth="1"/>
    <col min="26" max="26" width="13.83203125" bestFit="1" customWidth="1"/>
    <col min="27" max="27" width="20.6640625" bestFit="1" customWidth="1"/>
  </cols>
  <sheetData>
    <row r="2" spans="1:29" x14ac:dyDescent="0.2">
      <c r="Y2" s="1" t="s">
        <v>106</v>
      </c>
      <c r="Z2" s="1">
        <v>3.15</v>
      </c>
      <c r="AA2" s="1"/>
      <c r="AB2" s="1"/>
    </row>
    <row r="3" spans="1:29" x14ac:dyDescent="0.2">
      <c r="Y3" s="1" t="s">
        <v>107</v>
      </c>
      <c r="Z3" s="1">
        <v>-9.8000000000000007</v>
      </c>
      <c r="AA3" s="1"/>
      <c r="AB3" s="1"/>
    </row>
    <row r="4" spans="1:29" x14ac:dyDescent="0.2">
      <c r="Y4" s="1" t="s">
        <v>108</v>
      </c>
      <c r="Z4" s="1">
        <f>10^Z3</f>
        <v>1.5848931924611098E-10</v>
      </c>
      <c r="AA4" s="1"/>
      <c r="AB4" s="1"/>
    </row>
    <row r="5" spans="1:29" x14ac:dyDescent="0.2">
      <c r="Y5" s="1"/>
      <c r="Z5" s="135"/>
      <c r="AA5" s="135"/>
      <c r="AB5" s="1"/>
    </row>
    <row r="6" spans="1:29" x14ac:dyDescent="0.2">
      <c r="Y6" s="1"/>
      <c r="Z6" s="135"/>
      <c r="AA6" s="1"/>
      <c r="AB6" s="1"/>
    </row>
    <row r="7" spans="1:29" x14ac:dyDescent="0.2">
      <c r="X7" s="65" t="s">
        <v>48</v>
      </c>
      <c r="Y7" s="65" t="s">
        <v>8</v>
      </c>
      <c r="Z7" s="9"/>
      <c r="AA7" s="9"/>
    </row>
    <row r="8" spans="1:29" x14ac:dyDescent="0.2">
      <c r="X8">
        <v>1.3</v>
      </c>
      <c r="Y8" s="68">
        <f t="shared" ref="Y8:Y12" si="0">$Z$4*X8^$Z$2</f>
        <v>3.6217757769259287E-10</v>
      </c>
    </row>
    <row r="9" spans="1:29" x14ac:dyDescent="0.2">
      <c r="X9">
        <v>1.4</v>
      </c>
      <c r="Y9" s="68">
        <f t="shared" si="0"/>
        <v>4.5740753268761971E-10</v>
      </c>
    </row>
    <row r="10" spans="1:29" x14ac:dyDescent="0.2">
      <c r="A10" s="65" t="s">
        <v>56</v>
      </c>
      <c r="B10" s="65"/>
      <c r="H10" s="65" t="s">
        <v>65</v>
      </c>
      <c r="I10" s="65" t="s">
        <v>45</v>
      </c>
      <c r="J10" s="65"/>
      <c r="K10" s="65"/>
      <c r="L10" s="65"/>
      <c r="M10" s="65"/>
      <c r="O10" t="s">
        <v>79</v>
      </c>
      <c r="P10" t="s">
        <v>84</v>
      </c>
      <c r="X10">
        <v>1.5</v>
      </c>
      <c r="Y10" s="68">
        <f t="shared" si="0"/>
        <v>5.6844371101805785E-10</v>
      </c>
    </row>
    <row r="11" spans="1:29" x14ac:dyDescent="0.2">
      <c r="A11" s="65" t="s">
        <v>48</v>
      </c>
      <c r="B11" s="65" t="s">
        <v>8</v>
      </c>
      <c r="C11" t="s">
        <v>97</v>
      </c>
      <c r="E11" s="65"/>
      <c r="F11" s="65"/>
      <c r="G11" s="65"/>
      <c r="H11" s="65" t="s">
        <v>48</v>
      </c>
      <c r="I11" s="65" t="s">
        <v>8</v>
      </c>
      <c r="L11" s="65"/>
      <c r="M11" s="65"/>
      <c r="O11" t="s">
        <v>29</v>
      </c>
      <c r="P11" t="s">
        <v>31</v>
      </c>
      <c r="X11">
        <v>1.6</v>
      </c>
      <c r="Y11" s="68">
        <f t="shared" si="0"/>
        <v>6.9659113845386128E-10</v>
      </c>
    </row>
    <row r="12" spans="1:29" x14ac:dyDescent="0.2">
      <c r="A12" s="65">
        <v>4.1635788176068802</v>
      </c>
      <c r="B12" s="68">
        <v>1.4E-8</v>
      </c>
      <c r="C12">
        <f>A12/(1-0.1)</f>
        <v>4.6261986862298672</v>
      </c>
      <c r="E12" s="68"/>
      <c r="F12" s="68"/>
      <c r="G12" s="68"/>
      <c r="H12" s="65">
        <v>4.1892363535213599</v>
      </c>
      <c r="I12" s="65">
        <v>2.1999999999999998E-8</v>
      </c>
      <c r="L12" s="65"/>
      <c r="M12" s="65"/>
      <c r="O12">
        <v>4.2032550738902899</v>
      </c>
      <c r="P12">
        <v>9.8333333333333304E-9</v>
      </c>
      <c r="X12">
        <v>1.7</v>
      </c>
      <c r="Y12" s="68">
        <f t="shared" si="0"/>
        <v>8.4316797388701863E-10</v>
      </c>
      <c r="AB12" s="65"/>
      <c r="AC12" s="65"/>
    </row>
    <row r="13" spans="1:29" x14ac:dyDescent="0.2">
      <c r="A13" s="65">
        <v>4.2454145950169204</v>
      </c>
      <c r="B13" s="68">
        <v>1.7199999999999999E-8</v>
      </c>
      <c r="C13">
        <f t="shared" ref="C13:C48" si="1">A13/(1-0.1)</f>
        <v>4.717127327796578</v>
      </c>
      <c r="E13" s="68"/>
      <c r="F13" s="68"/>
      <c r="G13" s="68"/>
      <c r="H13" s="65">
        <v>4.2665540978682301</v>
      </c>
      <c r="I13" s="65">
        <v>1.1999999999999901E-8</v>
      </c>
      <c r="L13" s="65"/>
      <c r="M13" s="65"/>
      <c r="O13">
        <v>4.3420551160895204</v>
      </c>
      <c r="P13">
        <v>9.80000000000001E-9</v>
      </c>
      <c r="X13">
        <v>1.8</v>
      </c>
      <c r="Y13" s="68">
        <f>$Z$4*X13^$Z$2</f>
        <v>1.0095048065192424E-9</v>
      </c>
      <c r="AC13" s="68"/>
    </row>
    <row r="14" spans="1:29" x14ac:dyDescent="0.2">
      <c r="A14" s="65">
        <v>4.3467920732477001</v>
      </c>
      <c r="B14" s="68">
        <v>1.44E-8</v>
      </c>
      <c r="C14">
        <f t="shared" si="1"/>
        <v>4.8297689702752225</v>
      </c>
      <c r="E14" s="68"/>
      <c r="F14" s="68"/>
      <c r="G14" s="68"/>
      <c r="H14" s="68">
        <v>4.2948040479410396</v>
      </c>
      <c r="I14" s="68">
        <v>5.7142857142858501E-9</v>
      </c>
      <c r="L14" s="68"/>
      <c r="M14" s="68"/>
      <c r="O14">
        <v>4.0128884145936397</v>
      </c>
      <c r="P14">
        <v>9.3999999999999799E-9</v>
      </c>
      <c r="X14">
        <v>1.9</v>
      </c>
      <c r="Y14" s="68">
        <f t="shared" ref="Y14:Y77" si="2">$Z$4*X14^$Z$2</f>
        <v>1.1969440301535183E-9</v>
      </c>
      <c r="AC14" s="68"/>
    </row>
    <row r="15" spans="1:29" x14ac:dyDescent="0.2">
      <c r="A15" s="65">
        <v>4.4483298393287498</v>
      </c>
      <c r="B15" s="68">
        <v>1.53928571428572E-8</v>
      </c>
      <c r="C15">
        <f t="shared" si="1"/>
        <v>4.9425887103652775</v>
      </c>
      <c r="E15" s="68"/>
      <c r="F15" s="68"/>
      <c r="G15" s="68"/>
      <c r="H15" s="65">
        <v>4.3143997473938898</v>
      </c>
      <c r="I15" s="65">
        <v>1.0895318531355901E-8</v>
      </c>
      <c r="L15" s="65"/>
      <c r="M15" s="65"/>
      <c r="O15">
        <v>3.71666240782963</v>
      </c>
      <c r="P15">
        <v>6.7868631029054E-9</v>
      </c>
      <c r="X15">
        <v>2</v>
      </c>
      <c r="Y15" s="68">
        <f t="shared" si="2"/>
        <v>1.4068392822743959E-9</v>
      </c>
      <c r="AC15" s="68"/>
    </row>
    <row r="16" spans="1:29" x14ac:dyDescent="0.2">
      <c r="A16" s="65">
        <v>4.5340851219465304</v>
      </c>
      <c r="B16" s="68">
        <v>1.7767531145601801E-8</v>
      </c>
      <c r="C16">
        <f t="shared" si="1"/>
        <v>5.0378723577183671</v>
      </c>
      <c r="E16" s="68"/>
      <c r="F16" s="68"/>
      <c r="G16" s="68"/>
      <c r="H16" s="65">
        <v>3.95090736143761</v>
      </c>
      <c r="I16" s="68">
        <v>1.08321524767633E-8</v>
      </c>
      <c r="L16" s="68"/>
      <c r="M16" s="68"/>
      <c r="O16">
        <v>3.4032533914034602</v>
      </c>
      <c r="P16">
        <v>5.8061630634238301E-9</v>
      </c>
      <c r="X16">
        <v>2.1</v>
      </c>
      <c r="Y16" s="68">
        <f t="shared" si="2"/>
        <v>1.6405549381205025E-9</v>
      </c>
      <c r="AC16" s="68"/>
    </row>
    <row r="17" spans="1:29" x14ac:dyDescent="0.2">
      <c r="A17" s="65">
        <v>4.6471482007746001</v>
      </c>
      <c r="B17" s="68">
        <v>2.0625153708602601E-8</v>
      </c>
      <c r="C17">
        <f t="shared" si="1"/>
        <v>5.1634980008606668</v>
      </c>
      <c r="E17" s="68"/>
      <c r="F17" s="68"/>
      <c r="G17" s="68"/>
      <c r="H17" s="65">
        <v>3.9767097379551402</v>
      </c>
      <c r="I17" s="65">
        <v>1.07988857604385E-8</v>
      </c>
      <c r="L17" s="65"/>
      <c r="M17" s="65"/>
      <c r="O17">
        <v>3.41996412333281</v>
      </c>
      <c r="P17">
        <v>5.6299641523005199E-9</v>
      </c>
      <c r="X17">
        <v>2.2000000000000002</v>
      </c>
      <c r="Y17" s="68">
        <f t="shared" si="2"/>
        <v>1.8994656518546764E-9</v>
      </c>
      <c r="AC17" s="68"/>
    </row>
    <row r="18" spans="1:29" x14ac:dyDescent="0.2">
      <c r="A18" s="65">
        <v>4.7873871182022203</v>
      </c>
      <c r="B18" s="68">
        <v>2.5894772035610901E-8</v>
      </c>
      <c r="C18">
        <f t="shared" si="1"/>
        <v>5.3193190202246887</v>
      </c>
      <c r="E18" s="68"/>
      <c r="F18" s="68"/>
      <c r="G18" s="68"/>
      <c r="H18" s="65">
        <v>3.9965299302957402</v>
      </c>
      <c r="I18" s="68">
        <v>1.0895084025283999E-8</v>
      </c>
      <c r="L18" s="68"/>
      <c r="M18" s="68"/>
      <c r="O18">
        <v>3.1351789751276802</v>
      </c>
      <c r="P18">
        <v>5.1781210120884603E-9</v>
      </c>
      <c r="X18">
        <v>2.2999999999999998</v>
      </c>
      <c r="Y18" s="68">
        <f t="shared" si="2"/>
        <v>2.1849559383958528E-9</v>
      </c>
      <c r="AC18" s="68"/>
    </row>
    <row r="19" spans="1:29" x14ac:dyDescent="0.2">
      <c r="A19" s="65">
        <v>4.9179634096379701</v>
      </c>
      <c r="B19" s="68">
        <v>3.1114087880239399E-8</v>
      </c>
      <c r="C19">
        <f t="shared" si="1"/>
        <v>5.4644037884866332</v>
      </c>
      <c r="E19" s="68"/>
      <c r="F19" s="68"/>
      <c r="G19" s="68"/>
      <c r="H19" s="65">
        <v>3.6556202294111002</v>
      </c>
      <c r="I19" s="65">
        <v>9.4600043445997999E-9</v>
      </c>
      <c r="L19" s="65"/>
      <c r="M19" s="65"/>
      <c r="O19">
        <v>3.1475610245828798</v>
      </c>
      <c r="P19">
        <v>4.7798017446355097E-9</v>
      </c>
      <c r="X19">
        <v>2.4</v>
      </c>
      <c r="Y19" s="68">
        <f t="shared" si="2"/>
        <v>2.4984197906113649E-9</v>
      </c>
      <c r="AC19" s="68"/>
    </row>
    <row r="20" spans="1:29" x14ac:dyDescent="0.2">
      <c r="A20" s="65">
        <v>5.0845373402033802</v>
      </c>
      <c r="B20" s="68">
        <v>3.7376555074412498E-8</v>
      </c>
      <c r="C20">
        <f t="shared" si="1"/>
        <v>5.6494859335593111</v>
      </c>
      <c r="E20" s="68"/>
      <c r="F20" s="68"/>
      <c r="G20" s="68"/>
      <c r="H20" s="65">
        <v>3.68177436148869</v>
      </c>
      <c r="I20" s="68">
        <v>9.0622385906585008E-9</v>
      </c>
      <c r="L20" s="68"/>
      <c r="M20" s="68"/>
      <c r="O20">
        <v>3.1852893279054899</v>
      </c>
      <c r="P20">
        <v>4.7767244203712501E-9</v>
      </c>
      <c r="X20">
        <v>2.5</v>
      </c>
      <c r="Y20" s="68">
        <f t="shared" si="2"/>
        <v>2.8412603274617022E-9</v>
      </c>
      <c r="AC20" s="68"/>
    </row>
    <row r="21" spans="1:29" x14ac:dyDescent="0.2">
      <c r="A21" s="65">
        <v>5.2884813384411302</v>
      </c>
      <c r="B21" s="68">
        <v>4.5448922117544503E-8</v>
      </c>
      <c r="C21">
        <f t="shared" si="1"/>
        <v>5.8760903760456999</v>
      </c>
      <c r="E21" s="68"/>
      <c r="F21" s="68"/>
      <c r="G21" s="68"/>
      <c r="H21" s="65">
        <v>3.69258628469604</v>
      </c>
      <c r="I21" s="65">
        <v>8.6523371736202907E-9</v>
      </c>
      <c r="L21" s="65"/>
      <c r="M21" s="65"/>
      <c r="O21">
        <v>2.9047088617302599</v>
      </c>
      <c r="P21">
        <v>4.7173809705206296E-9</v>
      </c>
      <c r="X21">
        <v>2.6</v>
      </c>
      <c r="Y21" s="68">
        <f>$Z$4*X21^$Z$2</f>
        <v>3.2148894694014486E-9</v>
      </c>
      <c r="AC21" s="68"/>
    </row>
    <row r="22" spans="1:29" x14ac:dyDescent="0.2">
      <c r="A22" s="65">
        <v>5.5565237633013203</v>
      </c>
      <c r="B22" s="68">
        <v>5.7874360167519799E-8</v>
      </c>
      <c r="C22">
        <f t="shared" si="1"/>
        <v>6.1739152925570222</v>
      </c>
      <c r="E22" s="68"/>
      <c r="F22" s="68"/>
      <c r="G22" s="68"/>
      <c r="H22" s="65">
        <v>3.3634682431790801</v>
      </c>
      <c r="I22" s="65">
        <v>6.9485219924215397E-9</v>
      </c>
      <c r="L22" s="65"/>
      <c r="M22" s="65"/>
      <c r="O22">
        <v>2.9394169839683602</v>
      </c>
      <c r="P22">
        <v>4.1161658293727602E-9</v>
      </c>
      <c r="X22">
        <v>2.7</v>
      </c>
      <c r="Y22" s="68">
        <f t="shared" si="2"/>
        <v>3.620727637912709E-9</v>
      </c>
      <c r="AC22" s="68"/>
    </row>
    <row r="23" spans="1:29" x14ac:dyDescent="0.2">
      <c r="A23" s="65">
        <v>5.7308423094930303</v>
      </c>
      <c r="B23" s="68">
        <v>6.6784845650140303E-8</v>
      </c>
      <c r="C23">
        <f t="shared" si="1"/>
        <v>6.3676025661033666</v>
      </c>
      <c r="E23" s="68"/>
      <c r="F23" s="68"/>
      <c r="G23" s="68"/>
      <c r="H23" s="65">
        <v>3.39443552497253</v>
      </c>
      <c r="I23" s="65">
        <v>5.9890095375854199E-9</v>
      </c>
      <c r="L23" s="65"/>
      <c r="M23" s="65"/>
      <c r="O23">
        <v>2.6560196680924801</v>
      </c>
      <c r="P23">
        <v>4.0999999999999796E-9</v>
      </c>
      <c r="X23">
        <v>2.8</v>
      </c>
      <c r="Y23" s="68">
        <f t="shared" si="2"/>
        <v>4.0602034765124604E-9</v>
      </c>
      <c r="AC23" s="68"/>
    </row>
    <row r="24" spans="1:29" x14ac:dyDescent="0.2">
      <c r="A24" s="65">
        <v>5.9270383622525999</v>
      </c>
      <c r="B24" s="68">
        <v>7.5230940456316105E-8</v>
      </c>
      <c r="C24">
        <f t="shared" si="1"/>
        <v>6.585598180280666</v>
      </c>
      <c r="E24" s="68"/>
      <c r="F24" s="68"/>
      <c r="G24" s="68"/>
      <c r="H24" s="65">
        <v>3.08319469895646</v>
      </c>
      <c r="I24" s="65">
        <v>5.3885043617379E-9</v>
      </c>
      <c r="L24" s="65"/>
      <c r="M24" s="65"/>
      <c r="O24">
        <v>3.85160748477715</v>
      </c>
      <c r="P24">
        <v>1.4999999999999999E-8</v>
      </c>
      <c r="T24" s="68"/>
      <c r="X24">
        <v>2.9</v>
      </c>
      <c r="Y24" s="68">
        <f t="shared" si="2"/>
        <v>4.5347535909564341E-9</v>
      </c>
      <c r="AC24" s="68"/>
    </row>
    <row r="25" spans="1:29" x14ac:dyDescent="0.2">
      <c r="A25" s="65">
        <v>6.1675783358988099</v>
      </c>
      <c r="B25" s="68">
        <v>8.4627317531096003E-8</v>
      </c>
      <c r="C25">
        <f t="shared" si="1"/>
        <v>6.8528648176653437</v>
      </c>
      <c r="E25" s="68"/>
      <c r="F25" s="68"/>
      <c r="G25" s="68"/>
      <c r="H25" s="65">
        <v>3.1310089801146401</v>
      </c>
      <c r="I25" s="65">
        <v>4.78544048203607E-9</v>
      </c>
      <c r="L25" s="65"/>
      <c r="M25" s="65"/>
      <c r="O25">
        <v>3.9108647731205601</v>
      </c>
      <c r="P25">
        <v>1.4E-8</v>
      </c>
      <c r="T25" s="68"/>
      <c r="X25">
        <v>3</v>
      </c>
      <c r="Y25" s="68">
        <f t="shared" si="2"/>
        <v>5.0458223066767444E-9</v>
      </c>
      <c r="AC25" s="68"/>
    </row>
    <row r="26" spans="1:29" x14ac:dyDescent="0.2">
      <c r="A26" s="65">
        <v>6.46081865245056</v>
      </c>
      <c r="B26" s="68">
        <v>9.4312238250349105E-8</v>
      </c>
      <c r="C26">
        <f t="shared" si="1"/>
        <v>7.1786873916117333</v>
      </c>
      <c r="E26" s="68"/>
      <c r="F26" s="68"/>
      <c r="G26" s="68"/>
      <c r="H26" s="65">
        <v>3.1611098246268998</v>
      </c>
      <c r="I26" s="65">
        <v>4.5292393864914803E-9</v>
      </c>
      <c r="L26" s="65"/>
      <c r="M26" s="65"/>
      <c r="O26">
        <v>3.9668448275342301</v>
      </c>
      <c r="P26">
        <v>8.9999999999999896E-9</v>
      </c>
      <c r="T26" s="68"/>
      <c r="X26">
        <v>3.1</v>
      </c>
      <c r="Y26" s="68">
        <f t="shared" si="2"/>
        <v>5.594861441752414E-9</v>
      </c>
      <c r="AC26" s="68"/>
    </row>
    <row r="27" spans="1:29" x14ac:dyDescent="0.2">
      <c r="A27" s="65">
        <v>6.6276430276146101</v>
      </c>
      <c r="B27" s="68">
        <v>1.02898971000936E-7</v>
      </c>
      <c r="C27">
        <f t="shared" si="1"/>
        <v>7.3640478084606773</v>
      </c>
      <c r="E27" s="68"/>
      <c r="F27" s="68"/>
      <c r="G27" s="68"/>
      <c r="H27" s="65">
        <v>2.8688557707828202</v>
      </c>
      <c r="I27" s="65">
        <v>4.49874189466837E-9</v>
      </c>
      <c r="L27" s="65"/>
      <c r="M27" s="65"/>
      <c r="O27">
        <v>4.0074988011741004</v>
      </c>
      <c r="P27">
        <v>9.8451824134705503E-9</v>
      </c>
      <c r="T27" s="68"/>
      <c r="X27">
        <v>3.2</v>
      </c>
      <c r="Y27" s="68">
        <f t="shared" si="2"/>
        <v>6.1833300939311181E-9</v>
      </c>
      <c r="AC27" s="68"/>
    </row>
    <row r="28" spans="1:29" x14ac:dyDescent="0.2">
      <c r="A28" s="65">
        <v>6.8077163228125697</v>
      </c>
      <c r="B28" s="68">
        <v>1.10271349862259E-7</v>
      </c>
      <c r="C28">
        <f t="shared" si="1"/>
        <v>7.5641292475695217</v>
      </c>
      <c r="E28" s="68"/>
      <c r="F28" s="68"/>
      <c r="G28" s="68"/>
      <c r="H28" s="65">
        <v>2.89481044343521</v>
      </c>
      <c r="I28" s="65">
        <v>4.3303571428571501E-9</v>
      </c>
      <c r="L28" s="65"/>
      <c r="M28" s="65"/>
      <c r="O28">
        <v>4.0420916185003497</v>
      </c>
      <c r="P28">
        <v>9.3893487858719893E-9</v>
      </c>
      <c r="T28" s="68"/>
      <c r="X28">
        <v>3.3</v>
      </c>
      <c r="Y28" s="68">
        <f t="shared" si="2"/>
        <v>6.8126944404053308E-9</v>
      </c>
      <c r="AC28" s="68"/>
    </row>
    <row r="29" spans="1:29" x14ac:dyDescent="0.2">
      <c r="A29" s="65">
        <v>7.0055299934579702</v>
      </c>
      <c r="B29" s="68">
        <v>1.1899999999999999E-7</v>
      </c>
      <c r="C29">
        <f t="shared" si="1"/>
        <v>7.7839222149533001</v>
      </c>
      <c r="E29" s="68"/>
      <c r="F29" s="68"/>
      <c r="G29" s="68"/>
      <c r="H29" s="65">
        <v>2.9109480859927301</v>
      </c>
      <c r="I29" s="65">
        <v>4.3072669614143199E-9</v>
      </c>
      <c r="L29" s="65"/>
      <c r="M29" s="65"/>
      <c r="O29">
        <v>4.1247204062707103</v>
      </c>
      <c r="P29">
        <v>1.11206896551724E-8</v>
      </c>
      <c r="T29" s="68"/>
      <c r="X29">
        <v>3.4</v>
      </c>
      <c r="Y29" s="68">
        <f t="shared" si="2"/>
        <v>7.4844275492026666E-9</v>
      </c>
      <c r="AC29" s="68"/>
    </row>
    <row r="30" spans="1:29" x14ac:dyDescent="0.2">
      <c r="A30" s="65">
        <v>7.2470943320785803</v>
      </c>
      <c r="B30" s="68">
        <v>1.30571428571429E-7</v>
      </c>
      <c r="C30">
        <f t="shared" si="1"/>
        <v>8.0523270356428664</v>
      </c>
      <c r="E30" s="68"/>
      <c r="F30" s="68"/>
      <c r="G30" s="68"/>
      <c r="H30" s="65">
        <v>2.6516822417113799</v>
      </c>
      <c r="I30" s="65">
        <v>4.60528397161909E-9</v>
      </c>
      <c r="L30" s="65"/>
      <c r="M30" s="65"/>
      <c r="O30">
        <v>4.2296285368051603</v>
      </c>
      <c r="P30">
        <v>1.3724889624724099E-8</v>
      </c>
      <c r="T30" s="68"/>
      <c r="X30">
        <v>3.5</v>
      </c>
      <c r="Y30" s="68">
        <f t="shared" si="2"/>
        <v>8.2000092011838578E-9</v>
      </c>
      <c r="AC30" s="68"/>
    </row>
    <row r="31" spans="1:29" x14ac:dyDescent="0.2">
      <c r="A31" s="65">
        <v>7.5222978177332003</v>
      </c>
      <c r="B31" s="68">
        <v>1.4307142857142901E-7</v>
      </c>
      <c r="C31">
        <f t="shared" si="1"/>
        <v>8.3581086863702225</v>
      </c>
      <c r="E31" s="68"/>
      <c r="F31" s="68"/>
      <c r="G31" s="68"/>
      <c r="H31" s="65">
        <v>2.6794706764856699</v>
      </c>
      <c r="I31" s="65">
        <v>3.9336252176956402E-9</v>
      </c>
      <c r="L31" s="65"/>
      <c r="M31" s="65"/>
      <c r="O31">
        <v>4.2903132414923002</v>
      </c>
      <c r="P31">
        <v>1.4944808231992501E-8</v>
      </c>
      <c r="T31" s="68"/>
      <c r="X31">
        <v>3.6</v>
      </c>
      <c r="Y31" s="68">
        <f t="shared" si="2"/>
        <v>8.9609257217560589E-9</v>
      </c>
      <c r="AC31" s="68"/>
    </row>
    <row r="32" spans="1:29" x14ac:dyDescent="0.2">
      <c r="A32" s="65">
        <v>7.8358574711387501</v>
      </c>
      <c r="B32" s="68">
        <v>1.5628571428571501E-7</v>
      </c>
      <c r="C32">
        <f t="shared" si="1"/>
        <v>8.7065083012652771</v>
      </c>
      <c r="E32" s="68"/>
      <c r="F32" s="68"/>
      <c r="G32" s="68"/>
      <c r="H32" s="65">
        <v>2.69124835513384</v>
      </c>
      <c r="I32" s="65">
        <v>3.9875318783879001E-9</v>
      </c>
      <c r="L32" s="65"/>
      <c r="M32" s="65"/>
      <c r="O32">
        <v>4.3590608592904303</v>
      </c>
      <c r="P32">
        <v>1.6026515151515202E-8</v>
      </c>
      <c r="T32" s="68"/>
      <c r="X32">
        <v>3.7</v>
      </c>
      <c r="Y32" s="68">
        <f t="shared" si="2"/>
        <v>9.7686698215079006E-9</v>
      </c>
      <c r="AC32" s="68"/>
    </row>
    <row r="33" spans="1:29" x14ac:dyDescent="0.2">
      <c r="A33" s="65">
        <v>8.1972451031297204</v>
      </c>
      <c r="B33" s="68">
        <v>1.7071837262625699E-7</v>
      </c>
      <c r="C33">
        <f t="shared" si="1"/>
        <v>9.1080501145885773</v>
      </c>
      <c r="E33" s="68"/>
      <c r="F33" s="68"/>
      <c r="G33" s="68"/>
      <c r="H33" s="65">
        <v>2.6956565287599701</v>
      </c>
      <c r="I33" s="65">
        <v>4.3017648928176897E-9</v>
      </c>
      <c r="L33" s="65"/>
      <c r="M33" s="65"/>
      <c r="O33">
        <v>4.4331832392727604</v>
      </c>
      <c r="P33">
        <v>1.6928571428571501E-8</v>
      </c>
      <c r="T33" s="68"/>
      <c r="X33">
        <v>3.8</v>
      </c>
      <c r="Y33" s="68">
        <f t="shared" si="2"/>
        <v>1.0624740445057578E-8</v>
      </c>
      <c r="AC33" s="68"/>
    </row>
    <row r="34" spans="1:29" x14ac:dyDescent="0.2">
      <c r="A34" s="65">
        <v>8.6360232694629904</v>
      </c>
      <c r="B34" s="68">
        <v>1.9347810961031501E-7</v>
      </c>
      <c r="C34">
        <f t="shared" si="1"/>
        <v>9.5955814105144341</v>
      </c>
      <c r="E34" s="68"/>
      <c r="F34" s="68"/>
      <c r="G34" s="68"/>
      <c r="H34" s="65">
        <v>2.4799980606758401</v>
      </c>
      <c r="I34" s="65">
        <v>2.0263832707705201E-9</v>
      </c>
      <c r="L34" s="65"/>
      <c r="M34" s="65"/>
      <c r="O34">
        <v>4.5124194137874403</v>
      </c>
      <c r="P34">
        <v>1.8142857142857198E-8</v>
      </c>
      <c r="T34" s="68"/>
      <c r="X34">
        <v>3.9</v>
      </c>
      <c r="Y34" s="68">
        <f t="shared" si="2"/>
        <v>1.1530642627479624E-8</v>
      </c>
      <c r="AC34" s="68"/>
    </row>
    <row r="35" spans="1:29" x14ac:dyDescent="0.2">
      <c r="A35" s="65">
        <v>9.1852741301045597</v>
      </c>
      <c r="B35" s="68">
        <v>2.1047046846292601E-7</v>
      </c>
      <c r="C35">
        <f t="shared" si="1"/>
        <v>10.205860144560623</v>
      </c>
      <c r="E35" s="68"/>
      <c r="F35" s="68"/>
      <c r="G35" s="68"/>
      <c r="H35" s="65">
        <v>2.4810655837729998</v>
      </c>
      <c r="I35" s="65">
        <v>2.00267362070426E-9</v>
      </c>
      <c r="L35" s="65"/>
      <c r="M35" s="65"/>
      <c r="O35">
        <v>4.5997576921957304</v>
      </c>
      <c r="P35">
        <v>1.92142857142857E-8</v>
      </c>
      <c r="T35" s="68"/>
      <c r="X35">
        <v>4</v>
      </c>
      <c r="Y35" s="68">
        <f t="shared" si="2"/>
        <v>1.2487887357740057E-8</v>
      </c>
      <c r="AC35" s="68"/>
    </row>
    <row r="36" spans="1:29" x14ac:dyDescent="0.2">
      <c r="A36" s="65">
        <v>9.5771535082361208</v>
      </c>
      <c r="B36" s="68">
        <v>2.18288994189769E-7</v>
      </c>
      <c r="C36">
        <f t="shared" si="1"/>
        <v>10.641281675817911</v>
      </c>
      <c r="E36" s="68"/>
      <c r="F36" s="68"/>
      <c r="G36" s="68"/>
      <c r="H36" s="65">
        <v>2.4795231198258501</v>
      </c>
      <c r="I36" s="65">
        <v>1.9477339085504099E-9</v>
      </c>
      <c r="L36" s="65"/>
      <c r="M36" s="65"/>
      <c r="O36">
        <v>4.6915221803203897</v>
      </c>
      <c r="P36">
        <v>1.9767857142857201E-8</v>
      </c>
      <c r="T36" s="68"/>
      <c r="X36">
        <v>4.0999999999999996</v>
      </c>
      <c r="Y36" s="68">
        <f t="shared" si="2"/>
        <v>1.3497991448626537E-8</v>
      </c>
      <c r="AC36" s="68"/>
    </row>
    <row r="37" spans="1:29" x14ac:dyDescent="0.2">
      <c r="A37" s="65">
        <v>10.005593331635501</v>
      </c>
      <c r="B37" s="68">
        <v>2.3203364309698599E-7</v>
      </c>
      <c r="C37">
        <f t="shared" si="1"/>
        <v>11.117325924039445</v>
      </c>
      <c r="E37" s="68"/>
      <c r="F37" s="68"/>
      <c r="G37" s="68"/>
      <c r="H37" s="65">
        <v>2.2748388735968099</v>
      </c>
      <c r="I37" s="65">
        <v>1.81348306385023E-9</v>
      </c>
      <c r="L37" s="65"/>
      <c r="M37" s="65"/>
      <c r="O37">
        <v>4.7922423421657898</v>
      </c>
      <c r="P37">
        <v>2.04107142857143E-8</v>
      </c>
      <c r="T37" s="68"/>
      <c r="X37">
        <v>4.2</v>
      </c>
      <c r="Y37" s="68">
        <f t="shared" si="2"/>
        <v>1.4562477412709299E-8</v>
      </c>
      <c r="AC37" s="68"/>
    </row>
    <row r="38" spans="1:29" x14ac:dyDescent="0.2">
      <c r="A38" s="65">
        <v>10.478995268134801</v>
      </c>
      <c r="B38" s="68">
        <v>2.5202380952380899E-7</v>
      </c>
      <c r="C38">
        <f t="shared" si="1"/>
        <v>11.643328075705334</v>
      </c>
      <c r="E38" s="68"/>
      <c r="F38" s="68"/>
      <c r="G38" s="68"/>
      <c r="H38" s="65">
        <v>2.3035201390784299</v>
      </c>
      <c r="I38" s="65">
        <v>1.77790568381319E-9</v>
      </c>
      <c r="L38" s="65"/>
      <c r="M38" s="65"/>
      <c r="O38">
        <v>4.8900939281576097</v>
      </c>
      <c r="P38">
        <v>2.2523559237810901E-8</v>
      </c>
      <c r="T38" s="68"/>
      <c r="X38">
        <v>4.3</v>
      </c>
      <c r="Y38" s="68">
        <f t="shared" si="2"/>
        <v>1.5682873343912623E-8</v>
      </c>
      <c r="AC38" s="68"/>
    </row>
    <row r="39" spans="1:29" x14ac:dyDescent="0.2">
      <c r="A39" s="65">
        <v>11.030852966303</v>
      </c>
      <c r="B39" s="68">
        <v>2.8295729919874901E-7</v>
      </c>
      <c r="C39">
        <f t="shared" si="1"/>
        <v>12.256503295892221</v>
      </c>
      <c r="E39" s="68"/>
      <c r="F39" s="68"/>
      <c r="G39" s="68"/>
      <c r="H39" s="65">
        <v>2.1101052911134399</v>
      </c>
      <c r="I39" s="65">
        <v>1.32480378244928E-9</v>
      </c>
      <c r="L39" s="65"/>
      <c r="M39" s="65"/>
      <c r="O39">
        <v>5.0047143958232301</v>
      </c>
      <c r="P39">
        <v>2.5187160214080199E-8</v>
      </c>
      <c r="T39" s="68"/>
      <c r="X39">
        <v>4.4000000000000004</v>
      </c>
      <c r="Y39" s="68">
        <f t="shared" si="2"/>
        <v>1.6860712804315179E-8</v>
      </c>
      <c r="AC39" s="68"/>
    </row>
    <row r="40" spans="1:29" x14ac:dyDescent="0.2">
      <c r="A40" s="65">
        <v>11.711909277777499</v>
      </c>
      <c r="B40" s="68">
        <v>3.3585090933351498E-7</v>
      </c>
      <c r="C40">
        <f t="shared" si="1"/>
        <v>13.013232530863888</v>
      </c>
      <c r="E40" s="68"/>
      <c r="F40" s="68"/>
      <c r="G40" s="68"/>
      <c r="H40" s="65">
        <v>2.1118588419141</v>
      </c>
      <c r="I40" s="65">
        <v>1.3290331886615399E-9</v>
      </c>
      <c r="L40" s="65"/>
      <c r="M40" s="65"/>
      <c r="O40">
        <v>5.1351879593720504</v>
      </c>
      <c r="P40">
        <v>2.9738049984380399E-8</v>
      </c>
      <c r="T40" s="68"/>
      <c r="X40">
        <v>4.5</v>
      </c>
      <c r="Y40" s="68">
        <f t="shared" si="2"/>
        <v>1.8097534715831698E-8</v>
      </c>
      <c r="AC40" s="68"/>
    </row>
    <row r="41" spans="1:29" x14ac:dyDescent="0.2">
      <c r="A41" s="65">
        <v>12.724520216379901</v>
      </c>
      <c r="B41" s="68">
        <v>4.0309931036062898E-7</v>
      </c>
      <c r="C41">
        <f t="shared" si="1"/>
        <v>14.138355795977667</v>
      </c>
      <c r="E41" s="68"/>
      <c r="F41" s="68"/>
      <c r="G41" s="68"/>
      <c r="H41" s="65">
        <v>1.9123500886943201</v>
      </c>
      <c r="I41" s="65">
        <v>2.49999999999995E-10</v>
      </c>
      <c r="L41" s="65"/>
      <c r="M41" s="65"/>
      <c r="O41">
        <v>5.3116886600496596</v>
      </c>
      <c r="P41">
        <v>3.5468954017580702E-8</v>
      </c>
      <c r="T41" s="68"/>
      <c r="X41">
        <v>4.5999999999999996</v>
      </c>
      <c r="Y41" s="68">
        <f t="shared" si="2"/>
        <v>1.9394883256459109E-8</v>
      </c>
      <c r="AC41" s="68"/>
    </row>
    <row r="42" spans="1:29" x14ac:dyDescent="0.2">
      <c r="A42" s="65">
        <v>13.611302029266801</v>
      </c>
      <c r="B42" s="68">
        <v>4.6866208181804499E-7</v>
      </c>
      <c r="C42">
        <f t="shared" si="1"/>
        <v>15.123668921407557</v>
      </c>
      <c r="E42" s="68"/>
      <c r="F42" s="68"/>
      <c r="G42" s="68"/>
      <c r="H42" s="65"/>
      <c r="I42" s="65"/>
      <c r="L42" s="65"/>
      <c r="M42" s="65"/>
      <c r="O42">
        <v>5.4774867668715004</v>
      </c>
      <c r="P42">
        <v>3.86332769385887E-8</v>
      </c>
      <c r="T42" s="68"/>
      <c r="X42">
        <v>4.7</v>
      </c>
      <c r="Y42" s="68">
        <f t="shared" si="2"/>
        <v>2.0754307760797519E-8</v>
      </c>
      <c r="AC42" s="68"/>
    </row>
    <row r="43" spans="1:29" x14ac:dyDescent="0.2">
      <c r="A43" s="65">
        <v>14.801026214449401</v>
      </c>
      <c r="B43" s="68">
        <v>5.6249537498221196E-7</v>
      </c>
      <c r="C43">
        <f t="shared" si="1"/>
        <v>16.445584682721556</v>
      </c>
      <c r="E43" s="68"/>
      <c r="F43" s="68"/>
      <c r="G43" s="68"/>
      <c r="H43" s="65"/>
      <c r="I43" s="65"/>
      <c r="L43" s="65"/>
      <c r="M43" s="65"/>
      <c r="O43">
        <v>5.63281178432376</v>
      </c>
      <c r="P43">
        <v>3.9797751268866197E-8</v>
      </c>
      <c r="T43" s="68"/>
      <c r="X43">
        <v>4.8</v>
      </c>
      <c r="Y43" s="68">
        <f t="shared" si="2"/>
        <v>2.2177362624580083E-8</v>
      </c>
      <c r="AC43" s="68"/>
    </row>
    <row r="44" spans="1:29" x14ac:dyDescent="0.2">
      <c r="A44" s="65">
        <v>15.5507902921418</v>
      </c>
      <c r="B44" s="68">
        <v>6.3994855004677299E-7</v>
      </c>
      <c r="C44">
        <f t="shared" si="1"/>
        <v>17.278655880157554</v>
      </c>
      <c r="E44" s="68"/>
      <c r="F44" s="68"/>
      <c r="G44" s="68"/>
      <c r="H44" s="65">
        <v>4.2021986073462001</v>
      </c>
      <c r="I44" s="65">
        <v>1.4000000000000101E-8</v>
      </c>
      <c r="L44" s="65"/>
      <c r="M44" s="68"/>
      <c r="O44">
        <v>5.7581836726662603</v>
      </c>
      <c r="P44">
        <v>4.2462093772221601E-8</v>
      </c>
      <c r="T44" s="68"/>
      <c r="X44">
        <v>4.9000000000000004</v>
      </c>
      <c r="Y44" s="68">
        <f t="shared" si="2"/>
        <v>2.3665607212968854E-8</v>
      </c>
      <c r="AC44" s="68"/>
    </row>
    <row r="45" spans="1:29" x14ac:dyDescent="0.2">
      <c r="A45" s="65">
        <v>16.476630431849799</v>
      </c>
      <c r="B45" s="68">
        <v>8.0040663009778202E-7</v>
      </c>
      <c r="C45">
        <f t="shared" si="1"/>
        <v>18.307367146499775</v>
      </c>
      <c r="E45" s="68"/>
      <c r="F45" s="68"/>
      <c r="G45" s="68"/>
      <c r="H45" s="65">
        <v>4.2320020349650997</v>
      </c>
      <c r="I45" s="65">
        <v>1.4500000000000001E-8</v>
      </c>
      <c r="L45" s="65"/>
      <c r="M45" s="68"/>
      <c r="O45">
        <v>5.8935581029738904</v>
      </c>
      <c r="P45">
        <v>4.7419898227252697E-8</v>
      </c>
      <c r="T45" s="68"/>
      <c r="X45">
        <v>5</v>
      </c>
      <c r="Y45" s="68">
        <f t="shared" si="2"/>
        <v>2.5220605772391935E-8</v>
      </c>
      <c r="AC45" s="68"/>
    </row>
    <row r="46" spans="1:29" x14ac:dyDescent="0.2">
      <c r="A46" s="65">
        <v>17.725142491532701</v>
      </c>
      <c r="B46" s="68">
        <v>1.03906667549956E-6</v>
      </c>
      <c r="C46">
        <f t="shared" si="1"/>
        <v>19.694602768369666</v>
      </c>
      <c r="E46" s="68"/>
      <c r="F46" s="68"/>
      <c r="G46" s="68"/>
      <c r="H46" s="65">
        <v>4.2944217595377898</v>
      </c>
      <c r="I46" s="65">
        <v>1.4000000000000101E-8</v>
      </c>
      <c r="L46" s="65"/>
      <c r="M46" s="68"/>
      <c r="O46">
        <v>6.0434025920297803</v>
      </c>
      <c r="P46">
        <v>5.3593258804218097E-8</v>
      </c>
      <c r="T46" s="68"/>
      <c r="X46">
        <v>5.0999999999999996</v>
      </c>
      <c r="Y46" s="68">
        <f t="shared" si="2"/>
        <v>2.6843927345715742E-8</v>
      </c>
      <c r="AC46" s="68"/>
    </row>
    <row r="47" spans="1:29" x14ac:dyDescent="0.2">
      <c r="A47" s="65">
        <v>20.066510263440499</v>
      </c>
      <c r="B47" s="68">
        <v>1.63843986299198E-6</v>
      </c>
      <c r="C47">
        <f t="shared" si="1"/>
        <v>22.296122514933888</v>
      </c>
      <c r="E47" s="68"/>
      <c r="F47" s="68"/>
      <c r="G47" s="68"/>
      <c r="H47" s="65">
        <v>4.33591777936297</v>
      </c>
      <c r="I47" s="65">
        <v>1.4438095007583801E-8</v>
      </c>
      <c r="L47" s="65"/>
      <c r="M47" s="68"/>
      <c r="O47">
        <v>6.2438220144912604</v>
      </c>
      <c r="P47">
        <v>6.4054805008638605E-8</v>
      </c>
      <c r="T47" s="68"/>
      <c r="X47">
        <v>5.2</v>
      </c>
      <c r="Y47" s="68">
        <f t="shared" si="2"/>
        <v>2.8537145690561927E-8</v>
      </c>
      <c r="AC47" s="68"/>
    </row>
    <row r="48" spans="1:29" x14ac:dyDescent="0.2">
      <c r="A48" s="65">
        <v>24.435729724018898</v>
      </c>
      <c r="B48" s="68">
        <v>5.4938580298134703E-6</v>
      </c>
      <c r="C48">
        <f t="shared" si="1"/>
        <v>27.150810804465443</v>
      </c>
      <c r="E48" s="68"/>
      <c r="F48" s="68"/>
      <c r="G48" s="68"/>
      <c r="H48" s="65">
        <v>4.40195811181938</v>
      </c>
      <c r="I48" s="65">
        <v>1.5566537777511399E-8</v>
      </c>
      <c r="L48" s="65"/>
      <c r="M48" s="68"/>
      <c r="O48">
        <v>6.4474976942305897</v>
      </c>
      <c r="P48">
        <v>7.7756807841286504E-8</v>
      </c>
      <c r="T48" s="68"/>
      <c r="X48">
        <v>5.3</v>
      </c>
      <c r="Y48" s="68">
        <f t="shared" si="2"/>
        <v>3.0301839200592715E-8</v>
      </c>
      <c r="AC48" s="68"/>
    </row>
    <row r="49" spans="1:29" x14ac:dyDescent="0.2">
      <c r="A49" s="65"/>
      <c r="B49" s="68"/>
      <c r="E49" s="68"/>
      <c r="F49" s="68"/>
      <c r="G49" s="68"/>
      <c r="H49" s="65">
        <v>4.4782028654677903</v>
      </c>
      <c r="I49" s="65">
        <v>1.7802820388899802E-8</v>
      </c>
      <c r="L49" s="65"/>
      <c r="M49" s="68"/>
      <c r="O49">
        <v>6.6094964494623003</v>
      </c>
      <c r="P49">
        <v>8.1300254596288896E-8</v>
      </c>
      <c r="T49" s="68"/>
      <c r="X49">
        <v>5.4</v>
      </c>
      <c r="Y49" s="68">
        <f t="shared" si="2"/>
        <v>3.2139590829602078E-8</v>
      </c>
      <c r="AC49" s="68"/>
    </row>
    <row r="50" spans="1:29" x14ac:dyDescent="0.2">
      <c r="A50" s="65"/>
      <c r="B50" s="68"/>
      <c r="E50" s="68"/>
      <c r="F50" s="68"/>
      <c r="G50" s="68"/>
      <c r="H50" s="65">
        <v>4.5648987421459397</v>
      </c>
      <c r="I50" s="65">
        <v>1.9804429033517399E-8</v>
      </c>
      <c r="L50" s="65"/>
      <c r="M50" s="68"/>
      <c r="O50">
        <v>6.7758051328226703</v>
      </c>
      <c r="P50">
        <v>9.4216084810207305E-8</v>
      </c>
      <c r="T50" s="68"/>
      <c r="X50">
        <v>5.4999999999999902</v>
      </c>
      <c r="Y50" s="68">
        <f t="shared" si="2"/>
        <v>3.4051988018260537E-8</v>
      </c>
      <c r="AC50" s="68"/>
    </row>
    <row r="51" spans="1:29" x14ac:dyDescent="0.2">
      <c r="A51" s="65"/>
      <c r="B51" s="65"/>
      <c r="E51" s="65"/>
      <c r="F51" s="65"/>
      <c r="G51" s="65"/>
      <c r="H51" s="65">
        <v>4.6578925650233902</v>
      </c>
      <c r="I51" s="65">
        <v>2.1832274906190199E-8</v>
      </c>
      <c r="L51" s="65"/>
      <c r="M51" s="68"/>
      <c r="O51">
        <v>6.9827610967858096</v>
      </c>
      <c r="P51">
        <v>1.0158168411849E-7</v>
      </c>
      <c r="T51" s="68"/>
      <c r="X51">
        <v>5.5999999999999899</v>
      </c>
      <c r="Y51" s="68">
        <f t="shared" si="2"/>
        <v>3.6040622623375496E-8</v>
      </c>
      <c r="AC51" s="68"/>
    </row>
    <row r="52" spans="1:29" x14ac:dyDescent="0.2">
      <c r="H52">
        <v>4.7650342737414597</v>
      </c>
      <c r="I52">
        <v>2.5035645575381E-8</v>
      </c>
      <c r="M52" s="68"/>
      <c r="O52">
        <v>7.2278877044627299</v>
      </c>
      <c r="P52">
        <v>1.12316408907399E-7</v>
      </c>
      <c r="T52" s="68"/>
      <c r="X52">
        <v>5.7</v>
      </c>
      <c r="Y52" s="68">
        <f t="shared" si="2"/>
        <v>3.8107090849532979E-8</v>
      </c>
      <c r="AC52" s="68"/>
    </row>
    <row r="53" spans="1:29" x14ac:dyDescent="0.2">
      <c r="H53">
        <v>4.8618338052004502</v>
      </c>
      <c r="I53">
        <v>2.78574841021412E-8</v>
      </c>
      <c r="M53" s="68"/>
      <c r="O53">
        <v>7.5125380013833096</v>
      </c>
      <c r="P53">
        <v>1.1939075110418901E-7</v>
      </c>
      <c r="T53" s="68"/>
      <c r="X53">
        <v>5.7999999999999901</v>
      </c>
      <c r="Y53" s="68">
        <f t="shared" si="2"/>
        <v>4.0252993183002141E-8</v>
      </c>
      <c r="AC53" s="68"/>
    </row>
    <row r="54" spans="1:29" x14ac:dyDescent="0.2">
      <c r="H54">
        <v>4.9725653349913896</v>
      </c>
      <c r="I54">
        <v>3.1590435688248598E-8</v>
      </c>
      <c r="M54" s="68"/>
      <c r="O54">
        <v>7.7587562007874498</v>
      </c>
      <c r="P54">
        <v>1.2863825429627901E-7</v>
      </c>
      <c r="T54" s="68"/>
      <c r="X54">
        <v>5.8999999999999897</v>
      </c>
      <c r="Y54" s="68">
        <f t="shared" si="2"/>
        <v>4.2479934327790798E-8</v>
      </c>
      <c r="AC54" s="68"/>
    </row>
    <row r="55" spans="1:29" x14ac:dyDescent="0.2">
      <c r="H55">
        <v>5.10231174918483</v>
      </c>
      <c r="I55">
        <v>3.4667392826577401E-8</v>
      </c>
      <c r="M55" s="68"/>
      <c r="O55">
        <v>7.9148085551618399</v>
      </c>
      <c r="P55">
        <v>1.3536219336219301E-7</v>
      </c>
      <c r="T55" s="68"/>
      <c r="X55">
        <v>5.9999999999999902</v>
      </c>
      <c r="Y55" s="68">
        <f t="shared" si="2"/>
        <v>4.4789523143739529E-8</v>
      </c>
      <c r="AC55" s="68"/>
    </row>
    <row r="56" spans="1:29" x14ac:dyDescent="0.2">
      <c r="H56">
        <v>5.19990851105615</v>
      </c>
      <c r="I56">
        <v>3.7817299339457202E-8</v>
      </c>
      <c r="M56" s="68"/>
      <c r="O56">
        <v>8.0374987880699802</v>
      </c>
      <c r="P56">
        <v>1.42992424242424E-7</v>
      </c>
      <c r="T56" s="68"/>
      <c r="X56">
        <v>6.0999999999999899</v>
      </c>
      <c r="Y56" s="68">
        <f t="shared" si="2"/>
        <v>4.7183372586563334E-8</v>
      </c>
      <c r="AC56" s="68"/>
    </row>
    <row r="57" spans="1:29" x14ac:dyDescent="0.2">
      <c r="H57">
        <v>5.3089317103508096</v>
      </c>
      <c r="I57">
        <v>4.1019625353642101E-8</v>
      </c>
      <c r="M57" s="68"/>
      <c r="O57">
        <v>8.2219428393554903</v>
      </c>
      <c r="P57">
        <v>1.52678571428571E-7</v>
      </c>
      <c r="T57" s="68"/>
      <c r="X57">
        <v>6.1999999999999904</v>
      </c>
      <c r="Y57" s="68">
        <f t="shared" si="2"/>
        <v>4.9663099649743497E-8</v>
      </c>
      <c r="AC57" s="68"/>
    </row>
    <row r="58" spans="1:29" x14ac:dyDescent="0.2">
      <c r="H58">
        <v>5.4292633544181701</v>
      </c>
      <c r="I58">
        <v>4.45105495125337E-8</v>
      </c>
      <c r="M58" s="68"/>
      <c r="O58">
        <v>8.3978360498066404</v>
      </c>
      <c r="P58">
        <v>1.6446428571428601E-7</v>
      </c>
      <c r="T58" s="68"/>
      <c r="X58">
        <v>6.2999999999999901</v>
      </c>
      <c r="Y58" s="68">
        <f t="shared" si="2"/>
        <v>5.2230325308184414E-8</v>
      </c>
      <c r="AC58" s="68"/>
    </row>
    <row r="59" spans="1:29" x14ac:dyDescent="0.2">
      <c r="H59">
        <v>5.5674656818422896</v>
      </c>
      <c r="I59">
        <v>4.8637023362995901E-8</v>
      </c>
      <c r="M59" s="68"/>
      <c r="O59">
        <v>8.6091334204000702</v>
      </c>
      <c r="P59">
        <v>1.7982142857142899E-7</v>
      </c>
      <c r="T59" s="68"/>
      <c r="X59">
        <v>6.3999999999999897</v>
      </c>
      <c r="Y59" s="68">
        <f t="shared" si="2"/>
        <v>5.4886674463554658E-8</v>
      </c>
      <c r="AC59" s="68"/>
    </row>
    <row r="60" spans="1:29" x14ac:dyDescent="0.2">
      <c r="H60">
        <v>5.6397361857985899</v>
      </c>
      <c r="I60">
        <v>5.1789420567440801E-8</v>
      </c>
      <c r="M60" s="68"/>
      <c r="O60">
        <v>8.8387271160376297</v>
      </c>
      <c r="P60">
        <v>1.94642857142858E-7</v>
      </c>
      <c r="T60" s="68"/>
      <c r="X60">
        <v>6.4999999999999902</v>
      </c>
      <c r="Y60" s="68">
        <f t="shared" si="2"/>
        <v>5.7633775891234623E-8</v>
      </c>
      <c r="AC60" s="68"/>
    </row>
    <row r="61" spans="1:29" x14ac:dyDescent="0.2">
      <c r="H61">
        <v>5.7782739671038703</v>
      </c>
      <c r="I61">
        <v>5.8483663324979699E-8</v>
      </c>
      <c r="M61" s="68"/>
      <c r="O61">
        <v>9.1074905373784105</v>
      </c>
      <c r="P61">
        <v>2.1053571428571501E-7</v>
      </c>
      <c r="T61" s="68"/>
      <c r="X61">
        <v>6.5999999999999899</v>
      </c>
      <c r="Y61" s="68">
        <f t="shared" si="2"/>
        <v>6.0473262188800427E-8</v>
      </c>
      <c r="AC61" s="68"/>
    </row>
    <row r="62" spans="1:29" x14ac:dyDescent="0.2">
      <c r="H62">
        <v>5.9321215143097898</v>
      </c>
      <c r="I62">
        <v>6.6319748973928303E-8</v>
      </c>
      <c r="M62" s="68"/>
      <c r="O62">
        <v>9.4433735361113396</v>
      </c>
      <c r="P62">
        <v>2.18214285714286E-7</v>
      </c>
      <c r="T62" s="68"/>
      <c r="X62">
        <v>6.6999999999999904</v>
      </c>
      <c r="Y62" s="68">
        <f t="shared" si="2"/>
        <v>6.3406769725976139E-8</v>
      </c>
      <c r="AC62" s="68"/>
    </row>
    <row r="63" spans="1:29" x14ac:dyDescent="0.2">
      <c r="H63">
        <v>6.0530239038349496</v>
      </c>
      <c r="I63">
        <v>6.8287142843428802E-8</v>
      </c>
      <c r="M63" s="68"/>
      <c r="O63">
        <v>9.7971786651300992</v>
      </c>
      <c r="P63">
        <v>2.25714285714285E-7</v>
      </c>
      <c r="T63" s="68"/>
      <c r="X63">
        <v>6.7999999999999901</v>
      </c>
      <c r="Y63" s="68">
        <f t="shared" si="2"/>
        <v>6.6435938595990434E-8</v>
      </c>
      <c r="AC63" s="68"/>
    </row>
    <row r="64" spans="1:29" x14ac:dyDescent="0.2">
      <c r="H64">
        <v>6.1781521805564301</v>
      </c>
      <c r="I64">
        <v>7.4377151428635501E-8</v>
      </c>
      <c r="M64" s="68"/>
      <c r="O64">
        <v>10.151388660872399</v>
      </c>
      <c r="P64">
        <v>2.2639262295570999E-7</v>
      </c>
      <c r="T64" s="68"/>
      <c r="X64">
        <v>6.8999999999999897</v>
      </c>
      <c r="Y64" s="68">
        <f t="shared" si="2"/>
        <v>6.9562412568278438E-8</v>
      </c>
      <c r="AC64" s="68"/>
    </row>
    <row r="65" spans="8:29" x14ac:dyDescent="0.2">
      <c r="H65">
        <v>6.3174249699540903</v>
      </c>
      <c r="I65">
        <v>8.0253028388822897E-8</v>
      </c>
      <c r="M65" s="68"/>
      <c r="O65">
        <v>10.538342755283299</v>
      </c>
      <c r="P65">
        <v>2.31951755121199E-7</v>
      </c>
      <c r="T65" s="68"/>
      <c r="X65">
        <v>6.9999999999999902</v>
      </c>
      <c r="Y65" s="68">
        <f t="shared" si="2"/>
        <v>7.2787839042471994E-8</v>
      </c>
      <c r="AC65" s="68"/>
    </row>
    <row r="66" spans="8:29" x14ac:dyDescent="0.2">
      <c r="H66">
        <v>6.5672465333998797</v>
      </c>
      <c r="I66">
        <v>9.1055830112960999E-8</v>
      </c>
      <c r="M66" s="68"/>
      <c r="O66">
        <v>10.950289685300399</v>
      </c>
      <c r="P66">
        <v>2.55644485807353E-7</v>
      </c>
      <c r="T66" s="68"/>
      <c r="X66">
        <v>7.0999999999999899</v>
      </c>
      <c r="Y66" s="68">
        <f t="shared" si="2"/>
        <v>7.611386900362504E-8</v>
      </c>
      <c r="AC66" s="68"/>
    </row>
    <row r="67" spans="8:29" x14ac:dyDescent="0.2">
      <c r="H67">
        <v>6.7530131351086604</v>
      </c>
      <c r="I67">
        <v>1.0021403680719399E-7</v>
      </c>
      <c r="M67" s="68"/>
      <c r="O67">
        <v>11.182951564529599</v>
      </c>
      <c r="P67">
        <v>2.7546304957904602E-7</v>
      </c>
      <c r="T67" s="68"/>
      <c r="X67">
        <v>7.1999999999999904</v>
      </c>
      <c r="Y67" s="68">
        <f t="shared" si="2"/>
        <v>7.954215697862405E-8</v>
      </c>
      <c r="AC67" s="68"/>
    </row>
    <row r="68" spans="8:29" x14ac:dyDescent="0.2">
      <c r="H68">
        <v>6.9739088672406604</v>
      </c>
      <c r="I68">
        <v>1.1246914521917401E-7</v>
      </c>
      <c r="M68" s="68"/>
      <c r="O68">
        <v>11.4835988410999</v>
      </c>
      <c r="P68">
        <v>2.85998622589533E-7</v>
      </c>
      <c r="T68" s="68"/>
      <c r="X68">
        <v>7.2999999999999901</v>
      </c>
      <c r="Y68" s="68">
        <f t="shared" si="2"/>
        <v>8.3074360993735244E-8</v>
      </c>
      <c r="AC68" s="68"/>
    </row>
    <row r="69" spans="8:29" x14ac:dyDescent="0.2">
      <c r="H69">
        <v>7.2478126136689598</v>
      </c>
      <c r="I69">
        <v>1.2726495483559701E-7</v>
      </c>
      <c r="M69" s="68"/>
      <c r="O69">
        <v>11.7841566280692</v>
      </c>
      <c r="P69">
        <v>3.0178571428571398E-7</v>
      </c>
      <c r="T69" s="68"/>
      <c r="X69">
        <v>7.3999999999999897</v>
      </c>
      <c r="Y69" s="68">
        <f t="shared" si="2"/>
        <v>8.6712142533244485E-8</v>
      </c>
      <c r="AC69" s="68"/>
    </row>
    <row r="70" spans="8:29" x14ac:dyDescent="0.2">
      <c r="H70">
        <v>7.4944640011811501</v>
      </c>
      <c r="I70">
        <v>1.39281517633879E-7</v>
      </c>
      <c r="M70" s="68"/>
      <c r="O70">
        <v>12.111205120900101</v>
      </c>
      <c r="P70">
        <v>3.23152984023251E-7</v>
      </c>
      <c r="T70" s="68"/>
      <c r="X70">
        <v>7.4999999999999902</v>
      </c>
      <c r="Y70" s="68">
        <f t="shared" si="2"/>
        <v>9.045716649914661E-8</v>
      </c>
      <c r="AC70" s="68"/>
    </row>
    <row r="71" spans="8:29" x14ac:dyDescent="0.2">
      <c r="H71">
        <v>7.7142396770243904</v>
      </c>
      <c r="I71">
        <v>1.4865731493159699E-7</v>
      </c>
      <c r="M71" s="68"/>
      <c r="O71">
        <v>12.480989014921599</v>
      </c>
      <c r="P71">
        <v>3.5629603050951899E-7</v>
      </c>
      <c r="T71" s="68"/>
      <c r="X71">
        <v>7.5999999999999899</v>
      </c>
      <c r="Y71" s="68">
        <f t="shared" si="2"/>
        <v>9.4311101171843066E-8</v>
      </c>
      <c r="AC71" s="68"/>
    </row>
    <row r="72" spans="8:29" x14ac:dyDescent="0.2">
      <c r="H72">
        <v>7.9584209864416504</v>
      </c>
      <c r="I72">
        <v>1.6064167938797599E-7</v>
      </c>
      <c r="M72" s="68"/>
      <c r="O72">
        <v>12.9184360711634</v>
      </c>
      <c r="P72">
        <v>3.8638524645223499E-7</v>
      </c>
      <c r="T72" s="68"/>
      <c r="X72">
        <v>7.6999999999999904</v>
      </c>
      <c r="Y72" s="68">
        <f t="shared" si="2"/>
        <v>9.8275618171810459E-8</v>
      </c>
      <c r="AC72" s="68"/>
    </row>
    <row r="73" spans="8:29" x14ac:dyDescent="0.2">
      <c r="H73">
        <v>8.2468074874793995</v>
      </c>
      <c r="I73">
        <v>1.6860278632701E-7</v>
      </c>
      <c r="M73" s="68"/>
      <c r="O73">
        <v>13.6557542191587</v>
      </c>
      <c r="P73">
        <v>4.4305540086826202E-7</v>
      </c>
      <c r="T73" s="68"/>
      <c r="X73">
        <v>7.7999999999999901</v>
      </c>
      <c r="Y73" s="68">
        <f t="shared" si="2"/>
        <v>1.0235239242220406E-7</v>
      </c>
      <c r="AC73" s="68"/>
    </row>
    <row r="74" spans="8:29" x14ac:dyDescent="0.2">
      <c r="H74">
        <v>8.55689077311688</v>
      </c>
      <c r="I74">
        <v>1.7654088539640501E-7</v>
      </c>
      <c r="M74" s="68"/>
      <c r="O74">
        <v>14.289953182954299</v>
      </c>
      <c r="P74">
        <v>5.2223143647203702E-7</v>
      </c>
      <c r="T74" s="68"/>
      <c r="X74">
        <v>7.8999999999999897</v>
      </c>
      <c r="Y74" s="68">
        <f t="shared" si="2"/>
        <v>1.0654310211235961E-7</v>
      </c>
      <c r="AC74" s="68"/>
    </row>
    <row r="75" spans="8:29" x14ac:dyDescent="0.2">
      <c r="H75">
        <v>8.7787369962324799</v>
      </c>
      <c r="I75">
        <v>1.88509518517788E-7</v>
      </c>
      <c r="M75" s="68"/>
      <c r="O75">
        <v>15.1155903298494</v>
      </c>
      <c r="P75">
        <v>5.9822318594139896E-7</v>
      </c>
      <c r="T75" s="68"/>
      <c r="X75">
        <v>7.9999999999999902</v>
      </c>
      <c r="Y75" s="68">
        <f t="shared" si="2"/>
        <v>1.1084942866216249E-7</v>
      </c>
      <c r="AC75" s="68"/>
    </row>
    <row r="76" spans="8:29" x14ac:dyDescent="0.2">
      <c r="H76">
        <v>9.0357137660301703</v>
      </c>
      <c r="I76">
        <v>1.9441241819792501E-7</v>
      </c>
      <c r="M76" s="68"/>
      <c r="O76">
        <v>16.117083688442499</v>
      </c>
      <c r="P76">
        <v>7.7544875448419098E-7</v>
      </c>
      <c r="T76" s="68"/>
      <c r="X76">
        <v>8.0999999999999908</v>
      </c>
      <c r="Y76" s="68">
        <f t="shared" si="2"/>
        <v>1.152730566872516E-7</v>
      </c>
      <c r="AC76" s="68"/>
    </row>
    <row r="77" spans="8:29" x14ac:dyDescent="0.2">
      <c r="H77">
        <v>9.3120810476929794</v>
      </c>
      <c r="I77">
        <v>2.01209809903779E-7</v>
      </c>
      <c r="M77" s="68"/>
      <c r="O77">
        <v>17.708146233712799</v>
      </c>
      <c r="P77">
        <v>1.0642134004684899E-6</v>
      </c>
      <c r="T77" s="68"/>
      <c r="X77">
        <v>8.1999999999999904</v>
      </c>
      <c r="Y77" s="68">
        <f t="shared" si="2"/>
        <v>1.1981567396503022E-7</v>
      </c>
      <c r="AC77" s="68"/>
    </row>
    <row r="78" spans="8:29" x14ac:dyDescent="0.2">
      <c r="H78">
        <v>9.6093302086673802</v>
      </c>
      <c r="I78">
        <v>2.0769343067562199E-7</v>
      </c>
      <c r="M78" s="68"/>
      <c r="O78">
        <v>18.904863857941699</v>
      </c>
      <c r="P78">
        <v>1.3631887552276201E-6</v>
      </c>
      <c r="T78" s="68"/>
      <c r="X78">
        <v>8.2999999999999901</v>
      </c>
      <c r="Y78" s="68">
        <f t="shared" ref="Y78:Y141" si="3">$Z$4*X78^$Z$2</f>
        <v>1.2447897140145181E-7</v>
      </c>
      <c r="AC78" s="68"/>
    </row>
    <row r="79" spans="8:29" x14ac:dyDescent="0.2">
      <c r="H79">
        <v>9.7749275921366401</v>
      </c>
      <c r="I79">
        <v>2.25149269356185E-7</v>
      </c>
      <c r="M79" s="68"/>
      <c r="O79">
        <v>20.6978429537509</v>
      </c>
      <c r="P79">
        <v>1.70346670126234E-6</v>
      </c>
      <c r="T79" s="68"/>
      <c r="X79">
        <v>8.3999999999999897</v>
      </c>
      <c r="Y79" s="68">
        <f t="shared" si="3"/>
        <v>1.2926464299855762E-7</v>
      </c>
      <c r="AC79" s="68"/>
    </row>
    <row r="80" spans="8:29" x14ac:dyDescent="0.2">
      <c r="H80">
        <v>9.9497018945599294</v>
      </c>
      <c r="I80">
        <v>2.2976623447318601E-7</v>
      </c>
      <c r="M80" s="68"/>
      <c r="O80">
        <v>21.036122069324598</v>
      </c>
      <c r="P80">
        <v>1.8499999999999899E-6</v>
      </c>
      <c r="T80" s="68"/>
      <c r="X80">
        <v>8.4999999999999893</v>
      </c>
      <c r="Y80" s="68">
        <f t="shared" si="3"/>
        <v>1.3417438582273857E-7</v>
      </c>
      <c r="AC80" s="68"/>
    </row>
    <row r="81" spans="8:29" x14ac:dyDescent="0.2">
      <c r="H81">
        <v>10.2246165592636</v>
      </c>
      <c r="I81">
        <v>2.4222907508580401E-7</v>
      </c>
      <c r="M81" s="68"/>
      <c r="O81">
        <v>22.096914178142999</v>
      </c>
      <c r="P81">
        <v>3.1500000000000101E-6</v>
      </c>
      <c r="T81" s="68"/>
      <c r="X81">
        <v>8.5999999999999908</v>
      </c>
      <c r="Y81" s="68">
        <f t="shared" si="3"/>
        <v>1.3920989997369555E-7</v>
      </c>
      <c r="AC81" s="68"/>
    </row>
    <row r="82" spans="8:29" x14ac:dyDescent="0.2">
      <c r="H82">
        <v>10.555964700927101</v>
      </c>
      <c r="I82">
        <v>2.7772636961761402E-7</v>
      </c>
      <c r="M82" s="68"/>
      <c r="X82">
        <v>8.6999999999999904</v>
      </c>
      <c r="Y82" s="68">
        <f t="shared" si="3"/>
        <v>1.4437288855407735E-7</v>
      </c>
      <c r="AC82" s="68"/>
    </row>
    <row r="83" spans="8:29" x14ac:dyDescent="0.2">
      <c r="H83">
        <v>10.963859445297899</v>
      </c>
      <c r="I83">
        <v>2.9998772404587099E-7</v>
      </c>
      <c r="M83" s="68"/>
      <c r="X83">
        <v>8.7999999999999901</v>
      </c>
      <c r="Y83" s="68">
        <f t="shared" si="3"/>
        <v>1.4966505763977183E-7</v>
      </c>
      <c r="AC83" s="68"/>
    </row>
    <row r="84" spans="8:29" x14ac:dyDescent="0.2">
      <c r="H84">
        <v>11.422814661593501</v>
      </c>
      <c r="I84">
        <v>3.2744190368357702E-7</v>
      </c>
      <c r="M84" s="68"/>
      <c r="X84">
        <v>8.8999999999999897</v>
      </c>
      <c r="Y84" s="68">
        <f t="shared" si="3"/>
        <v>1.5508811625082921E-7</v>
      </c>
      <c r="AC84" s="68"/>
    </row>
    <row r="85" spans="8:29" x14ac:dyDescent="0.2">
      <c r="H85">
        <v>11.960879450993</v>
      </c>
      <c r="I85">
        <v>3.4104327749098801E-7</v>
      </c>
      <c r="M85" s="68"/>
      <c r="X85">
        <v>8.9999999999999893</v>
      </c>
      <c r="Y85" s="68">
        <f t="shared" si="3"/>
        <v>1.6064377632299841E-7</v>
      </c>
      <c r="AC85" s="68"/>
    </row>
    <row r="86" spans="8:29" x14ac:dyDescent="0.2">
      <c r="H86">
        <v>12.648708731560999</v>
      </c>
      <c r="I86">
        <v>3.6433187079089699E-7</v>
      </c>
      <c r="M86" s="68"/>
      <c r="X86">
        <v>9.0999999999999908</v>
      </c>
      <c r="Y86" s="68">
        <f t="shared" si="3"/>
        <v>1.6633375267985296E-7</v>
      </c>
      <c r="AC86" s="68"/>
    </row>
    <row r="87" spans="8:29" x14ac:dyDescent="0.2">
      <c r="H87">
        <v>13.3452709441717</v>
      </c>
      <c r="I87">
        <v>3.8710227057589701E-7</v>
      </c>
      <c r="M87" s="68"/>
      <c r="X87">
        <v>9.1999999999999904</v>
      </c>
      <c r="Y87" s="68">
        <f t="shared" si="3"/>
        <v>1.7215976300549408E-7</v>
      </c>
      <c r="AC87" s="68"/>
    </row>
    <row r="88" spans="8:29" x14ac:dyDescent="0.2">
      <c r="H88">
        <v>13.8544546534013</v>
      </c>
      <c r="I88">
        <v>4.1262169606129698E-7</v>
      </c>
      <c r="M88" s="68"/>
      <c r="X88">
        <v>9.2999999999999901</v>
      </c>
      <c r="Y88" s="68">
        <f t="shared" si="3"/>
        <v>1.7812352781780628E-7</v>
      </c>
      <c r="AC88" s="68"/>
    </row>
    <row r="89" spans="8:29" x14ac:dyDescent="0.2">
      <c r="H89">
        <v>14.4719907936392</v>
      </c>
      <c r="I89">
        <v>4.5844461241286701E-7</v>
      </c>
      <c r="M89" s="68"/>
      <c r="X89">
        <v>9.3999999999999897</v>
      </c>
      <c r="Y89" s="68">
        <f t="shared" si="3"/>
        <v>1.8422677044225277E-7</v>
      </c>
      <c r="AC89" s="68"/>
    </row>
    <row r="90" spans="8:29" x14ac:dyDescent="0.2">
      <c r="H90">
        <v>14.7917750837971</v>
      </c>
      <c r="I90">
        <v>4.8669517782841401E-7</v>
      </c>
      <c r="M90" s="68"/>
      <c r="X90">
        <v>9.4999999999999893</v>
      </c>
      <c r="Y90" s="68">
        <f t="shared" si="3"/>
        <v>1.9047121698619157E-7</v>
      </c>
      <c r="AC90" s="68"/>
    </row>
    <row r="91" spans="8:29" x14ac:dyDescent="0.2">
      <c r="H91">
        <v>15.143402736775601</v>
      </c>
      <c r="I91">
        <v>5.6298855039131304E-7</v>
      </c>
      <c r="M91" s="68"/>
      <c r="X91">
        <v>9.5999999999999908</v>
      </c>
      <c r="Y91" s="68">
        <f t="shared" si="3"/>
        <v>1.9685859631369925E-7</v>
      </c>
      <c r="AC91" s="68"/>
    </row>
    <row r="92" spans="8:29" x14ac:dyDescent="0.2">
      <c r="H92">
        <v>16.094021524760102</v>
      </c>
      <c r="I92">
        <v>7.1550036248792699E-7</v>
      </c>
      <c r="M92" s="68"/>
      <c r="X92">
        <v>9.6999999999999904</v>
      </c>
      <c r="Y92" s="68">
        <f t="shared" si="3"/>
        <v>2.0339064002088242E-7</v>
      </c>
      <c r="AC92" s="68"/>
    </row>
    <row r="93" spans="8:29" x14ac:dyDescent="0.2">
      <c r="H93">
        <v>17.228199567730901</v>
      </c>
      <c r="I93">
        <v>1.11569803797905E-6</v>
      </c>
      <c r="M93" s="68"/>
      <c r="X93">
        <v>9.7999999999999901</v>
      </c>
      <c r="Y93" s="68">
        <f t="shared" si="3"/>
        <v>2.100690824116699E-7</v>
      </c>
      <c r="AC93" s="68"/>
    </row>
    <row r="94" spans="8:29" x14ac:dyDescent="0.2">
      <c r="H94">
        <v>19.718049716284401</v>
      </c>
      <c r="I94">
        <v>1.8915471823015099E-6</v>
      </c>
      <c r="M94" s="68"/>
      <c r="X94">
        <v>9.8999999999999897</v>
      </c>
      <c r="Y94" s="68">
        <f t="shared" si="3"/>
        <v>2.168956604740621E-7</v>
      </c>
      <c r="AC94" s="68"/>
    </row>
    <row r="95" spans="8:29" x14ac:dyDescent="0.2">
      <c r="H95">
        <v>20.501600411177002</v>
      </c>
      <c r="I95">
        <v>2.5416166112182098E-6</v>
      </c>
      <c r="M95" s="68"/>
      <c r="X95">
        <v>9.9999999999999893</v>
      </c>
      <c r="Y95" s="68">
        <f t="shared" si="3"/>
        <v>2.2387211385683269E-7</v>
      </c>
      <c r="AC95" s="68"/>
    </row>
    <row r="96" spans="8:29" x14ac:dyDescent="0.2">
      <c r="H96">
        <v>20.5494143545145</v>
      </c>
      <c r="I96">
        <v>6.0499999999999997E-6</v>
      </c>
      <c r="M96" s="68"/>
      <c r="X96">
        <v>10.1</v>
      </c>
      <c r="Y96" s="68">
        <f t="shared" si="3"/>
        <v>2.3100018484666462E-7</v>
      </c>
      <c r="AC96" s="68"/>
    </row>
    <row r="97" spans="8:29" x14ac:dyDescent="0.2">
      <c r="H97">
        <v>24.216450811736198</v>
      </c>
      <c r="I97">
        <v>2.0000000000000101E-6</v>
      </c>
      <c r="M97" s="68"/>
      <c r="X97">
        <v>10.199999999999999</v>
      </c>
      <c r="Y97" s="68">
        <f t="shared" si="3"/>
        <v>2.3828161834570719E-7</v>
      </c>
      <c r="AC97" s="68"/>
    </row>
    <row r="98" spans="8:29" x14ac:dyDescent="0.2">
      <c r="X98">
        <v>10.3</v>
      </c>
      <c r="Y98" s="68">
        <f t="shared" si="3"/>
        <v>2.4571816184955224E-7</v>
      </c>
      <c r="AC98" s="68"/>
    </row>
    <row r="99" spans="8:29" x14ac:dyDescent="0.2">
      <c r="X99">
        <v>10.4</v>
      </c>
      <c r="Y99" s="68">
        <f t="shared" si="3"/>
        <v>2.5331156542559975E-7</v>
      </c>
      <c r="AC99" s="68"/>
    </row>
    <row r="100" spans="8:29" x14ac:dyDescent="0.2">
      <c r="X100">
        <v>10.5</v>
      </c>
      <c r="Y100" s="68">
        <f t="shared" si="3"/>
        <v>2.6106358169182009E-7</v>
      </c>
      <c r="AC100" s="68"/>
    </row>
    <row r="101" spans="8:29" x14ac:dyDescent="0.2">
      <c r="X101">
        <v>10.6</v>
      </c>
      <c r="Y101" s="68">
        <f t="shared" si="3"/>
        <v>2.6897596579589131E-7</v>
      </c>
      <c r="AC101" s="68"/>
    </row>
    <row r="102" spans="8:29" x14ac:dyDescent="0.2">
      <c r="X102">
        <v>10.7</v>
      </c>
      <c r="Y102" s="68">
        <f t="shared" si="3"/>
        <v>2.7705047539470363E-7</v>
      </c>
      <c r="AC102" s="68"/>
    </row>
    <row r="103" spans="8:29" x14ac:dyDescent="0.2">
      <c r="X103">
        <v>10.8</v>
      </c>
      <c r="Y103" s="68">
        <f t="shared" si="3"/>
        <v>2.8528887063422493E-7</v>
      </c>
      <c r="AC103" s="68"/>
    </row>
    <row r="104" spans="8:29" x14ac:dyDescent="0.2">
      <c r="X104">
        <v>10.9</v>
      </c>
      <c r="Y104" s="68">
        <f t="shared" si="3"/>
        <v>2.9369291412971093E-7</v>
      </c>
      <c r="AC104" s="68"/>
    </row>
    <row r="105" spans="8:29" x14ac:dyDescent="0.2">
      <c r="X105">
        <v>11</v>
      </c>
      <c r="Y105" s="68">
        <f t="shared" si="3"/>
        <v>3.0226437094625728E-7</v>
      </c>
      <c r="AC105" s="68"/>
    </row>
    <row r="106" spans="8:29" x14ac:dyDescent="0.2">
      <c r="X106">
        <v>11.1</v>
      </c>
      <c r="Y106" s="68">
        <f t="shared" si="3"/>
        <v>3.1100500857968074E-7</v>
      </c>
      <c r="AC106" s="68"/>
    </row>
    <row r="107" spans="8:29" x14ac:dyDescent="0.2">
      <c r="X107">
        <v>11.2</v>
      </c>
      <c r="Y107" s="68">
        <f t="shared" si="3"/>
        <v>3.1991659693772308E-7</v>
      </c>
      <c r="AC107" s="68"/>
    </row>
    <row r="108" spans="8:29" x14ac:dyDescent="0.2">
      <c r="X108">
        <v>11.3</v>
      </c>
      <c r="Y108" s="68">
        <f t="shared" si="3"/>
        <v>3.2900090832156775E-7</v>
      </c>
      <c r="AC108" s="68"/>
    </row>
    <row r="109" spans="8:29" x14ac:dyDescent="0.2">
      <c r="X109">
        <v>11.4</v>
      </c>
      <c r="Y109" s="68">
        <f t="shared" si="3"/>
        <v>3.3825971740766165E-7</v>
      </c>
      <c r="AC109" s="68"/>
    </row>
    <row r="110" spans="8:29" x14ac:dyDescent="0.2">
      <c r="X110">
        <v>11.5</v>
      </c>
      <c r="Y110" s="68">
        <f t="shared" si="3"/>
        <v>3.4769480122983573E-7</v>
      </c>
      <c r="AC110" s="68"/>
    </row>
    <row r="111" spans="8:29" x14ac:dyDescent="0.2">
      <c r="X111">
        <v>11.6</v>
      </c>
      <c r="Y111" s="68">
        <f t="shared" si="3"/>
        <v>3.5730793916171617E-7</v>
      </c>
      <c r="AC111" s="68"/>
    </row>
    <row r="112" spans="8:29" x14ac:dyDescent="0.2">
      <c r="X112">
        <v>11.7</v>
      </c>
      <c r="Y112" s="68">
        <f t="shared" si="3"/>
        <v>3.6710091289941672E-7</v>
      </c>
      <c r="AC112" s="68"/>
    </row>
    <row r="113" spans="24:29" x14ac:dyDescent="0.2">
      <c r="X113">
        <v>11.8</v>
      </c>
      <c r="Y113" s="68">
        <f t="shared" si="3"/>
        <v>3.7707550644451076E-7</v>
      </c>
      <c r="AC113" s="68"/>
    </row>
    <row r="114" spans="24:29" x14ac:dyDescent="0.2">
      <c r="X114">
        <v>11.9</v>
      </c>
      <c r="Y114" s="68">
        <f t="shared" si="3"/>
        <v>3.8723350608726771E-7</v>
      </c>
      <c r="AC114" s="68"/>
    </row>
    <row r="115" spans="24:29" x14ac:dyDescent="0.2">
      <c r="X115">
        <v>12</v>
      </c>
      <c r="Y115" s="68">
        <f t="shared" si="3"/>
        <v>3.9757670039015882E-7</v>
      </c>
      <c r="AC115" s="68"/>
    </row>
    <row r="116" spans="24:29" x14ac:dyDescent="0.2">
      <c r="X116">
        <v>12.1</v>
      </c>
      <c r="Y116" s="68">
        <f t="shared" si="3"/>
        <v>4.0810688017161346E-7</v>
      </c>
      <c r="AC116" s="68"/>
    </row>
    <row r="117" spans="24:29" x14ac:dyDescent="0.2">
      <c r="X117">
        <v>12.2</v>
      </c>
      <c r="Y117" s="68">
        <f t="shared" si="3"/>
        <v>4.188258384900302E-7</v>
      </c>
      <c r="AC117" s="68"/>
    </row>
    <row r="118" spans="24:29" x14ac:dyDescent="0.2">
      <c r="X118">
        <v>12.3</v>
      </c>
      <c r="Y118" s="68">
        <f t="shared" si="3"/>
        <v>4.297353706280308E-7</v>
      </c>
      <c r="AC118" s="68"/>
    </row>
    <row r="119" spans="24:29" x14ac:dyDescent="0.2">
      <c r="X119">
        <v>12.4</v>
      </c>
      <c r="Y119" s="68">
        <f t="shared" si="3"/>
        <v>4.4083727407695123E-7</v>
      </c>
      <c r="AC119" s="68"/>
    </row>
    <row r="120" spans="24:29" x14ac:dyDescent="0.2">
      <c r="X120">
        <v>12.5</v>
      </c>
      <c r="Y120" s="68">
        <f t="shared" si="3"/>
        <v>4.5213334852157402E-7</v>
      </c>
      <c r="AC120" s="68"/>
    </row>
    <row r="121" spans="24:29" x14ac:dyDescent="0.2">
      <c r="X121">
        <v>12.6</v>
      </c>
      <c r="Y121" s="68">
        <f t="shared" si="3"/>
        <v>4.6362539582507431E-7</v>
      </c>
      <c r="AC121" s="68"/>
    </row>
    <row r="122" spans="24:29" x14ac:dyDescent="0.2">
      <c r="X122">
        <v>12.7</v>
      </c>
      <c r="Y122" s="68">
        <f t="shared" si="3"/>
        <v>4.7531522001420635E-7</v>
      </c>
      <c r="AC122" s="68"/>
    </row>
    <row r="123" spans="24:29" x14ac:dyDescent="0.2">
      <c r="X123">
        <v>12.8</v>
      </c>
      <c r="Y123" s="68">
        <f t="shared" si="3"/>
        <v>4.8720462726469104E-7</v>
      </c>
      <c r="AC123" s="68"/>
    </row>
    <row r="124" spans="24:29" x14ac:dyDescent="0.2">
      <c r="X124">
        <v>12.9</v>
      </c>
      <c r="Y124" s="68">
        <f t="shared" si="3"/>
        <v>4.9929542588682757E-7</v>
      </c>
      <c r="AC124" s="68"/>
    </row>
    <row r="125" spans="24:29" x14ac:dyDescent="0.2">
      <c r="X125">
        <v>13</v>
      </c>
      <c r="Y125" s="68">
        <f t="shared" si="3"/>
        <v>5.1158942631131169E-7</v>
      </c>
      <c r="AC125" s="68"/>
    </row>
    <row r="126" spans="24:29" x14ac:dyDescent="0.2">
      <c r="X126">
        <v>13.1</v>
      </c>
      <c r="Y126" s="68">
        <f t="shared" si="3"/>
        <v>5.2408844107524965E-7</v>
      </c>
      <c r="AC126" s="68"/>
    </row>
    <row r="127" spans="24:29" x14ac:dyDescent="0.2">
      <c r="X127">
        <v>13.2</v>
      </c>
      <c r="Y127" s="68">
        <f t="shared" si="3"/>
        <v>5.3679428480838369E-7</v>
      </c>
      <c r="AC127" s="68"/>
    </row>
    <row r="128" spans="24:29" x14ac:dyDescent="0.2">
      <c r="X128">
        <v>13.3</v>
      </c>
      <c r="Y128" s="68">
        <f t="shared" si="3"/>
        <v>5.4970877421949902E-7</v>
      </c>
      <c r="AC128" s="68"/>
    </row>
    <row r="129" spans="24:29" x14ac:dyDescent="0.2">
      <c r="X129">
        <v>13.4</v>
      </c>
      <c r="Y129" s="68">
        <f t="shared" si="3"/>
        <v>5.6283372808303251E-7</v>
      </c>
      <c r="AC129" s="68"/>
    </row>
    <row r="130" spans="24:29" x14ac:dyDescent="0.2">
      <c r="X130">
        <v>13.5</v>
      </c>
      <c r="Y130" s="68">
        <f t="shared" si="3"/>
        <v>5.7617096722586315E-7</v>
      </c>
      <c r="AC130" s="68"/>
    </row>
    <row r="131" spans="24:29" x14ac:dyDescent="0.2">
      <c r="X131">
        <v>13.6</v>
      </c>
      <c r="Y131" s="68">
        <f t="shared" si="3"/>
        <v>5.8972231451428198E-7</v>
      </c>
      <c r="AC131" s="68"/>
    </row>
    <row r="132" spans="24:29" x14ac:dyDescent="0.2">
      <c r="X132">
        <v>13.7</v>
      </c>
      <c r="Y132" s="68">
        <f t="shared" si="3"/>
        <v>6.0348959484114583E-7</v>
      </c>
      <c r="AC132" s="68"/>
    </row>
    <row r="133" spans="24:29" x14ac:dyDescent="0.2">
      <c r="X133">
        <v>13.8</v>
      </c>
      <c r="Y133" s="68">
        <f t="shared" si="3"/>
        <v>6.1747463511320639E-7</v>
      </c>
      <c r="AC133" s="68"/>
    </row>
    <row r="134" spans="24:29" x14ac:dyDescent="0.2">
      <c r="X134">
        <v>13.9</v>
      </c>
      <c r="Y134" s="68">
        <f t="shared" si="3"/>
        <v>6.3167926423859889E-7</v>
      </c>
      <c r="AC134" s="68"/>
    </row>
    <row r="135" spans="24:29" x14ac:dyDescent="0.2">
      <c r="X135">
        <v>14</v>
      </c>
      <c r="Y135" s="68">
        <f t="shared" si="3"/>
        <v>6.4610531311452166E-7</v>
      </c>
      <c r="AC135" s="68"/>
    </row>
    <row r="136" spans="24:29" x14ac:dyDescent="0.2">
      <c r="X136">
        <v>14.1</v>
      </c>
      <c r="Y136" s="68">
        <f t="shared" si="3"/>
        <v>6.6075461461505454E-7</v>
      </c>
      <c r="AC136" s="68"/>
    </row>
    <row r="137" spans="24:29" x14ac:dyDescent="0.2">
      <c r="X137">
        <v>14.2</v>
      </c>
      <c r="Y137" s="68">
        <f t="shared" si="3"/>
        <v>6.7562900357914968E-7</v>
      </c>
      <c r="AC137" s="68"/>
    </row>
    <row r="138" spans="24:29" x14ac:dyDescent="0.2">
      <c r="X138">
        <v>14.3</v>
      </c>
      <c r="Y138" s="68">
        <f t="shared" si="3"/>
        <v>6.9073031679878963E-7</v>
      </c>
      <c r="AC138" s="68"/>
    </row>
    <row r="139" spans="24:29" x14ac:dyDescent="0.2">
      <c r="X139">
        <v>14.4</v>
      </c>
      <c r="Y139" s="68">
        <f t="shared" si="3"/>
        <v>7.0606039300727877E-7</v>
      </c>
      <c r="AC139" s="68"/>
    </row>
    <row r="140" spans="24:29" x14ac:dyDescent="0.2">
      <c r="X140">
        <v>14.5</v>
      </c>
      <c r="Y140" s="68">
        <f t="shared" si="3"/>
        <v>7.2162107286770563E-7</v>
      </c>
      <c r="AC140" s="68"/>
    </row>
    <row r="141" spans="24:29" x14ac:dyDescent="0.2">
      <c r="X141">
        <v>14.6</v>
      </c>
      <c r="Y141" s="68">
        <f t="shared" si="3"/>
        <v>7.3741419896154234E-7</v>
      </c>
      <c r="AC141" s="68"/>
    </row>
    <row r="142" spans="24:29" x14ac:dyDescent="0.2">
      <c r="X142">
        <v>14.7</v>
      </c>
      <c r="Y142" s="68">
        <f t="shared" ref="Y142:Y205" si="4">$Z$4*X142^$Z$2</f>
        <v>7.5344161577738856E-7</v>
      </c>
      <c r="AC142" s="68"/>
    </row>
    <row r="143" spans="24:29" x14ac:dyDescent="0.2">
      <c r="X143">
        <v>14.8</v>
      </c>
      <c r="Y143" s="68">
        <f t="shared" si="4"/>
        <v>7.697051696998737E-7</v>
      </c>
      <c r="AC143" s="68"/>
    </row>
    <row r="144" spans="24:29" x14ac:dyDescent="0.2">
      <c r="X144">
        <v>14.9</v>
      </c>
      <c r="Y144" s="68">
        <f t="shared" si="4"/>
        <v>7.8620670899867436E-7</v>
      </c>
      <c r="AC144" s="68"/>
    </row>
    <row r="145" spans="24:29" x14ac:dyDescent="0.2">
      <c r="X145">
        <v>15</v>
      </c>
      <c r="Y145" s="68">
        <f t="shared" si="4"/>
        <v>8.0294808381769417E-7</v>
      </c>
      <c r="AC145" s="68"/>
    </row>
    <row r="146" spans="24:29" x14ac:dyDescent="0.2">
      <c r="X146">
        <v>15.1</v>
      </c>
      <c r="Y146" s="68">
        <f t="shared" si="4"/>
        <v>8.1993114616435307E-7</v>
      </c>
      <c r="AC146" s="68"/>
    </row>
    <row r="147" spans="24:29" x14ac:dyDescent="0.2">
      <c r="X147">
        <v>15.2</v>
      </c>
      <c r="Y147" s="68">
        <f t="shared" si="4"/>
        <v>8.3715774989903511E-7</v>
      </c>
      <c r="AC147" s="68"/>
    </row>
    <row r="148" spans="24:29" x14ac:dyDescent="0.2">
      <c r="X148">
        <v>15.3</v>
      </c>
      <c r="Y148" s="68">
        <f t="shared" si="4"/>
        <v>8.5462975072464406E-7</v>
      </c>
      <c r="AC148" s="68"/>
    </row>
    <row r="149" spans="24:29" x14ac:dyDescent="0.2">
      <c r="X149">
        <v>15.4</v>
      </c>
      <c r="Y149" s="68">
        <f t="shared" si="4"/>
        <v>8.7234900617629847E-7</v>
      </c>
      <c r="AC149" s="68"/>
    </row>
    <row r="150" spans="24:29" x14ac:dyDescent="0.2">
      <c r="X150">
        <v>15.5</v>
      </c>
      <c r="Y150" s="68">
        <f t="shared" si="4"/>
        <v>8.9031737561114158E-7</v>
      </c>
      <c r="AC150" s="68"/>
    </row>
    <row r="151" spans="24:29" x14ac:dyDescent="0.2">
      <c r="X151">
        <v>15.6</v>
      </c>
      <c r="Y151" s="68">
        <f t="shared" si="4"/>
        <v>9.0853672019828996E-7</v>
      </c>
      <c r="AC151" s="68"/>
    </row>
    <row r="152" spans="24:29" x14ac:dyDescent="0.2">
      <c r="X152">
        <v>15.7</v>
      </c>
      <c r="Y152" s="68">
        <f t="shared" si="4"/>
        <v>9.2700890290887988E-7</v>
      </c>
      <c r="AC152" s="68"/>
    </row>
    <row r="153" spans="24:29" x14ac:dyDescent="0.2">
      <c r="X153">
        <v>15.8</v>
      </c>
      <c r="Y153" s="68">
        <f t="shared" si="4"/>
        <v>9.4573578850625488E-7</v>
      </c>
      <c r="AC153" s="68"/>
    </row>
    <row r="154" spans="24:29" x14ac:dyDescent="0.2">
      <c r="X154">
        <v>15.9</v>
      </c>
      <c r="Y154" s="68">
        <f t="shared" si="4"/>
        <v>9.6471924353624542E-7</v>
      </c>
      <c r="AC154" s="68"/>
    </row>
    <row r="155" spans="24:29" x14ac:dyDescent="0.2">
      <c r="X155">
        <v>16</v>
      </c>
      <c r="Y155" s="68">
        <f t="shared" si="4"/>
        <v>9.8396113631758555E-7</v>
      </c>
      <c r="AC155" s="68"/>
    </row>
    <row r="156" spans="24:29" x14ac:dyDescent="0.2">
      <c r="X156">
        <v>16.100000000000001</v>
      </c>
      <c r="Y156" s="68">
        <f t="shared" si="4"/>
        <v>1.0034633369324289E-6</v>
      </c>
      <c r="AC156" s="68"/>
    </row>
    <row r="157" spans="24:29" x14ac:dyDescent="0.2">
      <c r="X157">
        <v>16.2</v>
      </c>
      <c r="Y157" s="68">
        <f t="shared" si="4"/>
        <v>1.0232277172169684E-6</v>
      </c>
      <c r="AC157" s="68"/>
    </row>
    <row r="158" spans="24:29" x14ac:dyDescent="0.2">
      <c r="X158">
        <v>16.3</v>
      </c>
      <c r="Y158" s="68">
        <f t="shared" si="4"/>
        <v>1.0432561507521809E-6</v>
      </c>
      <c r="AC158" s="68"/>
    </row>
    <row r="159" spans="24:29" x14ac:dyDescent="0.2">
      <c r="X159">
        <v>16.399999999999999</v>
      </c>
      <c r="Y159" s="68">
        <f t="shared" si="4"/>
        <v>1.0635505128546574E-6</v>
      </c>
      <c r="AC159" s="68"/>
    </row>
    <row r="160" spans="24:29" x14ac:dyDescent="0.2">
      <c r="X160">
        <v>16.5</v>
      </c>
      <c r="Y160" s="68">
        <f t="shared" si="4"/>
        <v>1.0841126805675593E-6</v>
      </c>
      <c r="AC160" s="68"/>
    </row>
    <row r="161" spans="24:29" x14ac:dyDescent="0.2">
      <c r="X161">
        <v>16.600000000000001</v>
      </c>
      <c r="Y161" s="68">
        <f t="shared" si="4"/>
        <v>1.1049445326516618E-6</v>
      </c>
      <c r="AC161" s="68"/>
    </row>
    <row r="162" spans="24:29" x14ac:dyDescent="0.2">
      <c r="X162">
        <v>16.7</v>
      </c>
      <c r="Y162" s="68">
        <f t="shared" si="4"/>
        <v>1.126047949576492E-6</v>
      </c>
      <c r="AC162" s="68"/>
    </row>
    <row r="163" spans="24:29" x14ac:dyDescent="0.2">
      <c r="X163">
        <v>16.8</v>
      </c>
      <c r="Y163" s="68">
        <f t="shared" si="4"/>
        <v>1.1474248135115892E-6</v>
      </c>
      <c r="AC163" s="68"/>
    </row>
    <row r="164" spans="24:29" x14ac:dyDescent="0.2">
      <c r="X164">
        <v>16.899999999999999</v>
      </c>
      <c r="Y164" s="68">
        <f t="shared" si="4"/>
        <v>1.169077008317837E-6</v>
      </c>
      <c r="AC164" s="68"/>
    </row>
    <row r="165" spans="24:29" x14ac:dyDescent="0.2">
      <c r="X165">
        <v>17</v>
      </c>
      <c r="Y165" s="68">
        <f t="shared" si="4"/>
        <v>1.1910064195389112E-6</v>
      </c>
      <c r="AC165" s="68"/>
    </row>
    <row r="166" spans="24:29" x14ac:dyDescent="0.2">
      <c r="X166">
        <v>17.100000000000001</v>
      </c>
      <c r="Y166" s="68">
        <f t="shared" si="4"/>
        <v>1.2132149343928046E-6</v>
      </c>
      <c r="AC166" s="68"/>
    </row>
    <row r="167" spans="24:29" x14ac:dyDescent="0.2">
      <c r="X167">
        <v>17.2</v>
      </c>
      <c r="Y167" s="68">
        <f t="shared" si="4"/>
        <v>1.2357044417634503E-6</v>
      </c>
      <c r="AC167" s="68"/>
    </row>
    <row r="168" spans="24:29" x14ac:dyDescent="0.2">
      <c r="X168">
        <v>17.3</v>
      </c>
      <c r="Y168" s="68">
        <f t="shared" si="4"/>
        <v>1.2584768321924528E-6</v>
      </c>
      <c r="AC168" s="68"/>
    </row>
    <row r="169" spans="24:29" x14ac:dyDescent="0.2">
      <c r="X169">
        <v>17.399999999999999</v>
      </c>
      <c r="Y169" s="68">
        <f t="shared" si="4"/>
        <v>1.2815339978708626E-6</v>
      </c>
      <c r="AC169" s="68"/>
    </row>
    <row r="170" spans="24:29" x14ac:dyDescent="0.2">
      <c r="X170">
        <v>17.5</v>
      </c>
      <c r="Y170" s="68">
        <f t="shared" si="4"/>
        <v>1.3048778326311071E-6</v>
      </c>
      <c r="AC170" s="68"/>
    </row>
    <row r="171" spans="24:29" x14ac:dyDescent="0.2">
      <c r="X171">
        <v>17.600000000000001</v>
      </c>
      <c r="Y171" s="68">
        <f t="shared" si="4"/>
        <v>1.3285102319389284E-6</v>
      </c>
      <c r="AC171" s="68"/>
    </row>
    <row r="172" spans="24:29" x14ac:dyDescent="0.2">
      <c r="X172">
        <v>17.7</v>
      </c>
      <c r="Y172" s="68">
        <f t="shared" si="4"/>
        <v>1.3524330928854738E-6</v>
      </c>
      <c r="AC172" s="68"/>
    </row>
    <row r="173" spans="24:29" x14ac:dyDescent="0.2">
      <c r="X173">
        <v>17.8</v>
      </c>
      <c r="Y173" s="68">
        <f t="shared" si="4"/>
        <v>1.3766483141794401E-6</v>
      </c>
      <c r="AC173" s="68"/>
    </row>
    <row r="174" spans="24:29" x14ac:dyDescent="0.2">
      <c r="X174">
        <v>17.899999999999999</v>
      </c>
      <c r="Y174" s="68">
        <f t="shared" si="4"/>
        <v>1.4011577961392853E-6</v>
      </c>
      <c r="AC174" s="68"/>
    </row>
    <row r="175" spans="24:29" x14ac:dyDescent="0.2">
      <c r="X175">
        <v>18</v>
      </c>
      <c r="Y175" s="68">
        <f t="shared" si="4"/>
        <v>1.4259634406855594E-6</v>
      </c>
      <c r="AC175" s="68"/>
    </row>
    <row r="176" spans="24:29" x14ac:dyDescent="0.2">
      <c r="X176">
        <v>18.100000000000001</v>
      </c>
      <c r="Y176" s="68">
        <f t="shared" si="4"/>
        <v>1.4510671513332758E-6</v>
      </c>
      <c r="AC176" s="68"/>
    </row>
    <row r="177" spans="24:29" x14ac:dyDescent="0.2">
      <c r="X177">
        <v>18.2</v>
      </c>
      <c r="Y177" s="68">
        <f t="shared" si="4"/>
        <v>1.4764708331843884E-6</v>
      </c>
      <c r="AC177" s="68"/>
    </row>
    <row r="178" spans="24:29" x14ac:dyDescent="0.2">
      <c r="X178">
        <v>18.3</v>
      </c>
      <c r="Y178" s="68">
        <f t="shared" si="4"/>
        <v>1.5021763929203372E-6</v>
      </c>
      <c r="AC178" s="68"/>
    </row>
    <row r="179" spans="24:29" x14ac:dyDescent="0.2">
      <c r="X179">
        <v>18.399999999999999</v>
      </c>
      <c r="Y179" s="68">
        <f t="shared" si="4"/>
        <v>1.5281857387946547E-6</v>
      </c>
      <c r="AC179" s="68"/>
    </row>
    <row r="180" spans="24:29" x14ac:dyDescent="0.2">
      <c r="X180">
        <v>18.5</v>
      </c>
      <c r="Y180" s="68">
        <f t="shared" si="4"/>
        <v>1.5545007806256844E-6</v>
      </c>
      <c r="AC180" s="68"/>
    </row>
    <row r="181" spans="24:29" x14ac:dyDescent="0.2">
      <c r="X181">
        <v>18.600000000000001</v>
      </c>
      <c r="Y181" s="68">
        <f t="shared" si="4"/>
        <v>1.5811234297893303E-6</v>
      </c>
      <c r="AC181" s="68"/>
    </row>
    <row r="182" spans="24:29" x14ac:dyDescent="0.2">
      <c r="X182">
        <v>18.7</v>
      </c>
      <c r="Y182" s="68">
        <f t="shared" si="4"/>
        <v>1.6080555992118915E-6</v>
      </c>
      <c r="AC182" s="68"/>
    </row>
    <row r="183" spans="24:29" x14ac:dyDescent="0.2">
      <c r="X183">
        <v>18.8</v>
      </c>
      <c r="Y183" s="68">
        <f t="shared" si="4"/>
        <v>1.6352992033630015E-6</v>
      </c>
      <c r="AC183" s="68"/>
    </row>
    <row r="184" spans="24:29" x14ac:dyDescent="0.2">
      <c r="X184">
        <v>18.899999999999999</v>
      </c>
      <c r="Y184" s="68">
        <f t="shared" si="4"/>
        <v>1.6628561582485843E-6</v>
      </c>
      <c r="AC184" s="68"/>
    </row>
    <row r="185" spans="24:29" x14ac:dyDescent="0.2">
      <c r="X185">
        <v>19</v>
      </c>
      <c r="Y185" s="68">
        <f t="shared" si="4"/>
        <v>1.6907283814039124E-6</v>
      </c>
      <c r="AC185" s="68"/>
    </row>
    <row r="186" spans="24:29" x14ac:dyDescent="0.2">
      <c r="X186">
        <v>19.100000000000001</v>
      </c>
      <c r="Y186" s="68">
        <f t="shared" si="4"/>
        <v>1.7189177918867438E-6</v>
      </c>
      <c r="AC186" s="68"/>
    </row>
    <row r="187" spans="24:29" x14ac:dyDescent="0.2">
      <c r="X187">
        <v>19.2</v>
      </c>
      <c r="Y187" s="68">
        <f t="shared" si="4"/>
        <v>1.7474263102704724E-6</v>
      </c>
      <c r="AC187" s="68"/>
    </row>
    <row r="188" spans="24:29" x14ac:dyDescent="0.2">
      <c r="X188">
        <v>19.3</v>
      </c>
      <c r="Y188" s="68">
        <f t="shared" si="4"/>
        <v>1.7762558586374107E-6</v>
      </c>
      <c r="AC188" s="68"/>
    </row>
    <row r="189" spans="24:29" x14ac:dyDescent="0.2">
      <c r="X189">
        <v>19.399999999999999</v>
      </c>
      <c r="Y189" s="68">
        <f t="shared" si="4"/>
        <v>1.8054083605720974E-6</v>
      </c>
      <c r="AC189" s="68"/>
    </row>
    <row r="190" spans="24:29" x14ac:dyDescent="0.2">
      <c r="X190">
        <v>19.5</v>
      </c>
      <c r="Y190" s="68">
        <f t="shared" si="4"/>
        <v>1.834885741154682E-6</v>
      </c>
      <c r="AC190" s="68"/>
    </row>
    <row r="191" spans="24:29" x14ac:dyDescent="0.2">
      <c r="X191">
        <v>19.600000000000001</v>
      </c>
      <c r="Y191" s="68">
        <f t="shared" si="4"/>
        <v>1.8646899269543537E-6</v>
      </c>
      <c r="AC191" s="68"/>
    </row>
    <row r="192" spans="24:29" x14ac:dyDescent="0.2">
      <c r="X192">
        <v>19.7</v>
      </c>
      <c r="Y192" s="68">
        <f t="shared" si="4"/>
        <v>1.8948228460228647E-6</v>
      </c>
      <c r="AC192" s="68"/>
    </row>
    <row r="193" spans="24:29" x14ac:dyDescent="0.2">
      <c r="X193">
        <v>19.8</v>
      </c>
      <c r="Y193" s="68">
        <f t="shared" si="4"/>
        <v>1.9252864278881014E-6</v>
      </c>
      <c r="AC193" s="68"/>
    </row>
    <row r="194" spans="24:29" x14ac:dyDescent="0.2">
      <c r="X194">
        <v>19.899999999999999</v>
      </c>
      <c r="Y194" s="68">
        <f t="shared" si="4"/>
        <v>1.956082603547691E-6</v>
      </c>
      <c r="AC194" s="68"/>
    </row>
    <row r="195" spans="24:29" x14ac:dyDescent="0.2">
      <c r="X195">
        <v>20</v>
      </c>
      <c r="Y195" s="68">
        <f t="shared" si="4"/>
        <v>1.9872133054627134E-6</v>
      </c>
      <c r="AC195" s="68"/>
    </row>
    <row r="196" spans="24:29" x14ac:dyDescent="0.2">
      <c r="X196">
        <v>20.100000000000001</v>
      </c>
      <c r="Y196" s="68">
        <f t="shared" si="4"/>
        <v>2.0186804675514322E-6</v>
      </c>
      <c r="AC196" s="68"/>
    </row>
    <row r="197" spans="24:29" x14ac:dyDescent="0.2">
      <c r="X197">
        <v>20.2</v>
      </c>
      <c r="Y197" s="68">
        <f t="shared" si="4"/>
        <v>2.0504860251831075E-6</v>
      </c>
      <c r="AC197" s="68"/>
    </row>
    <row r="198" spans="24:29" x14ac:dyDescent="0.2">
      <c r="X198">
        <v>20.3</v>
      </c>
      <c r="Y198" s="68">
        <f t="shared" si="4"/>
        <v>2.0826319151718469E-6</v>
      </c>
      <c r="AC198" s="68"/>
    </row>
    <row r="199" spans="24:29" x14ac:dyDescent="0.2">
      <c r="X199">
        <v>20.399999999999999</v>
      </c>
      <c r="Y199" s="68">
        <f t="shared" si="4"/>
        <v>2.1151200757705441E-6</v>
      </c>
      <c r="AC199" s="68"/>
    </row>
    <row r="200" spans="24:29" x14ac:dyDescent="0.2">
      <c r="X200">
        <v>20.5</v>
      </c>
      <c r="Y200" s="68">
        <f t="shared" si="4"/>
        <v>2.1479524466648299E-6</v>
      </c>
      <c r="AC200" s="68"/>
    </row>
    <row r="201" spans="24:29" x14ac:dyDescent="0.2">
      <c r="X201">
        <v>20.6</v>
      </c>
      <c r="Y201" s="68">
        <f t="shared" si="4"/>
        <v>2.181130968967109E-6</v>
      </c>
      <c r="AC201" s="68"/>
    </row>
    <row r="202" spans="24:29" x14ac:dyDescent="0.2">
      <c r="X202">
        <v>20.7</v>
      </c>
      <c r="Y202" s="68">
        <f t="shared" si="4"/>
        <v>2.2146575852106481E-6</v>
      </c>
      <c r="AC202" s="68"/>
    </row>
    <row r="203" spans="24:29" x14ac:dyDescent="0.2">
      <c r="X203">
        <v>20.8</v>
      </c>
      <c r="Y203" s="68">
        <f t="shared" si="4"/>
        <v>2.2485342393436984E-6</v>
      </c>
      <c r="AC203" s="68"/>
    </row>
    <row r="204" spans="24:29" x14ac:dyDescent="0.2">
      <c r="X204">
        <v>20.9</v>
      </c>
      <c r="Y204" s="68">
        <f t="shared" si="4"/>
        <v>2.2827628767236842E-6</v>
      </c>
      <c r="AC204" s="68"/>
    </row>
    <row r="205" spans="24:29" x14ac:dyDescent="0.2">
      <c r="X205">
        <v>21</v>
      </c>
      <c r="Y205" s="68">
        <f t="shared" si="4"/>
        <v>2.3173454441114703E-6</v>
      </c>
      <c r="AC205" s="68"/>
    </row>
    <row r="206" spans="24:29" x14ac:dyDescent="0.2">
      <c r="X206">
        <v>21.1</v>
      </c>
      <c r="Y206" s="68">
        <f t="shared" ref="Y206:Y269" si="5">$Z$4*X206^$Z$2</f>
        <v>2.3522838896655983E-6</v>
      </c>
      <c r="AC206" s="68"/>
    </row>
    <row r="207" spans="24:29" x14ac:dyDescent="0.2">
      <c r="X207">
        <v>21.2</v>
      </c>
      <c r="Y207" s="68">
        <f t="shared" si="5"/>
        <v>2.3875801629366864E-6</v>
      </c>
      <c r="AC207" s="68"/>
    </row>
    <row r="208" spans="24:29" x14ac:dyDescent="0.2">
      <c r="X208">
        <v>21.3</v>
      </c>
      <c r="Y208" s="68">
        <f t="shared" si="5"/>
        <v>2.4232362148617699E-6</v>
      </c>
      <c r="AC208" s="68"/>
    </row>
    <row r="209" spans="24:29" x14ac:dyDescent="0.2">
      <c r="X209">
        <v>21.4</v>
      </c>
      <c r="Y209" s="68">
        <f t="shared" si="5"/>
        <v>2.459253997758774E-6</v>
      </c>
      <c r="AC209" s="68"/>
    </row>
    <row r="210" spans="24:29" x14ac:dyDescent="0.2">
      <c r="X210">
        <v>21.5</v>
      </c>
      <c r="Y210" s="68">
        <f t="shared" si="5"/>
        <v>2.4956354653209853E-6</v>
      </c>
      <c r="AC210" s="68"/>
    </row>
    <row r="211" spans="24:29" x14ac:dyDescent="0.2">
      <c r="X211">
        <v>21.6</v>
      </c>
      <c r="Y211" s="68">
        <f t="shared" si="5"/>
        <v>2.5323825726115891E-6</v>
      </c>
      <c r="AC211" s="68"/>
    </row>
    <row r="212" spans="24:29" x14ac:dyDescent="0.2">
      <c r="X212">
        <v>21.7</v>
      </c>
      <c r="Y212" s="68">
        <f t="shared" si="5"/>
        <v>2.5694972760582538E-6</v>
      </c>
      <c r="AC212" s="68"/>
    </row>
    <row r="213" spans="24:29" x14ac:dyDescent="0.2">
      <c r="X213">
        <v>21.8</v>
      </c>
      <c r="Y213" s="68">
        <f t="shared" si="5"/>
        <v>2.6069815334477641E-6</v>
      </c>
      <c r="AC213" s="68"/>
    </row>
    <row r="214" spans="24:29" x14ac:dyDescent="0.2">
      <c r="X214">
        <v>21.9</v>
      </c>
      <c r="Y214" s="68">
        <f t="shared" si="5"/>
        <v>2.6448373039206723E-6</v>
      </c>
      <c r="AC214" s="68"/>
    </row>
    <row r="215" spans="24:29" x14ac:dyDescent="0.2">
      <c r="X215">
        <v>22</v>
      </c>
      <c r="Y215" s="68">
        <f t="shared" si="5"/>
        <v>2.6830665479660632E-6</v>
      </c>
      <c r="AC215" s="68"/>
    </row>
    <row r="216" spans="24:29" x14ac:dyDescent="0.2">
      <c r="X216">
        <v>22.1</v>
      </c>
      <c r="Y216" s="68">
        <f t="shared" si="5"/>
        <v>2.7216712274162617E-6</v>
      </c>
      <c r="AC216" s="68"/>
    </row>
    <row r="217" spans="24:29" x14ac:dyDescent="0.2">
      <c r="X217">
        <v>22.2</v>
      </c>
      <c r="Y217" s="68">
        <f t="shared" si="5"/>
        <v>2.7606533054416951E-6</v>
      </c>
      <c r="AC217" s="68"/>
    </row>
    <row r="218" spans="24:29" x14ac:dyDescent="0.2">
      <c r="X218">
        <v>22.3</v>
      </c>
      <c r="Y218" s="68">
        <f t="shared" si="5"/>
        <v>2.8000147465457016E-6</v>
      </c>
      <c r="AC218" s="68"/>
    </row>
    <row r="219" spans="24:29" x14ac:dyDescent="0.2">
      <c r="X219">
        <v>22.4</v>
      </c>
      <c r="Y219" s="68">
        <f t="shared" si="5"/>
        <v>2.8397575165594474E-6</v>
      </c>
      <c r="AC219" s="68"/>
    </row>
    <row r="220" spans="24:29" x14ac:dyDescent="0.2">
      <c r="X220">
        <v>22.5</v>
      </c>
      <c r="Y220" s="68">
        <f t="shared" si="5"/>
        <v>2.8798835826368647E-6</v>
      </c>
      <c r="AC220" s="68"/>
    </row>
    <row r="221" spans="24:29" x14ac:dyDescent="0.2">
      <c r="X221">
        <v>22.6</v>
      </c>
      <c r="Y221" s="68">
        <f t="shared" si="5"/>
        <v>2.9203949132496266E-6</v>
      </c>
      <c r="AC221" s="68"/>
    </row>
    <row r="222" spans="24:29" x14ac:dyDescent="0.2">
      <c r="X222">
        <v>22.7</v>
      </c>
      <c r="Y222" s="68">
        <f t="shared" si="5"/>
        <v>2.9612934781821542E-6</v>
      </c>
      <c r="AC222" s="68"/>
    </row>
    <row r="223" spans="24:29" x14ac:dyDescent="0.2">
      <c r="X223">
        <v>22.8</v>
      </c>
      <c r="Y223" s="68">
        <f t="shared" si="5"/>
        <v>3.0025812485267008E-6</v>
      </c>
      <c r="AC223" s="68"/>
    </row>
    <row r="224" spans="24:29" x14ac:dyDescent="0.2">
      <c r="X224">
        <v>22.9</v>
      </c>
      <c r="Y224" s="68">
        <f t="shared" si="5"/>
        <v>3.0442601966784347E-6</v>
      </c>
      <c r="AC224" s="68"/>
    </row>
    <row r="225" spans="24:29" x14ac:dyDescent="0.2">
      <c r="X225">
        <v>23</v>
      </c>
      <c r="Y225" s="68">
        <f t="shared" si="5"/>
        <v>3.0863322963305841E-6</v>
      </c>
      <c r="AC225" s="68"/>
    </row>
    <row r="226" spans="24:29" x14ac:dyDescent="0.2">
      <c r="X226">
        <v>23.1</v>
      </c>
      <c r="Y226" s="68">
        <f t="shared" si="5"/>
        <v>3.1287995224696317E-6</v>
      </c>
      <c r="AC226" s="68"/>
    </row>
    <row r="227" spans="24:29" x14ac:dyDescent="0.2">
      <c r="X227">
        <v>23.2</v>
      </c>
      <c r="Y227" s="68">
        <f t="shared" si="5"/>
        <v>3.1716638513705205E-6</v>
      </c>
      <c r="AC227" s="68"/>
    </row>
    <row r="228" spans="24:29" x14ac:dyDescent="0.2">
      <c r="X228">
        <v>23.3</v>
      </c>
      <c r="Y228" s="68">
        <f t="shared" si="5"/>
        <v>3.2149272605918974E-6</v>
      </c>
      <c r="AC228" s="68"/>
    </row>
    <row r="229" spans="24:29" x14ac:dyDescent="0.2">
      <c r="X229">
        <v>23.4</v>
      </c>
      <c r="Y229" s="68">
        <f t="shared" si="5"/>
        <v>3.2585917289714376E-6</v>
      </c>
      <c r="AC229" s="68"/>
    </row>
    <row r="230" spans="24:29" x14ac:dyDescent="0.2">
      <c r="X230">
        <v>23.5</v>
      </c>
      <c r="Y230" s="68">
        <f t="shared" si="5"/>
        <v>3.3026592366211662E-6</v>
      </c>
      <c r="AC230" s="68"/>
    </row>
    <row r="231" spans="24:29" x14ac:dyDescent="0.2">
      <c r="X231">
        <v>23.6</v>
      </c>
      <c r="Y231" s="68">
        <f t="shared" si="5"/>
        <v>3.3471317649228108E-6</v>
      </c>
      <c r="AC231" s="68"/>
    </row>
    <row r="232" spans="24:29" x14ac:dyDescent="0.2">
      <c r="X232">
        <v>23.7</v>
      </c>
      <c r="Y232" s="68">
        <f t="shared" si="5"/>
        <v>3.3920112965232285E-6</v>
      </c>
      <c r="AC232" s="68"/>
    </row>
    <row r="233" spans="24:29" x14ac:dyDescent="0.2">
      <c r="X233">
        <v>23.8</v>
      </c>
      <c r="Y233" s="68">
        <f t="shared" si="5"/>
        <v>3.4372998153298414E-6</v>
      </c>
      <c r="AC233" s="68"/>
    </row>
    <row r="234" spans="24:29" x14ac:dyDescent="0.2">
      <c r="X234">
        <v>23.9</v>
      </c>
      <c r="Y234" s="68">
        <f t="shared" si="5"/>
        <v>3.4829993065061201E-6</v>
      </c>
      <c r="AC234" s="68"/>
    </row>
    <row r="235" spans="24:29" x14ac:dyDescent="0.2">
      <c r="X235">
        <v>24</v>
      </c>
      <c r="Y235" s="68">
        <f t="shared" si="5"/>
        <v>3.5291117564670735E-6</v>
      </c>
      <c r="AC235" s="68"/>
    </row>
    <row r="236" spans="24:29" x14ac:dyDescent="0.2">
      <c r="X236">
        <v>24.1</v>
      </c>
      <c r="Y236" s="68">
        <f t="shared" si="5"/>
        <v>3.5756391528748261E-6</v>
      </c>
      <c r="AC236" s="68"/>
    </row>
    <row r="237" spans="24:29" x14ac:dyDescent="0.2">
      <c r="X237">
        <v>24.2</v>
      </c>
      <c r="Y237" s="68">
        <f t="shared" si="5"/>
        <v>3.6225834846341821E-6</v>
      </c>
      <c r="AC237" s="68"/>
    </row>
    <row r="238" spans="24:29" x14ac:dyDescent="0.2">
      <c r="X238">
        <v>24.3</v>
      </c>
      <c r="Y238" s="68">
        <f t="shared" si="5"/>
        <v>3.6699467418882363E-6</v>
      </c>
      <c r="AC238" s="68"/>
    </row>
    <row r="239" spans="24:29" x14ac:dyDescent="0.2">
      <c r="X239">
        <v>24.4</v>
      </c>
      <c r="Y239" s="68">
        <f t="shared" si="5"/>
        <v>3.7177309160140454E-6</v>
      </c>
      <c r="AC239" s="68"/>
    </row>
    <row r="240" spans="24:29" x14ac:dyDescent="0.2">
      <c r="X240">
        <v>24.5</v>
      </c>
      <c r="Y240" s="68">
        <f t="shared" si="5"/>
        <v>3.7659379996182884E-6</v>
      </c>
      <c r="AC240" s="68"/>
    </row>
    <row r="241" spans="24:29" x14ac:dyDescent="0.2">
      <c r="X241">
        <v>24.6</v>
      </c>
      <c r="Y241" s="68">
        <f t="shared" si="5"/>
        <v>3.8145699865329832E-6</v>
      </c>
      <c r="AC241" s="68"/>
    </row>
    <row r="242" spans="24:29" x14ac:dyDescent="0.2">
      <c r="X242">
        <v>24.7</v>
      </c>
      <c r="Y242" s="68">
        <f t="shared" si="5"/>
        <v>3.8636288718112703E-6</v>
      </c>
      <c r="AC242" s="68"/>
    </row>
    <row r="243" spans="24:29" x14ac:dyDescent="0.2">
      <c r="X243">
        <v>24.8</v>
      </c>
      <c r="Y243" s="68">
        <f t="shared" si="5"/>
        <v>3.9131166517231283E-6</v>
      </c>
      <c r="AC243" s="68"/>
    </row>
    <row r="244" spans="24:29" x14ac:dyDescent="0.2">
      <c r="X244">
        <v>24.9</v>
      </c>
      <c r="Y244" s="68">
        <f t="shared" si="5"/>
        <v>3.9630353237512356E-6</v>
      </c>
      <c r="AC244" s="68"/>
    </row>
    <row r="245" spans="24:29" x14ac:dyDescent="0.2">
      <c r="X245">
        <v>25</v>
      </c>
      <c r="Y245" s="68">
        <f t="shared" si="5"/>
        <v>4.013386886586791E-6</v>
      </c>
      <c r="AC245" s="68"/>
    </row>
    <row r="246" spans="24:29" x14ac:dyDescent="0.2">
      <c r="X246">
        <v>25.1</v>
      </c>
      <c r="Y246" s="68">
        <f t="shared" si="5"/>
        <v>4.064173340125412E-6</v>
      </c>
      <c r="AC246" s="68"/>
    </row>
    <row r="247" spans="24:29" x14ac:dyDescent="0.2">
      <c r="X247">
        <v>25.2</v>
      </c>
      <c r="Y247" s="68">
        <f t="shared" si="5"/>
        <v>4.1153966854629901E-6</v>
      </c>
      <c r="AC247" s="68"/>
    </row>
    <row r="248" spans="24:29" x14ac:dyDescent="0.2">
      <c r="X248">
        <v>25.3</v>
      </c>
      <c r="Y248" s="68">
        <f t="shared" si="5"/>
        <v>4.167058924891669E-6</v>
      </c>
      <c r="AC248" s="68"/>
    </row>
    <row r="249" spans="24:29" x14ac:dyDescent="0.2">
      <c r="X249">
        <v>25.4</v>
      </c>
      <c r="Y249" s="68">
        <f t="shared" si="5"/>
        <v>4.2191620618957955E-6</v>
      </c>
      <c r="AC249" s="68"/>
    </row>
    <row r="250" spans="24:29" x14ac:dyDescent="0.2">
      <c r="X250">
        <v>25.5</v>
      </c>
      <c r="Y250" s="68">
        <f t="shared" si="5"/>
        <v>4.2717081011479044E-6</v>
      </c>
      <c r="AC250" s="68"/>
    </row>
    <row r="251" spans="24:29" x14ac:dyDescent="0.2">
      <c r="X251">
        <v>25.6</v>
      </c>
      <c r="Y251" s="68">
        <f t="shared" si="5"/>
        <v>4.3246990485047548E-6</v>
      </c>
      <c r="AC251" s="68"/>
    </row>
    <row r="252" spans="24:29" x14ac:dyDescent="0.2">
      <c r="X252">
        <v>25.7</v>
      </c>
      <c r="Y252" s="68">
        <f t="shared" si="5"/>
        <v>4.3781369110033604E-6</v>
      </c>
      <c r="AC252" s="68"/>
    </row>
    <row r="253" spans="24:29" x14ac:dyDescent="0.2">
      <c r="X253">
        <v>25.8</v>
      </c>
      <c r="Y253" s="68">
        <f t="shared" si="5"/>
        <v>4.4320236968571038E-6</v>
      </c>
      <c r="AC253" s="68"/>
    </row>
    <row r="254" spans="24:29" x14ac:dyDescent="0.2">
      <c r="X254">
        <v>25.9</v>
      </c>
      <c r="Y254" s="68">
        <f t="shared" si="5"/>
        <v>4.4863614154517907E-6</v>
      </c>
      <c r="AC254" s="68"/>
    </row>
    <row r="255" spans="24:29" x14ac:dyDescent="0.2">
      <c r="X255">
        <v>26</v>
      </c>
      <c r="Y255" s="68">
        <f t="shared" si="5"/>
        <v>4.5411520773418705E-6</v>
      </c>
      <c r="AC255" s="68"/>
    </row>
    <row r="256" spans="24:29" x14ac:dyDescent="0.2">
      <c r="X256">
        <v>26.1</v>
      </c>
      <c r="Y256" s="68">
        <f t="shared" si="5"/>
        <v>4.5963976942465027E-6</v>
      </c>
      <c r="AC256" s="68"/>
    </row>
    <row r="257" spans="24:29" x14ac:dyDescent="0.2">
      <c r="X257">
        <v>26.2</v>
      </c>
      <c r="Y257" s="68">
        <f t="shared" si="5"/>
        <v>4.6521002790457971E-6</v>
      </c>
      <c r="AC257" s="68"/>
    </row>
    <row r="258" spans="24:29" x14ac:dyDescent="0.2">
      <c r="X258">
        <v>26.3</v>
      </c>
      <c r="Y258" s="68">
        <f t="shared" si="5"/>
        <v>4.7082618457770653E-6</v>
      </c>
      <c r="AC258" s="68"/>
    </row>
    <row r="259" spans="24:29" x14ac:dyDescent="0.2">
      <c r="X259">
        <v>26.4</v>
      </c>
      <c r="Y259" s="68">
        <f t="shared" si="5"/>
        <v>4.7648844096309968E-6</v>
      </c>
      <c r="AC259" s="68"/>
    </row>
    <row r="260" spans="24:29" x14ac:dyDescent="0.2">
      <c r="X260">
        <v>26.5</v>
      </c>
      <c r="Y260" s="68">
        <f t="shared" si="5"/>
        <v>4.8219699869479679E-6</v>
      </c>
      <c r="AC260" s="68"/>
    </row>
    <row r="261" spans="24:29" x14ac:dyDescent="0.2">
      <c r="X261">
        <v>26.6</v>
      </c>
      <c r="Y261" s="68">
        <f t="shared" si="5"/>
        <v>4.879520595214334E-6</v>
      </c>
      <c r="AC261" s="68"/>
    </row>
    <row r="262" spans="24:29" x14ac:dyDescent="0.2">
      <c r="X262">
        <v>26.7</v>
      </c>
      <c r="Y262" s="68">
        <f t="shared" si="5"/>
        <v>4.9375382530587471E-6</v>
      </c>
      <c r="AC262" s="68"/>
    </row>
    <row r="263" spans="24:29" x14ac:dyDescent="0.2">
      <c r="X263">
        <v>26.8</v>
      </c>
      <c r="Y263" s="68">
        <f t="shared" si="5"/>
        <v>4.9960249802485386E-6</v>
      </c>
    </row>
    <row r="264" spans="24:29" x14ac:dyDescent="0.2">
      <c r="X264">
        <v>26.9</v>
      </c>
      <c r="Y264" s="68">
        <f t="shared" si="5"/>
        <v>5.0549827976860188E-6</v>
      </c>
    </row>
    <row r="265" spans="24:29" x14ac:dyDescent="0.2">
      <c r="X265">
        <v>27</v>
      </c>
      <c r="Y265" s="68">
        <f t="shared" si="5"/>
        <v>5.1144137274049631E-6</v>
      </c>
    </row>
    <row r="266" spans="24:29" x14ac:dyDescent="0.2">
      <c r="X266">
        <v>27.1</v>
      </c>
      <c r="Y266" s="68">
        <f t="shared" si="5"/>
        <v>5.1743197925669568E-6</v>
      </c>
    </row>
    <row r="267" spans="24:29" x14ac:dyDescent="0.2">
      <c r="X267">
        <v>27.2</v>
      </c>
      <c r="Y267" s="68">
        <f t="shared" si="5"/>
        <v>5.2347030174579063E-6</v>
      </c>
    </row>
    <row r="268" spans="24:29" x14ac:dyDescent="0.2">
      <c r="X268">
        <v>27.3</v>
      </c>
      <c r="Y268" s="68">
        <f t="shared" si="5"/>
        <v>5.2955654274844916E-6</v>
      </c>
    </row>
    <row r="269" spans="24:29" x14ac:dyDescent="0.2">
      <c r="X269">
        <v>27.4</v>
      </c>
      <c r="Y269" s="68">
        <f t="shared" si="5"/>
        <v>5.3569090491706217E-6</v>
      </c>
    </row>
    <row r="270" spans="24:29" x14ac:dyDescent="0.2">
      <c r="X270">
        <v>27.5</v>
      </c>
      <c r="Y270" s="68">
        <f t="shared" ref="Y270:Y285" si="6">$Z$4*X270^$Z$2</f>
        <v>5.4187359101540367E-6</v>
      </c>
    </row>
    <row r="271" spans="24:29" x14ac:dyDescent="0.2">
      <c r="X271">
        <v>27.6</v>
      </c>
      <c r="Y271" s="68">
        <f t="shared" si="6"/>
        <v>5.4810480391827651E-6</v>
      </c>
    </row>
    <row r="272" spans="24:29" x14ac:dyDescent="0.2">
      <c r="X272">
        <v>27.7</v>
      </c>
      <c r="Y272" s="68">
        <f t="shared" si="6"/>
        <v>5.5438474661117425E-6</v>
      </c>
    </row>
    <row r="273" spans="24:25" x14ac:dyDescent="0.2">
      <c r="X273">
        <v>27.8</v>
      </c>
      <c r="Y273" s="68">
        <f t="shared" si="6"/>
        <v>5.6071362218994254E-6</v>
      </c>
    </row>
    <row r="274" spans="24:25" x14ac:dyDescent="0.2">
      <c r="X274">
        <v>27.9</v>
      </c>
      <c r="Y274" s="68">
        <f t="shared" si="6"/>
        <v>5.6709163386043088E-6</v>
      </c>
    </row>
    <row r="275" spans="24:25" x14ac:dyDescent="0.2">
      <c r="X275">
        <v>28</v>
      </c>
      <c r="Y275" s="68">
        <f t="shared" si="6"/>
        <v>5.7351898493816846E-6</v>
      </c>
    </row>
    <row r="276" spans="24:25" x14ac:dyDescent="0.2">
      <c r="X276">
        <v>28.1</v>
      </c>
      <c r="Y276" s="68">
        <f t="shared" si="6"/>
        <v>5.7999587884801867E-6</v>
      </c>
    </row>
    <row r="277" spans="24:25" x14ac:dyDescent="0.2">
      <c r="X277">
        <v>28.2</v>
      </c>
      <c r="Y277" s="68">
        <f t="shared" si="6"/>
        <v>5.8652251912385471E-6</v>
      </c>
    </row>
    <row r="278" spans="24:25" x14ac:dyDescent="0.2">
      <c r="X278">
        <v>28.3</v>
      </c>
      <c r="Y278" s="68">
        <f t="shared" si="6"/>
        <v>5.9309910940822576E-6</v>
      </c>
    </row>
    <row r="279" spans="24:25" x14ac:dyDescent="0.2">
      <c r="X279">
        <v>28.4</v>
      </c>
      <c r="Y279" s="68">
        <f t="shared" si="6"/>
        <v>5.9972585345203288E-6</v>
      </c>
    </row>
    <row r="280" spans="24:25" x14ac:dyDescent="0.2">
      <c r="X280">
        <v>28.5</v>
      </c>
      <c r="Y280" s="68">
        <f t="shared" si="6"/>
        <v>6.0640295511420051E-6</v>
      </c>
    </row>
    <row r="281" spans="24:25" x14ac:dyDescent="0.2">
      <c r="X281">
        <v>28.6</v>
      </c>
      <c r="Y281" s="68">
        <f t="shared" si="6"/>
        <v>6.1313061836135061E-6</v>
      </c>
    </row>
    <row r="282" spans="24:25" x14ac:dyDescent="0.2">
      <c r="X282">
        <v>28.7</v>
      </c>
      <c r="Y282" s="68">
        <f t="shared" si="6"/>
        <v>6.1990904726748936E-6</v>
      </c>
    </row>
    <row r="283" spans="24:25" x14ac:dyDescent="0.2">
      <c r="X283">
        <v>28.8</v>
      </c>
      <c r="Y283" s="68">
        <f t="shared" si="6"/>
        <v>6.2673844601368114E-6</v>
      </c>
    </row>
    <row r="284" spans="24:25" x14ac:dyDescent="0.2">
      <c r="X284">
        <v>28.9</v>
      </c>
      <c r="Y284" s="68">
        <f t="shared" si="6"/>
        <v>6.3361901888773305E-6</v>
      </c>
    </row>
    <row r="285" spans="24:25" x14ac:dyDescent="0.2">
      <c r="X285">
        <v>29</v>
      </c>
      <c r="Y285" s="68">
        <f t="shared" si="6"/>
        <v>6.4055097028388266E-6</v>
      </c>
    </row>
  </sheetData>
  <autoFilter ref="A11:P48" xr:uid="{0563FE84-AF1F-374D-9799-E67F7D06F6E3}"/>
  <pageMargins left="0.7" right="0.7" top="0.75" bottom="0.75" header="0.3" footer="0.3"/>
  <pageSetup paperSize="9" orientation="portrait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2F7673-71C0-4FDE-B3FD-8688E6EA6ADC}">
  <dimension ref="D1:AU93"/>
  <sheetViews>
    <sheetView topLeftCell="L1" zoomScale="91" zoomScaleNormal="70" workbookViewId="0">
      <selection activeCell="M1" sqref="M1:AB1048576"/>
    </sheetView>
  </sheetViews>
  <sheetFormatPr baseColWidth="10" defaultColWidth="8.83203125" defaultRowHeight="16" x14ac:dyDescent="0.2"/>
  <cols>
    <col min="3" max="3" width="57.1640625" bestFit="1" customWidth="1"/>
    <col min="4" max="4" width="9" bestFit="1" customWidth="1"/>
    <col min="6" max="11" width="9" bestFit="1" customWidth="1"/>
    <col min="14" max="15" width="9" bestFit="1" customWidth="1"/>
    <col min="17" max="17" width="11.33203125" bestFit="1" customWidth="1"/>
    <col min="18" max="18" width="13.5" bestFit="1" customWidth="1"/>
    <col min="20" max="20" width="9.5" bestFit="1" customWidth="1"/>
    <col min="21" max="21" width="13.83203125" bestFit="1" customWidth="1"/>
    <col min="23" max="23" width="9.5" bestFit="1" customWidth="1"/>
    <col min="24" max="24" width="13.83203125" bestFit="1" customWidth="1"/>
    <col min="45" max="47" width="9" bestFit="1" customWidth="1"/>
  </cols>
  <sheetData>
    <row r="1" spans="4:29" x14ac:dyDescent="0.2">
      <c r="F1" s="57"/>
      <c r="G1" s="58" t="s">
        <v>49</v>
      </c>
      <c r="H1" s="58"/>
      <c r="I1" s="58"/>
      <c r="J1" s="58"/>
      <c r="K1" s="58"/>
      <c r="N1" s="149" t="s">
        <v>55</v>
      </c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</row>
    <row r="2" spans="4:29" x14ac:dyDescent="0.2">
      <c r="F2" s="57"/>
      <c r="G2" s="58" t="s">
        <v>50</v>
      </c>
      <c r="H2" s="58" t="s">
        <v>51</v>
      </c>
      <c r="I2" s="58"/>
      <c r="J2" s="58"/>
      <c r="K2" s="58"/>
      <c r="N2" t="s">
        <v>62</v>
      </c>
      <c r="T2" s="9"/>
      <c r="V2" s="9"/>
    </row>
    <row r="3" spans="4:29" x14ac:dyDescent="0.2">
      <c r="F3" s="57"/>
      <c r="G3" s="58"/>
      <c r="H3" s="58"/>
      <c r="I3" s="58"/>
      <c r="J3" s="58"/>
      <c r="K3" s="58"/>
      <c r="N3" t="s">
        <v>60</v>
      </c>
      <c r="Q3" s="9" t="s">
        <v>59</v>
      </c>
      <c r="S3" s="9"/>
      <c r="T3" t="s">
        <v>58</v>
      </c>
      <c r="U3" s="65"/>
      <c r="W3" s="65" t="s">
        <v>61</v>
      </c>
      <c r="X3" s="65"/>
      <c r="AA3" t="s">
        <v>95</v>
      </c>
    </row>
    <row r="4" spans="4:29" x14ac:dyDescent="0.2">
      <c r="F4" s="57"/>
      <c r="G4" s="146" t="s">
        <v>52</v>
      </c>
      <c r="H4" s="148"/>
      <c r="I4" s="57"/>
      <c r="J4" s="146" t="s">
        <v>53</v>
      </c>
      <c r="K4" s="148"/>
      <c r="N4" t="s">
        <v>48</v>
      </c>
      <c r="O4" t="s">
        <v>8</v>
      </c>
      <c r="Q4" t="s">
        <v>48</v>
      </c>
      <c r="R4" t="s">
        <v>8</v>
      </c>
      <c r="S4" s="9"/>
      <c r="W4" s="65"/>
      <c r="X4" s="65"/>
    </row>
    <row r="5" spans="4:29" x14ac:dyDescent="0.2">
      <c r="F5" s="57"/>
      <c r="G5" s="59" t="s">
        <v>5</v>
      </c>
      <c r="H5" s="60" t="s">
        <v>54</v>
      </c>
      <c r="I5" s="57"/>
      <c r="J5" s="59" t="s">
        <v>5</v>
      </c>
      <c r="K5" s="60" t="s">
        <v>54</v>
      </c>
      <c r="M5" s="57"/>
      <c r="N5" s="61"/>
      <c r="O5" s="62"/>
      <c r="Q5" s="63">
        <v>13.7837925784282</v>
      </c>
      <c r="R5" s="64">
        <v>4.3799999999999998E-7</v>
      </c>
      <c r="S5" s="9"/>
      <c r="T5">
        <v>4.7720328136158399</v>
      </c>
      <c r="U5">
        <v>7.9999999999999492E-9</v>
      </c>
      <c r="V5" s="9"/>
      <c r="W5" s="65">
        <v>4.7720330000000004</v>
      </c>
      <c r="X5" s="65">
        <v>8.0000000000000005E-9</v>
      </c>
      <c r="AA5">
        <v>4.1310029916788498</v>
      </c>
      <c r="AB5">
        <v>6.2499999999999997E-9</v>
      </c>
      <c r="AC5" s="9"/>
    </row>
    <row r="6" spans="4:29" x14ac:dyDescent="0.2">
      <c r="F6" s="57">
        <v>0.72</v>
      </c>
      <c r="G6" s="61">
        <v>0</v>
      </c>
      <c r="H6" s="62">
        <v>11.28</v>
      </c>
      <c r="I6" s="57">
        <v>0.72</v>
      </c>
      <c r="J6" s="61">
        <v>0</v>
      </c>
      <c r="K6" s="62">
        <v>11.3</v>
      </c>
      <c r="M6" s="57">
        <v>1.1565000000000001E-2</v>
      </c>
      <c r="N6" s="61">
        <v>4.1589197561913398</v>
      </c>
      <c r="O6" s="126">
        <v>9.5000000000000007E-9</v>
      </c>
      <c r="Q6" s="63">
        <v>12.1816602283807</v>
      </c>
      <c r="R6" s="64">
        <v>2.7799999999999997E-7</v>
      </c>
      <c r="S6" s="9"/>
      <c r="T6">
        <v>4.8038120108273397</v>
      </c>
      <c r="U6">
        <v>9.2307692307693099E-9</v>
      </c>
      <c r="V6" s="9"/>
      <c r="W6" s="65">
        <v>4.8038119999999997</v>
      </c>
      <c r="X6" s="65">
        <v>9.2300000000000006E-9</v>
      </c>
      <c r="AA6">
        <v>4.1892363535213599</v>
      </c>
      <c r="AB6">
        <v>9.4999999999999792E-9</v>
      </c>
      <c r="AC6" s="9"/>
    </row>
    <row r="7" spans="4:29" x14ac:dyDescent="0.2">
      <c r="F7" s="57">
        <v>0.72</v>
      </c>
      <c r="G7" s="61">
        <v>60000</v>
      </c>
      <c r="H7" s="62">
        <v>11.85</v>
      </c>
      <c r="I7" s="57">
        <v>0.72</v>
      </c>
      <c r="J7" s="61">
        <v>25000</v>
      </c>
      <c r="K7" s="62">
        <v>11.65</v>
      </c>
      <c r="M7" s="57">
        <v>1.2149999999999999E-2</v>
      </c>
      <c r="N7" s="61">
        <v>4.2924470490268796</v>
      </c>
      <c r="O7" s="126">
        <v>9.9999999999999903E-9</v>
      </c>
      <c r="Q7" s="63">
        <v>11.3876591372949</v>
      </c>
      <c r="R7" s="64">
        <v>2.5352187063750602E-7</v>
      </c>
      <c r="S7" s="9"/>
      <c r="T7" s="9">
        <v>4.8356725282645501</v>
      </c>
      <c r="U7">
        <v>5.4999999999999996E-9</v>
      </c>
      <c r="V7" s="9"/>
      <c r="W7" s="68">
        <v>4.84</v>
      </c>
      <c r="X7" s="65">
        <v>5.4999999999999996E-9</v>
      </c>
      <c r="Y7" s="9"/>
      <c r="AA7">
        <v>4.2336878193766001</v>
      </c>
      <c r="AB7">
        <v>5.9633027522936096E-9</v>
      </c>
      <c r="AC7" s="9"/>
    </row>
    <row r="8" spans="4:29" x14ac:dyDescent="0.2">
      <c r="D8" s="7"/>
      <c r="F8" s="57">
        <v>0.72</v>
      </c>
      <c r="G8" s="61">
        <v>120000</v>
      </c>
      <c r="H8" s="62">
        <v>12.45</v>
      </c>
      <c r="I8" s="57">
        <v>0.72</v>
      </c>
      <c r="J8" s="61">
        <v>50000</v>
      </c>
      <c r="K8" s="62">
        <v>12.08</v>
      </c>
      <c r="M8" s="57">
        <v>1.2775E-2</v>
      </c>
      <c r="N8" s="61">
        <v>4.4348326202345802</v>
      </c>
      <c r="O8" s="126">
        <v>1.08333333333333E-8</v>
      </c>
      <c r="Q8" s="63">
        <v>9.9223081444186292</v>
      </c>
      <c r="R8" s="64">
        <v>1.9111415903368001E-7</v>
      </c>
      <c r="S8" s="9"/>
      <c r="T8">
        <v>4.4433668204671202</v>
      </c>
      <c r="U8">
        <v>5.2886346587772701E-9</v>
      </c>
      <c r="V8" s="9"/>
      <c r="W8" s="65">
        <v>4.4433670000000003</v>
      </c>
      <c r="X8" s="65">
        <v>5.2899999999999997E-9</v>
      </c>
      <c r="AA8">
        <v>3.84494109968742</v>
      </c>
      <c r="AB8">
        <v>6.12258863003646E-9</v>
      </c>
      <c r="AC8" s="9"/>
    </row>
    <row r="9" spans="4:29" x14ac:dyDescent="0.2">
      <c r="D9" s="7"/>
      <c r="F9" s="57">
        <v>0.72</v>
      </c>
      <c r="G9" s="61">
        <v>180000</v>
      </c>
      <c r="H9" s="62">
        <v>13.1</v>
      </c>
      <c r="I9" s="57">
        <v>0.72</v>
      </c>
      <c r="J9" s="61">
        <v>75000</v>
      </c>
      <c r="K9" s="62">
        <v>12.44</v>
      </c>
      <c r="M9" s="57">
        <v>1.3100000000000001E-2</v>
      </c>
      <c r="N9" s="61">
        <v>4.6175119948180203</v>
      </c>
      <c r="O9" s="126">
        <v>1.1431077304381E-8</v>
      </c>
      <c r="Q9" s="63">
        <v>9.1094046893554896</v>
      </c>
      <c r="R9" s="64">
        <v>1.2370428996913399E-7</v>
      </c>
      <c r="S9" s="9"/>
      <c r="T9">
        <v>4.4650018042767803</v>
      </c>
      <c r="U9">
        <v>4.8451822339110797E-9</v>
      </c>
      <c r="V9" s="9"/>
      <c r="W9" s="65">
        <v>4.4650020000000001</v>
      </c>
      <c r="X9" s="65">
        <v>4.8499999999999996E-9</v>
      </c>
      <c r="Y9" s="9"/>
      <c r="AA9">
        <v>3.8973101116911999</v>
      </c>
      <c r="AB9">
        <v>6.5314662749212003E-9</v>
      </c>
      <c r="AC9" s="9"/>
    </row>
    <row r="10" spans="4:29" x14ac:dyDescent="0.2">
      <c r="D10" s="7"/>
      <c r="F10" s="57">
        <v>0.72</v>
      </c>
      <c r="G10" s="61">
        <v>230000</v>
      </c>
      <c r="H10" s="62">
        <v>13.73</v>
      </c>
      <c r="I10" s="57">
        <v>0.72</v>
      </c>
      <c r="J10" s="61">
        <v>100000</v>
      </c>
      <c r="K10" s="62">
        <v>12.87</v>
      </c>
      <c r="M10" s="57">
        <v>1.3729999999999999E-2</v>
      </c>
      <c r="N10" s="61">
        <v>4.7454877163395999</v>
      </c>
      <c r="O10" s="126">
        <v>1.42589926955079E-8</v>
      </c>
      <c r="Q10" s="63">
        <v>8.5476823797925103</v>
      </c>
      <c r="R10" s="64">
        <v>8.3799920878989605E-8</v>
      </c>
      <c r="S10" s="9"/>
      <c r="T10">
        <v>4.0977262082925501</v>
      </c>
      <c r="U10">
        <v>4.4249639249639304E-9</v>
      </c>
      <c r="V10" s="9"/>
      <c r="W10" s="65">
        <v>4.0977259999999998</v>
      </c>
      <c r="X10" s="65">
        <v>4.42E-9</v>
      </c>
      <c r="AA10">
        <v>3.9175628366397999</v>
      </c>
      <c r="AB10">
        <v>6.4086045653955403E-9</v>
      </c>
      <c r="AC10" s="9"/>
    </row>
    <row r="11" spans="4:29" x14ac:dyDescent="0.2">
      <c r="F11" s="57">
        <v>0.72</v>
      </c>
      <c r="G11" s="61">
        <v>280000</v>
      </c>
      <c r="H11" s="62">
        <v>14.41</v>
      </c>
      <c r="I11" s="57">
        <v>0.72</v>
      </c>
      <c r="J11" s="61">
        <v>125000</v>
      </c>
      <c r="K11" s="62">
        <v>13.31</v>
      </c>
      <c r="M11" s="57">
        <v>1.4409999999999999E-2</v>
      </c>
      <c r="N11" s="61">
        <v>4.92196569072805</v>
      </c>
      <c r="O11" s="126">
        <v>1.8660411023033001E-8</v>
      </c>
      <c r="Q11" s="63">
        <v>7.08283624840288</v>
      </c>
      <c r="R11" s="64">
        <v>4.9247705789521899E-8</v>
      </c>
      <c r="S11" s="9"/>
      <c r="T11">
        <v>4.1217645671807404</v>
      </c>
      <c r="U11">
        <v>4.5669148463499297E-9</v>
      </c>
      <c r="V11" s="9"/>
      <c r="W11" s="65">
        <v>4.1217649999999999</v>
      </c>
      <c r="X11" s="65">
        <v>4.5699999999999997E-9</v>
      </c>
      <c r="Y11" s="9"/>
      <c r="AA11">
        <v>3.57601367557705</v>
      </c>
      <c r="AB11">
        <v>6.5393588711147398E-9</v>
      </c>
      <c r="AC11" s="9"/>
    </row>
    <row r="12" spans="4:29" x14ac:dyDescent="0.2">
      <c r="F12" s="57">
        <v>0.72</v>
      </c>
      <c r="G12" s="61">
        <v>330000</v>
      </c>
      <c r="H12" s="62">
        <v>15.4</v>
      </c>
      <c r="I12" s="57">
        <v>0.72</v>
      </c>
      <c r="J12" s="61">
        <v>150000</v>
      </c>
      <c r="K12" s="62">
        <v>13.9</v>
      </c>
      <c r="M12" s="57">
        <v>1.54E-2</v>
      </c>
      <c r="N12" s="61">
        <v>5.1923267416956103</v>
      </c>
      <c r="O12" s="126">
        <v>2.4136541578528101E-8</v>
      </c>
      <c r="Q12" s="63">
        <v>6.3912303101674803</v>
      </c>
      <c r="R12" s="64">
        <v>3.3167701944652201E-8</v>
      </c>
      <c r="S12" s="9"/>
      <c r="T12">
        <v>4.1306261848870296</v>
      </c>
      <c r="U12">
        <v>4.3524285644352198E-9</v>
      </c>
      <c r="V12" s="9"/>
      <c r="W12" s="65">
        <v>4.1306260000000004</v>
      </c>
      <c r="X12" s="65">
        <v>4.3500000000000001E-9</v>
      </c>
      <c r="AA12">
        <v>3.6254200880245899</v>
      </c>
      <c r="AB12">
        <v>6.1497278456248603E-9</v>
      </c>
      <c r="AC12" s="9"/>
    </row>
    <row r="13" spans="4:29" x14ac:dyDescent="0.2">
      <c r="F13" s="57">
        <v>0.72</v>
      </c>
      <c r="G13" s="61">
        <v>370000</v>
      </c>
      <c r="H13" s="62">
        <v>16.5</v>
      </c>
      <c r="I13" s="57">
        <v>0.72</v>
      </c>
      <c r="J13" s="61">
        <v>170000</v>
      </c>
      <c r="K13" s="62">
        <v>14.49</v>
      </c>
      <c r="M13" s="57">
        <v>1.6500000000000001E-2</v>
      </c>
      <c r="N13" s="61">
        <v>5.4706959790231497</v>
      </c>
      <c r="O13" s="126">
        <v>2.9126985291927799E-8</v>
      </c>
      <c r="Q13" s="63">
        <v>5.9764865516318197</v>
      </c>
      <c r="R13" s="64">
        <v>2.3885714285714299E-8</v>
      </c>
      <c r="S13" s="9"/>
      <c r="T13">
        <v>3.8220367431066098</v>
      </c>
      <c r="U13">
        <v>3.7546594780782101E-9</v>
      </c>
      <c r="V13" s="9"/>
      <c r="W13" s="65">
        <v>3.8220369999999999</v>
      </c>
      <c r="X13" s="65">
        <v>3.7499999999999997E-9</v>
      </c>
      <c r="Y13" s="9"/>
      <c r="AA13">
        <v>3.30621913395278</v>
      </c>
      <c r="AB13">
        <v>5.6972312794204401E-9</v>
      </c>
      <c r="AC13" s="9"/>
    </row>
    <row r="14" spans="4:29" x14ac:dyDescent="0.2">
      <c r="F14" s="57">
        <v>0.72</v>
      </c>
      <c r="G14" s="61">
        <v>390000</v>
      </c>
      <c r="H14" s="62">
        <v>17.21</v>
      </c>
      <c r="I14" s="57">
        <v>0.72</v>
      </c>
      <c r="J14" s="61">
        <v>190000</v>
      </c>
      <c r="K14" s="62">
        <v>14.95</v>
      </c>
      <c r="M14" s="57">
        <v>1.721E-2</v>
      </c>
      <c r="N14" s="61">
        <v>5.6403930826759403</v>
      </c>
      <c r="O14" s="126">
        <v>3.3465758717279999E-8</v>
      </c>
      <c r="Q14" s="63">
        <v>5.7368889145150197</v>
      </c>
      <c r="R14" s="64">
        <v>1.7770523415978E-8</v>
      </c>
      <c r="S14" s="9"/>
      <c r="T14">
        <v>3.5202505867071601</v>
      </c>
      <c r="U14">
        <v>2.7379520916488899E-9</v>
      </c>
      <c r="V14" s="9"/>
      <c r="W14" s="65">
        <v>3.520251</v>
      </c>
      <c r="X14" s="65">
        <v>2.7400000000000001E-9</v>
      </c>
      <c r="AA14">
        <v>3.3448365421802602</v>
      </c>
      <c r="AB14">
        <v>5.63383114217497E-9</v>
      </c>
      <c r="AC14" s="9"/>
    </row>
    <row r="15" spans="4:29" x14ac:dyDescent="0.2">
      <c r="F15" s="57">
        <v>0.72</v>
      </c>
      <c r="G15" s="61">
        <v>420000</v>
      </c>
      <c r="H15" s="62">
        <v>18.100000000000001</v>
      </c>
      <c r="I15" s="57">
        <v>0.72</v>
      </c>
      <c r="J15" s="61">
        <v>210000</v>
      </c>
      <c r="K15" s="62">
        <v>15.85</v>
      </c>
      <c r="M15" s="57">
        <v>1.8100000000000002E-2</v>
      </c>
      <c r="N15" s="61">
        <v>5.9521891139785001</v>
      </c>
      <c r="O15" s="126">
        <v>3.8906770045385797E-8</v>
      </c>
      <c r="Q15" s="63">
        <v>5.5357230836523197</v>
      </c>
      <c r="R15" s="64">
        <v>1.4330121608980399E-8</v>
      </c>
      <c r="S15" s="9"/>
      <c r="T15">
        <v>3.5271324737028502</v>
      </c>
      <c r="U15">
        <v>2.7876036386658398E-9</v>
      </c>
      <c r="V15" s="9"/>
      <c r="W15" s="65">
        <v>3.5271319999999999</v>
      </c>
      <c r="X15" s="65">
        <v>2.7900000000000001E-9</v>
      </c>
      <c r="AA15">
        <v>3.3549902610000499</v>
      </c>
      <c r="AB15">
        <v>5.26981733801991E-9</v>
      </c>
      <c r="AC15" s="9"/>
    </row>
    <row r="16" spans="4:29" x14ac:dyDescent="0.2">
      <c r="F16" s="57">
        <v>0.72</v>
      </c>
      <c r="G16" s="61">
        <v>440000</v>
      </c>
      <c r="H16" s="62">
        <v>18.850000000000001</v>
      </c>
      <c r="I16" s="57">
        <v>0.72</v>
      </c>
      <c r="J16" s="61">
        <v>230000</v>
      </c>
      <c r="K16" s="62">
        <v>16.829999999999998</v>
      </c>
      <c r="M16" s="57">
        <v>1.8849999999999999E-2</v>
      </c>
      <c r="N16" s="61">
        <v>6.1897477268201602</v>
      </c>
      <c r="O16" s="126">
        <v>4.43709870538052E-8</v>
      </c>
      <c r="Q16" s="63">
        <v>5.3523682128529799</v>
      </c>
      <c r="R16" s="64">
        <v>1.22773848301536E-8</v>
      </c>
      <c r="S16" s="9"/>
      <c r="T16">
        <v>3.2288882678175201</v>
      </c>
      <c r="U16">
        <v>1.9991972829653198E-9</v>
      </c>
      <c r="V16" s="9"/>
      <c r="W16" s="65">
        <v>3.228888</v>
      </c>
      <c r="X16" s="65">
        <v>2.0000000000000001E-9</v>
      </c>
      <c r="AA16">
        <v>3.0661182793575898</v>
      </c>
      <c r="AB16">
        <v>5.1527578236692699E-9</v>
      </c>
      <c r="AC16" s="9"/>
    </row>
    <row r="17" spans="6:29" x14ac:dyDescent="0.2">
      <c r="F17" s="57">
        <v>0.72</v>
      </c>
      <c r="G17" s="61">
        <v>460000</v>
      </c>
      <c r="H17" s="62">
        <v>19.98</v>
      </c>
      <c r="I17" s="57">
        <v>0.72</v>
      </c>
      <c r="J17" s="61">
        <v>240000</v>
      </c>
      <c r="K17" s="62">
        <v>17.399999999999999</v>
      </c>
      <c r="M17" s="57">
        <v>1.9980000000000001E-2</v>
      </c>
      <c r="N17" s="61">
        <v>6.49099296692017</v>
      </c>
      <c r="O17" s="126">
        <v>5.3487334566671403E-8</v>
      </c>
      <c r="Q17" s="63">
        <v>5.0884995338886201</v>
      </c>
      <c r="R17" s="64">
        <v>9.3935578502698992E-9</v>
      </c>
      <c r="T17">
        <v>3.2365376810201698</v>
      </c>
      <c r="U17">
        <v>1.5789834524623199E-9</v>
      </c>
      <c r="V17" s="9"/>
      <c r="W17" s="65">
        <v>3.2365379999999999</v>
      </c>
      <c r="X17" s="65">
        <v>1.5799999999999999E-9</v>
      </c>
      <c r="AA17">
        <v>3.0941789847256298</v>
      </c>
      <c r="AB17">
        <v>4.7871745063448603E-9</v>
      </c>
      <c r="AC17" s="9"/>
    </row>
    <row r="18" spans="6:29" x14ac:dyDescent="0.2">
      <c r="F18" s="57">
        <v>0.72</v>
      </c>
      <c r="G18" s="61">
        <v>470000</v>
      </c>
      <c r="H18" s="62">
        <v>20.37</v>
      </c>
      <c r="I18" s="57">
        <v>0.72</v>
      </c>
      <c r="J18" s="61">
        <v>250000</v>
      </c>
      <c r="K18" s="62">
        <v>18.04</v>
      </c>
      <c r="M18" s="57">
        <v>2.0369999999999999E-2</v>
      </c>
      <c r="N18" s="61">
        <v>6.6783417489713699</v>
      </c>
      <c r="O18" s="126">
        <v>6.0917212347988707E-8</v>
      </c>
      <c r="Q18" s="63">
        <v>4.8038120108273397</v>
      </c>
      <c r="R18" s="64">
        <v>9.2307692307693099E-9</v>
      </c>
      <c r="T18">
        <v>3.2715481219774398</v>
      </c>
      <c r="U18">
        <v>4.85714285714286E-10</v>
      </c>
      <c r="V18" s="9"/>
      <c r="W18" s="65">
        <v>3.2715480000000001</v>
      </c>
      <c r="X18" s="65">
        <v>4.8599999999999998E-10</v>
      </c>
      <c r="AA18">
        <v>2.81416878564555</v>
      </c>
      <c r="AB18">
        <v>4.4236215386097302E-9</v>
      </c>
      <c r="AC18" s="9"/>
    </row>
    <row r="19" spans="6:29" x14ac:dyDescent="0.2">
      <c r="F19" s="57">
        <v>0.72</v>
      </c>
      <c r="G19" s="61">
        <v>480000</v>
      </c>
      <c r="H19" s="62">
        <v>20.97</v>
      </c>
      <c r="I19" s="57">
        <v>0.72</v>
      </c>
      <c r="J19" s="61">
        <v>260000</v>
      </c>
      <c r="K19" s="62">
        <v>18.88</v>
      </c>
      <c r="M19" s="57">
        <v>2.0969999999999999E-2</v>
      </c>
      <c r="N19" s="61">
        <v>6.9007799033965798</v>
      </c>
      <c r="O19" s="126">
        <v>6.9760990539788503E-8</v>
      </c>
      <c r="Q19" s="63">
        <v>4.7720328136158399</v>
      </c>
      <c r="R19" s="64">
        <v>7.9999999999999492E-9</v>
      </c>
      <c r="T19">
        <v>2.9741770425062999</v>
      </c>
      <c r="U19">
        <v>6.1538461538460198E-11</v>
      </c>
      <c r="V19" s="9"/>
      <c r="W19" s="65">
        <v>2.9741770000000001</v>
      </c>
      <c r="X19" s="65">
        <v>6.1499999999999994E-11</v>
      </c>
      <c r="AA19">
        <v>2.8456759405183201</v>
      </c>
      <c r="AB19">
        <v>3.9519717946795302E-9</v>
      </c>
      <c r="AC19" s="9"/>
    </row>
    <row r="20" spans="6:29" x14ac:dyDescent="0.2">
      <c r="F20" s="57">
        <v>0.72</v>
      </c>
      <c r="G20" s="61">
        <v>490000</v>
      </c>
      <c r="H20" s="62">
        <v>21.72</v>
      </c>
      <c r="I20" s="57">
        <v>0.72</v>
      </c>
      <c r="J20" s="61">
        <v>270000</v>
      </c>
      <c r="K20" s="62">
        <v>19.829999999999998</v>
      </c>
      <c r="M20" s="57">
        <v>2.172E-2</v>
      </c>
      <c r="N20" s="61">
        <v>7.1481755525757604</v>
      </c>
      <c r="O20" s="126">
        <v>8.0392999631206603E-8</v>
      </c>
      <c r="Q20" s="63">
        <v>4.6660226429591898</v>
      </c>
      <c r="R20" s="64">
        <v>7.8000000000000103E-9</v>
      </c>
      <c r="T20" t="s">
        <v>57</v>
      </c>
      <c r="V20" s="9"/>
      <c r="W20" s="65"/>
      <c r="X20" s="65"/>
      <c r="AA20">
        <v>2.8551647888900198</v>
      </c>
      <c r="AB20">
        <v>3.7893126477872898E-9</v>
      </c>
      <c r="AC20" s="9"/>
    </row>
    <row r="21" spans="6:29" x14ac:dyDescent="0.2">
      <c r="F21" s="57">
        <v>0.72</v>
      </c>
      <c r="G21" s="61">
        <v>500000</v>
      </c>
      <c r="H21" s="62">
        <v>22.58</v>
      </c>
      <c r="I21" s="57">
        <v>0.72</v>
      </c>
      <c r="J21" s="61">
        <v>275000</v>
      </c>
      <c r="K21" s="62">
        <v>20.27</v>
      </c>
      <c r="M21" s="57">
        <v>2.2579999999999999E-2</v>
      </c>
      <c r="N21" s="61">
        <v>7.5011637265862099</v>
      </c>
      <c r="O21" s="126">
        <v>9.09232201023732E-8</v>
      </c>
      <c r="Q21" s="63"/>
      <c r="R21" s="64"/>
      <c r="T21">
        <v>4.2715419373009897</v>
      </c>
      <c r="U21">
        <v>5.5500000000000001E-9</v>
      </c>
      <c r="V21" s="9"/>
      <c r="W21" s="65">
        <v>4.2715420000000002</v>
      </c>
      <c r="X21" s="65">
        <v>5.5500000000000001E-9</v>
      </c>
      <c r="AA21">
        <v>2.599242814089</v>
      </c>
      <c r="AB21">
        <v>3.6651031362812801E-9</v>
      </c>
      <c r="AC21" s="9"/>
    </row>
    <row r="22" spans="6:29" x14ac:dyDescent="0.2">
      <c r="F22" s="57">
        <v>0.72</v>
      </c>
      <c r="G22" s="61">
        <v>505000</v>
      </c>
      <c r="H22" s="62">
        <v>23.12</v>
      </c>
      <c r="I22" s="57">
        <v>0.72</v>
      </c>
      <c r="J22" s="61">
        <v>280000</v>
      </c>
      <c r="K22" s="62">
        <v>20.75</v>
      </c>
      <c r="M22" s="57">
        <v>2.3120000000000002E-2</v>
      </c>
      <c r="N22" s="61">
        <v>7.7011382386050498</v>
      </c>
      <c r="O22" s="126">
        <v>9.8828811973807303E-8</v>
      </c>
      <c r="Q22" s="9">
        <v>4.5197319</v>
      </c>
      <c r="R22" s="9">
        <v>6.2999999999999902E-9</v>
      </c>
      <c r="T22">
        <v>4.2715419373009897</v>
      </c>
      <c r="U22">
        <v>5.5500000000000001E-9</v>
      </c>
      <c r="V22" s="9"/>
      <c r="W22" s="65">
        <v>4.2715420000000002</v>
      </c>
      <c r="X22" s="65">
        <v>5.5500000000000001E-9</v>
      </c>
      <c r="AA22">
        <v>2.6211718122053602</v>
      </c>
      <c r="AB22">
        <v>3.27781350696918E-9</v>
      </c>
      <c r="AC22" s="9"/>
    </row>
    <row r="23" spans="6:29" x14ac:dyDescent="0.2">
      <c r="F23" s="57">
        <v>0.72</v>
      </c>
      <c r="G23" s="61">
        <v>510000</v>
      </c>
      <c r="H23" s="62">
        <v>23.58</v>
      </c>
      <c r="I23" s="57">
        <v>0.72</v>
      </c>
      <c r="J23" s="61">
        <v>285000</v>
      </c>
      <c r="K23" s="62">
        <v>21.3</v>
      </c>
      <c r="M23" s="57">
        <v>2.358E-2</v>
      </c>
      <c r="N23" s="61">
        <v>7.92073666991379</v>
      </c>
      <c r="O23" s="126">
        <v>1.08995867768595E-7</v>
      </c>
      <c r="Q23" s="63">
        <v>4.2715419373009897</v>
      </c>
      <c r="R23" s="64">
        <v>5.5500000000000001E-9</v>
      </c>
      <c r="T23">
        <v>4.5197319008121797</v>
      </c>
      <c r="U23">
        <v>6.2999999999999902E-9</v>
      </c>
      <c r="V23" s="9"/>
      <c r="W23" s="65">
        <v>4.5197320000000003</v>
      </c>
      <c r="X23" s="65">
        <v>6.3000000000000002E-9</v>
      </c>
      <c r="AA23">
        <v>2.6449791356860399</v>
      </c>
      <c r="AB23">
        <v>3.0290141351834198E-9</v>
      </c>
      <c r="AC23" s="9"/>
    </row>
    <row r="24" spans="6:29" x14ac:dyDescent="0.2">
      <c r="F24" s="57">
        <v>0.72</v>
      </c>
      <c r="G24" s="61">
        <v>515000</v>
      </c>
      <c r="H24" s="62">
        <v>24.04</v>
      </c>
      <c r="I24" s="57">
        <v>0.72</v>
      </c>
      <c r="J24" s="61">
        <v>290000</v>
      </c>
      <c r="K24" s="62">
        <v>22.01</v>
      </c>
      <c r="M24" s="57">
        <v>2.4039999999999999E-2</v>
      </c>
      <c r="N24" s="61">
        <v>8.1646861119089404</v>
      </c>
      <c r="O24" s="126">
        <v>1.2078571428571401E-7</v>
      </c>
      <c r="Q24">
        <v>4.1097453877366448</v>
      </c>
      <c r="R24" s="9">
        <v>4.4959393856569296E-9</v>
      </c>
      <c r="T24">
        <v>4.6660226429591898</v>
      </c>
      <c r="U24">
        <v>7.8000000000000103E-9</v>
      </c>
      <c r="V24" s="9"/>
      <c r="W24" s="65">
        <v>4.666023</v>
      </c>
      <c r="X24" s="65">
        <v>7.8000000000000004E-9</v>
      </c>
      <c r="AA24">
        <v>2.4197295995611499</v>
      </c>
      <c r="AB24">
        <v>2.8555009796576499E-9</v>
      </c>
      <c r="AC24" s="9"/>
    </row>
    <row r="25" spans="6:29" x14ac:dyDescent="0.2">
      <c r="F25" s="57">
        <v>0.72</v>
      </c>
      <c r="G25" s="61">
        <v>520000</v>
      </c>
      <c r="H25" s="62">
        <v>24.73</v>
      </c>
      <c r="I25" s="57">
        <v>0.72</v>
      </c>
      <c r="J25" s="61">
        <v>295000</v>
      </c>
      <c r="K25" s="62">
        <v>22.63</v>
      </c>
      <c r="M25" s="57">
        <v>2.4729999999999999E-2</v>
      </c>
      <c r="N25" s="61">
        <v>8.4560911271049797</v>
      </c>
      <c r="O25" s="126">
        <v>1.3938965645638601E-7</v>
      </c>
      <c r="Q25">
        <v>3.9763314639968197</v>
      </c>
      <c r="R25" s="9">
        <v>4.053544021256715E-9</v>
      </c>
      <c r="T25">
        <v>4.8927381554652998</v>
      </c>
      <c r="U25">
        <v>7.70772318944272E-9</v>
      </c>
      <c r="V25" s="9"/>
      <c r="W25" s="65">
        <v>4.8927379999999996</v>
      </c>
      <c r="X25" s="65">
        <v>7.7099999999999992E-9</v>
      </c>
      <c r="AA25">
        <v>2.4412326605146499</v>
      </c>
      <c r="AB25">
        <v>2.6314035240129598E-9</v>
      </c>
      <c r="AC25" s="9"/>
    </row>
    <row r="26" spans="6:29" x14ac:dyDescent="0.2">
      <c r="F26" s="57">
        <v>0.72</v>
      </c>
      <c r="G26" s="61">
        <v>525000</v>
      </c>
      <c r="H26" s="62">
        <v>25.45</v>
      </c>
      <c r="I26" s="57">
        <v>0.72</v>
      </c>
      <c r="J26" s="61">
        <v>300000</v>
      </c>
      <c r="K26" s="62">
        <v>23.39</v>
      </c>
      <c r="M26" s="57">
        <v>2.545E-2</v>
      </c>
      <c r="N26" s="61">
        <v>8.8402815889261106</v>
      </c>
      <c r="O26" s="126">
        <v>1.6367059178127001E-7</v>
      </c>
      <c r="Q26" s="63">
        <v>3.5271324737028502</v>
      </c>
      <c r="R26" s="64">
        <v>2.7876036386658398E-9</v>
      </c>
      <c r="T26" s="9">
        <v>5.0884995338886201</v>
      </c>
      <c r="U26">
        <v>9.3935578502698992E-9</v>
      </c>
      <c r="V26" s="9"/>
      <c r="W26" s="68">
        <v>5.09</v>
      </c>
      <c r="X26" s="65">
        <v>9.39E-9</v>
      </c>
      <c r="AA26">
        <v>2.45711756830221</v>
      </c>
      <c r="AB26">
        <v>2.3747542566474199E-9</v>
      </c>
      <c r="AC26" s="9"/>
    </row>
    <row r="27" spans="6:29" x14ac:dyDescent="0.2">
      <c r="F27" s="57">
        <v>0.72</v>
      </c>
      <c r="G27" s="61">
        <v>530000</v>
      </c>
      <c r="H27" s="62">
        <v>26.28</v>
      </c>
      <c r="I27" s="57">
        <v>0.72</v>
      </c>
      <c r="J27" s="61">
        <v>305000</v>
      </c>
      <c r="K27" s="62">
        <v>24.16</v>
      </c>
      <c r="M27" s="57">
        <v>2.6280000000000001E-2</v>
      </c>
      <c r="N27" s="61">
        <v>9.3377124017636906</v>
      </c>
      <c r="O27" s="126">
        <v>1.9060740162244601E-7</v>
      </c>
      <c r="Q27" s="63">
        <v>3.2288882678175201</v>
      </c>
      <c r="R27" s="64">
        <v>1.9991972829653198E-9</v>
      </c>
      <c r="T27">
        <v>5.3523682128529799</v>
      </c>
      <c r="U27">
        <v>1.22773848301536E-8</v>
      </c>
      <c r="V27" s="9"/>
      <c r="W27" s="65">
        <v>5.3523680000000002</v>
      </c>
      <c r="X27" s="65">
        <v>1.2299999999999999E-8</v>
      </c>
      <c r="AA27">
        <v>2.2340604658966301</v>
      </c>
      <c r="AB27">
        <v>2.1330854753004501E-9</v>
      </c>
      <c r="AC27" s="9"/>
    </row>
    <row r="28" spans="6:29" x14ac:dyDescent="0.2">
      <c r="F28" s="57">
        <v>0.72</v>
      </c>
      <c r="G28" s="61">
        <v>533000</v>
      </c>
      <c r="H28" s="62">
        <v>26.95</v>
      </c>
      <c r="I28" s="57">
        <v>0.72</v>
      </c>
      <c r="J28" s="61">
        <v>310000</v>
      </c>
      <c r="K28" s="62">
        <v>25.06</v>
      </c>
      <c r="M28" s="57">
        <v>2.6950000000000002E-2</v>
      </c>
      <c r="N28" s="61">
        <v>9.6887759591785692</v>
      </c>
      <c r="O28" s="126">
        <v>2.1064544014327099E-7</v>
      </c>
      <c r="Q28">
        <v>3.2365376810201698</v>
      </c>
      <c r="R28">
        <v>1.5789834524623199E-9</v>
      </c>
      <c r="T28" s="9">
        <v>5.5357230836523197</v>
      </c>
      <c r="U28">
        <v>1.4330121608980399E-8</v>
      </c>
      <c r="V28" s="9"/>
      <c r="W28" s="68">
        <v>5.54</v>
      </c>
      <c r="X28" s="65">
        <v>1.4300000000000001E-8</v>
      </c>
      <c r="AA28">
        <v>2.2447094917711299</v>
      </c>
      <c r="AB28">
        <v>1.9391651538046E-9</v>
      </c>
      <c r="AC28" s="9"/>
    </row>
    <row r="29" spans="6:29" x14ac:dyDescent="0.2">
      <c r="F29" s="57">
        <v>0.72</v>
      </c>
      <c r="G29" s="61">
        <v>536000</v>
      </c>
      <c r="H29" s="62">
        <v>27.56</v>
      </c>
      <c r="I29" s="57">
        <v>0.72</v>
      </c>
      <c r="J29" s="61">
        <v>315000</v>
      </c>
      <c r="K29" s="62">
        <v>26.05</v>
      </c>
      <c r="M29" s="57">
        <v>2.7560000000000001E-2</v>
      </c>
      <c r="N29" s="61">
        <v>10.1164113226657</v>
      </c>
      <c r="O29" s="126">
        <v>2.31058253453336E-7</v>
      </c>
      <c r="Q29">
        <v>3.2715481219774398</v>
      </c>
      <c r="R29">
        <v>4.85714285714286E-10</v>
      </c>
      <c r="T29">
        <v>5.7368889145150197</v>
      </c>
      <c r="U29">
        <v>1.7770523415978E-8</v>
      </c>
      <c r="V29" s="9"/>
      <c r="W29" s="65">
        <v>5.7368889999999997</v>
      </c>
      <c r="X29" s="65">
        <v>1.7800000000000001E-8</v>
      </c>
      <c r="AA29">
        <v>2.2549657026293501</v>
      </c>
      <c r="AB29">
        <v>1.71869803191923E-9</v>
      </c>
      <c r="AC29" s="9"/>
    </row>
    <row r="30" spans="6:29" x14ac:dyDescent="0.2">
      <c r="F30" s="57">
        <v>0.72</v>
      </c>
      <c r="G30" s="61">
        <v>539000</v>
      </c>
      <c r="H30" s="62">
        <v>28.27</v>
      </c>
      <c r="I30" s="57">
        <v>0.72</v>
      </c>
      <c r="J30" s="61">
        <v>318000</v>
      </c>
      <c r="K30" s="62">
        <v>26.7</v>
      </c>
      <c r="M30" s="57">
        <v>2.827E-2</v>
      </c>
      <c r="N30" s="61">
        <v>10.616426441406199</v>
      </c>
      <c r="O30" s="126">
        <v>2.5738095238095302E-7</v>
      </c>
      <c r="Q30">
        <v>2.9741770425062999</v>
      </c>
      <c r="R30">
        <v>6.1538461538460198E-11</v>
      </c>
      <c r="T30" s="9">
        <v>5.9764865516318197</v>
      </c>
      <c r="U30">
        <v>2.3885714285714299E-8</v>
      </c>
      <c r="V30" s="9"/>
      <c r="W30" s="68">
        <v>5.98</v>
      </c>
      <c r="X30" s="65">
        <v>2.3899999999999999E-8</v>
      </c>
      <c r="AA30">
        <v>2.26697846102401</v>
      </c>
      <c r="AB30">
        <v>1.5940135152810601E-9</v>
      </c>
      <c r="AC30" s="9"/>
    </row>
    <row r="31" spans="6:29" x14ac:dyDescent="0.2">
      <c r="F31" s="57">
        <v>0.72</v>
      </c>
      <c r="G31" s="61">
        <v>542000</v>
      </c>
      <c r="H31" s="62">
        <v>29.09</v>
      </c>
      <c r="I31" s="57">
        <v>0.72</v>
      </c>
      <c r="J31" s="61">
        <v>321000</v>
      </c>
      <c r="K31" s="62">
        <v>27.51</v>
      </c>
      <c r="M31" s="57">
        <v>2.9090000000000001E-2</v>
      </c>
      <c r="N31" s="61">
        <v>11.2111485684384</v>
      </c>
      <c r="O31" s="126">
        <v>2.9018785421145201E-7</v>
      </c>
      <c r="R31" s="9"/>
      <c r="T31">
        <v>6.3912303101674803</v>
      </c>
      <c r="U31">
        <v>3.3167701944652201E-8</v>
      </c>
      <c r="V31" s="9"/>
      <c r="W31" s="65">
        <v>6.3912300000000002</v>
      </c>
      <c r="X31" s="65">
        <v>3.32E-8</v>
      </c>
      <c r="AA31">
        <v>2.0560281715890598</v>
      </c>
      <c r="AB31">
        <v>1.33113259204526E-9</v>
      </c>
      <c r="AC31" s="9"/>
    </row>
    <row r="32" spans="6:29" x14ac:dyDescent="0.2">
      <c r="F32" s="57">
        <v>0.72</v>
      </c>
      <c r="G32" s="61">
        <v>545000</v>
      </c>
      <c r="H32" s="62">
        <v>29.93</v>
      </c>
      <c r="I32" s="57">
        <v>0.72</v>
      </c>
      <c r="J32" s="61">
        <v>324000</v>
      </c>
      <c r="K32" s="62">
        <v>28.07</v>
      </c>
      <c r="M32" s="57">
        <v>2.9929999999999998E-2</v>
      </c>
      <c r="N32" s="61">
        <v>11.9849261394645</v>
      </c>
      <c r="O32" s="126">
        <v>3.3714020427112398E-7</v>
      </c>
      <c r="R32" s="9"/>
      <c r="T32">
        <v>7.08283624840288</v>
      </c>
      <c r="U32">
        <v>4.9247705789521899E-8</v>
      </c>
      <c r="V32" s="9"/>
      <c r="W32" s="65">
        <v>7.0828360000000004</v>
      </c>
      <c r="X32" s="65">
        <v>4.9199999999999997E-8</v>
      </c>
      <c r="AA32">
        <v>2.0640272863644902</v>
      </c>
      <c r="AB32">
        <v>9.8616686772868408E-10</v>
      </c>
      <c r="AC32" s="9"/>
    </row>
    <row r="33" spans="6:47" x14ac:dyDescent="0.2">
      <c r="F33" s="57">
        <v>0.72</v>
      </c>
      <c r="G33" s="61">
        <v>548000</v>
      </c>
      <c r="H33" s="62">
        <v>30.99</v>
      </c>
      <c r="I33" s="57">
        <v>0.72</v>
      </c>
      <c r="J33" s="61">
        <v>327000</v>
      </c>
      <c r="K33" s="62">
        <v>28.79</v>
      </c>
      <c r="M33" s="57">
        <v>3.099E-2</v>
      </c>
      <c r="N33" s="61">
        <v>13.0270604466119</v>
      </c>
      <c r="O33" s="126">
        <v>4.2334283441523899E-7</v>
      </c>
      <c r="T33">
        <v>8.5476823797925103</v>
      </c>
      <c r="U33">
        <v>8.3799920878989605E-8</v>
      </c>
      <c r="V33" s="9"/>
      <c r="W33" s="65">
        <v>8.547682</v>
      </c>
      <c r="X33" s="65">
        <v>8.3799999999999996E-8</v>
      </c>
      <c r="AA33">
        <v>2.0735583256166401</v>
      </c>
      <c r="AB33">
        <v>1.95058517555274E-10</v>
      </c>
      <c r="AC33" s="9"/>
      <c r="AS33">
        <v>3.8220369999999999</v>
      </c>
      <c r="AT33" s="9">
        <v>3.7499999999999997E-9</v>
      </c>
      <c r="AU33" s="9">
        <f>(AT34-AT33)/(AS34-AS33)</f>
        <v>2.7862338093255323E-8</v>
      </c>
    </row>
    <row r="34" spans="6:47" x14ac:dyDescent="0.2">
      <c r="F34" s="57">
        <v>0.72</v>
      </c>
      <c r="G34" s="61">
        <v>550000</v>
      </c>
      <c r="H34" s="62">
        <v>31.84</v>
      </c>
      <c r="I34" s="57">
        <v>0.72</v>
      </c>
      <c r="J34" s="61">
        <v>330000</v>
      </c>
      <c r="K34" s="62">
        <v>29.67</v>
      </c>
      <c r="M34" s="57">
        <v>3.184E-2</v>
      </c>
      <c r="N34" s="61">
        <v>14.0412731569506</v>
      </c>
      <c r="O34" s="126">
        <v>5.6604242232269404E-7</v>
      </c>
      <c r="T34">
        <v>9.1094046893554896</v>
      </c>
      <c r="U34">
        <v>1.2370428996913399E-7</v>
      </c>
      <c r="V34" s="9"/>
      <c r="W34" s="65">
        <v>9.1094050000000006</v>
      </c>
      <c r="X34" s="65">
        <v>1.24E-7</v>
      </c>
      <c r="AA34">
        <v>2.0767097025079999</v>
      </c>
      <c r="AB34">
        <v>6.5445026178006801E-11</v>
      </c>
      <c r="AC34" s="9"/>
      <c r="AS34">
        <v>10.542578519999999</v>
      </c>
      <c r="AT34" s="9">
        <v>1.91E-7</v>
      </c>
    </row>
    <row r="35" spans="6:47" x14ac:dyDescent="0.2">
      <c r="F35" s="57">
        <v>0.72</v>
      </c>
      <c r="G35" s="61">
        <v>551000</v>
      </c>
      <c r="H35" s="62">
        <v>32.340000000000003</v>
      </c>
      <c r="I35" s="57">
        <v>0.72</v>
      </c>
      <c r="J35" s="61">
        <v>333000</v>
      </c>
      <c r="K35" s="62">
        <v>30.7</v>
      </c>
      <c r="M35" s="57">
        <v>3.2340000000000001E-2</v>
      </c>
      <c r="N35" s="61">
        <v>14.821357831871699</v>
      </c>
      <c r="O35" s="126">
        <v>8.1142874531462399E-7</v>
      </c>
      <c r="T35">
        <v>9.9223081444186292</v>
      </c>
      <c r="U35">
        <v>1.9111415903368001E-7</v>
      </c>
      <c r="V35" s="9"/>
      <c r="W35" s="65">
        <v>9.9223079999999992</v>
      </c>
      <c r="X35" s="65">
        <v>1.91E-7</v>
      </c>
      <c r="AC35" s="9"/>
    </row>
    <row r="36" spans="6:47" x14ac:dyDescent="0.2">
      <c r="F36" s="57">
        <v>0.72</v>
      </c>
      <c r="G36" s="61">
        <v>551500</v>
      </c>
      <c r="H36" s="62">
        <v>32.880000000000003</v>
      </c>
      <c r="I36" s="57">
        <v>0.72</v>
      </c>
      <c r="J36" s="61">
        <v>335000</v>
      </c>
      <c r="K36" s="62">
        <v>31.58</v>
      </c>
      <c r="M36" s="57">
        <v>3.288E-2</v>
      </c>
      <c r="N36" s="61">
        <v>15.258865650373099</v>
      </c>
      <c r="O36" s="126">
        <v>1.00019129019129E-6</v>
      </c>
      <c r="T36">
        <v>11.3876591372949</v>
      </c>
      <c r="U36">
        <v>2.5352187063750602E-7</v>
      </c>
      <c r="V36" s="9"/>
      <c r="W36" s="65">
        <v>11.38766</v>
      </c>
      <c r="X36" s="65">
        <v>2.5400000000000002E-7</v>
      </c>
      <c r="AA36">
        <v>4.0541581601963896</v>
      </c>
      <c r="AB36">
        <v>8.0000000000001808E-9</v>
      </c>
      <c r="AC36" s="9"/>
    </row>
    <row r="37" spans="6:47" x14ac:dyDescent="0.2">
      <c r="F37" s="57">
        <v>0.72</v>
      </c>
      <c r="G37" s="61">
        <v>552000</v>
      </c>
      <c r="H37" s="62">
        <v>33.42</v>
      </c>
      <c r="I37" s="57">
        <v>0.72</v>
      </c>
      <c r="J37" s="61">
        <v>337000</v>
      </c>
      <c r="K37" s="62">
        <v>32.61</v>
      </c>
      <c r="M37" s="57">
        <v>3.3419999999999998E-2</v>
      </c>
      <c r="N37" s="61">
        <v>15.962787321676</v>
      </c>
      <c r="O37" s="126">
        <v>1.1200675729390201E-6</v>
      </c>
      <c r="T37">
        <v>12.1816602283807</v>
      </c>
      <c r="U37">
        <v>2.7799999999999997E-7</v>
      </c>
      <c r="V37" s="9"/>
      <c r="W37" s="65">
        <v>12.181660000000001</v>
      </c>
      <c r="X37" s="65">
        <v>2.7799999999999997E-7</v>
      </c>
      <c r="AA37">
        <v>4.0705905881447002</v>
      </c>
      <c r="AB37">
        <v>1.1999999999999901E-8</v>
      </c>
      <c r="AC37" s="9"/>
    </row>
    <row r="38" spans="6:47" x14ac:dyDescent="0.2">
      <c r="F38" s="57">
        <v>0.72</v>
      </c>
      <c r="G38" s="61">
        <v>552500</v>
      </c>
      <c r="H38" s="62">
        <v>34.229999999999997</v>
      </c>
      <c r="I38" s="57">
        <v>0.72</v>
      </c>
      <c r="J38" s="61">
        <v>338000</v>
      </c>
      <c r="K38" s="62">
        <v>33.04</v>
      </c>
      <c r="M38" s="57">
        <v>3.4229999999999997E-2</v>
      </c>
      <c r="N38" s="61">
        <v>16.9838516754997</v>
      </c>
      <c r="O38" s="126">
        <v>1.2439219499111601E-6</v>
      </c>
      <c r="T38">
        <v>13.7837925784282</v>
      </c>
      <c r="U38">
        <v>4.3799999999999998E-7</v>
      </c>
      <c r="V38" s="9"/>
      <c r="W38" s="65">
        <v>13.78379</v>
      </c>
      <c r="X38" s="65">
        <v>4.3799999999999998E-7</v>
      </c>
      <c r="AA38">
        <v>4.1202575949270299</v>
      </c>
      <c r="AB38">
        <v>1.1999999999999901E-8</v>
      </c>
      <c r="AC38" s="9"/>
    </row>
    <row r="39" spans="6:47" x14ac:dyDescent="0.2">
      <c r="F39" s="57">
        <v>0.72</v>
      </c>
      <c r="G39" s="61">
        <v>553000</v>
      </c>
      <c r="H39" s="62">
        <v>34.65</v>
      </c>
      <c r="I39" s="57">
        <v>0.72</v>
      </c>
      <c r="J39" s="61">
        <v>339000</v>
      </c>
      <c r="K39" s="62">
        <v>33.770000000000003</v>
      </c>
      <c r="M39" s="57">
        <v>3.465E-2</v>
      </c>
      <c r="N39" s="61">
        <v>18.0747057430045</v>
      </c>
      <c r="O39" s="126">
        <v>1.39959981386692E-6</v>
      </c>
      <c r="V39" s="9"/>
      <c r="AA39">
        <v>4.1801366887309896</v>
      </c>
      <c r="AB39">
        <v>1.18712209354359E-8</v>
      </c>
      <c r="AC39" s="9"/>
    </row>
    <row r="40" spans="6:47" x14ac:dyDescent="0.2">
      <c r="F40" s="57">
        <v>0.72</v>
      </c>
      <c r="G40" s="61">
        <v>553250</v>
      </c>
      <c r="H40" s="62">
        <v>35</v>
      </c>
      <c r="I40" s="57">
        <v>0.72</v>
      </c>
      <c r="J40" s="61">
        <v>340000</v>
      </c>
      <c r="K40" s="62">
        <v>34.53</v>
      </c>
      <c r="M40" s="57">
        <v>3.5000000000000003E-2</v>
      </c>
      <c r="N40" s="61">
        <v>18.6977743467369</v>
      </c>
      <c r="O40" s="126">
        <v>1.6259494855004701E-6</v>
      </c>
      <c r="V40" s="9"/>
      <c r="AA40">
        <v>4.2323072420128698</v>
      </c>
      <c r="AB40">
        <v>1.22857142857143E-8</v>
      </c>
      <c r="AC40" s="9"/>
    </row>
    <row r="41" spans="6:47" x14ac:dyDescent="0.2">
      <c r="F41" s="57">
        <v>0.72</v>
      </c>
      <c r="G41" s="61">
        <v>553500</v>
      </c>
      <c r="H41" s="62">
        <v>35.43</v>
      </c>
      <c r="I41" s="57">
        <v>0.72</v>
      </c>
      <c r="J41" s="61">
        <v>341000</v>
      </c>
      <c r="K41" s="62">
        <v>35.4</v>
      </c>
      <c r="M41" s="57">
        <v>3.5430000000000003E-2</v>
      </c>
      <c r="N41" s="61">
        <v>19.362535266919402</v>
      </c>
      <c r="O41" s="126">
        <v>2.2450944800496198E-6</v>
      </c>
      <c r="V41" s="9"/>
      <c r="AA41">
        <v>4.2893132520174104</v>
      </c>
      <c r="AB41">
        <v>1.2771146813238301E-8</v>
      </c>
      <c r="AC41" s="9"/>
    </row>
    <row r="42" spans="6:47" x14ac:dyDescent="0.2">
      <c r="F42" s="57">
        <v>0.72</v>
      </c>
      <c r="G42" s="61">
        <v>553750</v>
      </c>
      <c r="H42" s="62">
        <v>35.93</v>
      </c>
      <c r="I42" s="57">
        <v>0.72</v>
      </c>
      <c r="J42" s="61">
        <v>341500</v>
      </c>
      <c r="K42" s="62">
        <v>36.450000000000003</v>
      </c>
      <c r="M42" s="57">
        <v>3.5929999999999997E-2</v>
      </c>
      <c r="N42" s="61">
        <v>19.591233716667801</v>
      </c>
      <c r="O42" s="126">
        <v>7.0340212926824202E-6</v>
      </c>
      <c r="V42" s="9"/>
      <c r="AA42">
        <v>4.3481882528921698</v>
      </c>
      <c r="AB42">
        <v>1.38768118688495E-8</v>
      </c>
      <c r="AC42" s="9"/>
    </row>
    <row r="43" spans="6:47" x14ac:dyDescent="0.2">
      <c r="F43" s="57">
        <v>0.72</v>
      </c>
      <c r="G43" s="61">
        <v>554000</v>
      </c>
      <c r="H43" s="62">
        <v>36.54</v>
      </c>
      <c r="I43" s="57">
        <v>0.72</v>
      </c>
      <c r="J43" s="61">
        <v>341700</v>
      </c>
      <c r="K43" s="62">
        <v>36.86</v>
      </c>
      <c r="M43" s="57">
        <v>3.6540000000000003E-2</v>
      </c>
      <c r="N43" s="61">
        <v>24.962395138310999</v>
      </c>
      <c r="O43" s="126">
        <v>2.0221757123917101E-5</v>
      </c>
      <c r="V43" s="9"/>
      <c r="AA43">
        <v>4.4054138820139697</v>
      </c>
      <c r="AB43">
        <v>1.4263228675707199E-8</v>
      </c>
      <c r="AC43" s="9"/>
    </row>
    <row r="44" spans="6:47" x14ac:dyDescent="0.2">
      <c r="F44" s="57">
        <v>0.72</v>
      </c>
      <c r="G44" s="61">
        <v>554150</v>
      </c>
      <c r="H44" s="62">
        <v>37.200000000000003</v>
      </c>
      <c r="I44" s="57">
        <v>0.72</v>
      </c>
      <c r="J44" s="61">
        <v>341900</v>
      </c>
      <c r="K44" s="62">
        <v>37.51</v>
      </c>
      <c r="M44" s="57">
        <v>3.7600000000000001E-2</v>
      </c>
      <c r="N44" s="61">
        <v>23.6025579050389</v>
      </c>
      <c r="O44" s="126">
        <v>5.3333333333333099E-6</v>
      </c>
      <c r="AA44">
        <v>4.5028763438246298</v>
      </c>
      <c r="AB44">
        <v>1.57710843373494E-8</v>
      </c>
    </row>
    <row r="45" spans="6:47" x14ac:dyDescent="0.2">
      <c r="F45" s="57">
        <v>0.72</v>
      </c>
      <c r="G45" s="61">
        <v>554300</v>
      </c>
      <c r="H45" s="62">
        <v>38</v>
      </c>
      <c r="I45" s="57">
        <v>0.72</v>
      </c>
      <c r="J45" s="61">
        <v>342000</v>
      </c>
      <c r="K45" s="62">
        <v>38.25</v>
      </c>
      <c r="M45" s="57">
        <v>4.4400000000000002E-2</v>
      </c>
      <c r="N45" s="61">
        <v>26.0083721547518</v>
      </c>
      <c r="O45" s="62">
        <v>6.4000000000000005E-4</v>
      </c>
      <c r="AA45">
        <v>4.6171513293006097</v>
      </c>
      <c r="AB45">
        <v>1.7588398940671999E-8</v>
      </c>
    </row>
    <row r="46" spans="6:47" x14ac:dyDescent="0.2">
      <c r="F46" s="57">
        <v>0.72</v>
      </c>
      <c r="G46" s="61">
        <v>554320</v>
      </c>
      <c r="H46" s="62">
        <v>50.8</v>
      </c>
      <c r="I46" s="57">
        <v>0.72</v>
      </c>
      <c r="J46" s="61">
        <v>342010</v>
      </c>
      <c r="K46" s="62">
        <v>50.8</v>
      </c>
      <c r="M46">
        <v>5.0799999999999998E-2</v>
      </c>
      <c r="N46">
        <v>0</v>
      </c>
      <c r="O46">
        <v>0</v>
      </c>
      <c r="AA46">
        <v>4.70309108485921</v>
      </c>
      <c r="AB46">
        <v>2.0495527653503801E-8</v>
      </c>
    </row>
    <row r="47" spans="6:47" x14ac:dyDescent="0.2">
      <c r="AA47">
        <v>4.8031833041129497</v>
      </c>
      <c r="AB47">
        <v>2.4257699915568201E-8</v>
      </c>
    </row>
    <row r="48" spans="6:47" x14ac:dyDescent="0.2">
      <c r="AA48">
        <v>4.9260258410656199</v>
      </c>
      <c r="AB48">
        <v>2.7839285714285798E-8</v>
      </c>
    </row>
    <row r="49" spans="15:28" x14ac:dyDescent="0.2">
      <c r="O49" s="9"/>
      <c r="AA49">
        <v>5.0758280999647596</v>
      </c>
      <c r="AB49">
        <v>3.3267857142857203E-8</v>
      </c>
    </row>
    <row r="50" spans="15:28" x14ac:dyDescent="0.2">
      <c r="O50" s="9"/>
      <c r="AA50">
        <v>5.2919810146263497</v>
      </c>
      <c r="AB50">
        <v>3.5964285714285697E-8</v>
      </c>
    </row>
    <row r="51" spans="15:28" x14ac:dyDescent="0.2">
      <c r="O51" s="9"/>
      <c r="AA51">
        <v>5.52361488006754</v>
      </c>
      <c r="AB51">
        <v>3.9162069438726501E-8</v>
      </c>
    </row>
    <row r="52" spans="15:28" x14ac:dyDescent="0.2">
      <c r="O52" s="9"/>
      <c r="AA52">
        <v>5.7669543871149402</v>
      </c>
      <c r="AB52">
        <v>4.3782696885372297E-8</v>
      </c>
    </row>
    <row r="53" spans="15:28" x14ac:dyDescent="0.2">
      <c r="O53" s="9"/>
      <c r="AA53">
        <v>6.0670612928827099</v>
      </c>
      <c r="AB53">
        <v>5.2368269607934703E-8</v>
      </c>
    </row>
    <row r="54" spans="15:28" x14ac:dyDescent="0.2">
      <c r="O54" s="9"/>
      <c r="AA54">
        <v>6.2467779619967398</v>
      </c>
      <c r="AB54">
        <v>6.2148702568508504E-8</v>
      </c>
    </row>
    <row r="55" spans="15:28" x14ac:dyDescent="0.2">
      <c r="O55" s="9"/>
      <c r="AA55">
        <v>6.4652922077039898</v>
      </c>
      <c r="AB55">
        <v>7.9900037876344002E-8</v>
      </c>
    </row>
    <row r="56" spans="15:28" x14ac:dyDescent="0.2">
      <c r="O56" s="9"/>
      <c r="AA56">
        <v>6.6802900469969799</v>
      </c>
      <c r="AB56">
        <v>9.1927619922493096E-8</v>
      </c>
    </row>
    <row r="57" spans="15:28" x14ac:dyDescent="0.2">
      <c r="O57" s="9"/>
      <c r="AA57">
        <v>6.9126629005381002</v>
      </c>
      <c r="AB57">
        <v>1.04329773259838E-7</v>
      </c>
    </row>
    <row r="58" spans="15:28" x14ac:dyDescent="0.2">
      <c r="O58" s="9"/>
      <c r="AA58">
        <v>7.1953427477204697</v>
      </c>
      <c r="AB58">
        <v>1.1768889396950799E-7</v>
      </c>
    </row>
    <row r="59" spans="15:28" x14ac:dyDescent="0.2">
      <c r="O59" s="9"/>
      <c r="AA59">
        <v>7.5013245920063696</v>
      </c>
      <c r="AB59">
        <v>1.2953967557794399E-7</v>
      </c>
    </row>
    <row r="60" spans="15:28" x14ac:dyDescent="0.2">
      <c r="O60" s="9"/>
      <c r="AA60">
        <v>7.8544935220949199</v>
      </c>
      <c r="AB60">
        <v>1.44826004784551E-7</v>
      </c>
    </row>
    <row r="61" spans="15:28" x14ac:dyDescent="0.2">
      <c r="O61" s="9"/>
      <c r="AA61">
        <v>8.2696755916926605</v>
      </c>
      <c r="AB61">
        <v>1.5982746688493401E-7</v>
      </c>
    </row>
    <row r="62" spans="15:28" x14ac:dyDescent="0.2">
      <c r="O62" s="9"/>
      <c r="AA62">
        <v>8.76795677993894</v>
      </c>
      <c r="AB62">
        <v>1.8555097834815099E-7</v>
      </c>
    </row>
    <row r="63" spans="15:28" x14ac:dyDescent="0.2">
      <c r="O63" s="9"/>
      <c r="AA63">
        <v>9.2908796549108406</v>
      </c>
      <c r="AB63">
        <v>2.2203978396619601E-7</v>
      </c>
    </row>
    <row r="64" spans="15:28" x14ac:dyDescent="0.2">
      <c r="O64" s="9"/>
      <c r="AA64">
        <v>9.6175523169746402</v>
      </c>
      <c r="AB64">
        <v>2.6506687949514098E-7</v>
      </c>
    </row>
    <row r="65" spans="15:28" x14ac:dyDescent="0.2">
      <c r="O65" s="9"/>
      <c r="AA65">
        <v>10.0401053521928</v>
      </c>
      <c r="AB65">
        <v>3.1368470801887498E-7</v>
      </c>
    </row>
    <row r="66" spans="15:28" x14ac:dyDescent="0.2">
      <c r="O66" s="9"/>
      <c r="AA66">
        <v>10.579803183519701</v>
      </c>
      <c r="AB66">
        <v>3.5286877617496499E-7</v>
      </c>
    </row>
    <row r="67" spans="15:28" x14ac:dyDescent="0.2">
      <c r="O67" s="9"/>
      <c r="AA67">
        <v>10.9270428720904</v>
      </c>
      <c r="AB67">
        <v>3.5847053320860598E-7</v>
      </c>
    </row>
    <row r="68" spans="15:28" x14ac:dyDescent="0.2">
      <c r="O68" s="9"/>
      <c r="AA68">
        <v>11.3011159370285</v>
      </c>
      <c r="AB68">
        <v>3.6769283746556499E-7</v>
      </c>
    </row>
    <row r="69" spans="15:28" x14ac:dyDescent="0.2">
      <c r="O69" s="9"/>
      <c r="AA69">
        <v>11.692306480505099</v>
      </c>
      <c r="AB69">
        <v>3.86428571428573E-7</v>
      </c>
    </row>
    <row r="70" spans="15:28" x14ac:dyDescent="0.2">
      <c r="O70" s="9"/>
      <c r="AA70">
        <v>12.0544004949609</v>
      </c>
      <c r="AB70">
        <v>3.9535714285714501E-7</v>
      </c>
    </row>
    <row r="71" spans="15:28" x14ac:dyDescent="0.2">
      <c r="O71" s="9"/>
      <c r="AA71">
        <v>12.5475826449791</v>
      </c>
      <c r="AB71">
        <v>4.0250000000000001E-7</v>
      </c>
    </row>
    <row r="72" spans="15:28" x14ac:dyDescent="0.2">
      <c r="O72" s="9"/>
      <c r="AA72">
        <v>13.087131397406401</v>
      </c>
      <c r="AB72">
        <v>4.3180476250141799E-7</v>
      </c>
    </row>
    <row r="73" spans="15:28" x14ac:dyDescent="0.2">
      <c r="O73" s="9"/>
      <c r="AA73">
        <v>13.661185146566</v>
      </c>
      <c r="AB73">
        <v>4.61927113018407E-7</v>
      </c>
    </row>
    <row r="74" spans="15:28" x14ac:dyDescent="0.2">
      <c r="O74" s="9"/>
      <c r="AA74">
        <v>14.3252855437766</v>
      </c>
      <c r="AB74">
        <v>5.4684039087947905E-7</v>
      </c>
    </row>
    <row r="75" spans="15:28" x14ac:dyDescent="0.2">
      <c r="O75" s="9"/>
      <c r="AA75">
        <v>14.6968523372663</v>
      </c>
      <c r="AB75">
        <v>6.2353601496725903E-7</v>
      </c>
    </row>
    <row r="76" spans="15:28" x14ac:dyDescent="0.2">
      <c r="O76" s="9"/>
      <c r="AA76">
        <v>15.1620291108604</v>
      </c>
      <c r="AB76">
        <v>7.0568870523416298E-7</v>
      </c>
    </row>
    <row r="77" spans="15:28" x14ac:dyDescent="0.2">
      <c r="O77" s="9"/>
      <c r="AA77">
        <v>15.8564513876728</v>
      </c>
      <c r="AB77">
        <v>8.2642857142857202E-7</v>
      </c>
    </row>
    <row r="78" spans="15:28" x14ac:dyDescent="0.2">
      <c r="O78" s="9"/>
      <c r="AA78">
        <v>16.583288236730201</v>
      </c>
      <c r="AB78">
        <v>9.8291397055890093E-7</v>
      </c>
    </row>
    <row r="79" spans="15:28" x14ac:dyDescent="0.2">
      <c r="O79" s="9"/>
      <c r="AA79">
        <v>17.555623514494101</v>
      </c>
      <c r="AB79">
        <v>1.29660883723057E-6</v>
      </c>
    </row>
    <row r="80" spans="15:28" x14ac:dyDescent="0.2">
      <c r="O80" s="9"/>
      <c r="AA80">
        <v>19.067348870471498</v>
      </c>
      <c r="AB80">
        <v>1.73136720136849E-6</v>
      </c>
    </row>
    <row r="81" spans="14:28" x14ac:dyDescent="0.2">
      <c r="O81" s="9"/>
      <c r="AA81">
        <v>19.433323922760302</v>
      </c>
      <c r="AB81">
        <v>2.1500000000000002E-6</v>
      </c>
    </row>
    <row r="82" spans="14:28" x14ac:dyDescent="0.2">
      <c r="O82" s="9"/>
      <c r="AA82">
        <v>20.522908731020902</v>
      </c>
      <c r="AB82">
        <v>3.0000000000000098E-6</v>
      </c>
    </row>
    <row r="83" spans="14:28" x14ac:dyDescent="0.2">
      <c r="O83" s="9"/>
    </row>
    <row r="84" spans="14:28" x14ac:dyDescent="0.2">
      <c r="O84" s="9"/>
    </row>
    <row r="85" spans="14:28" x14ac:dyDescent="0.2">
      <c r="O85" s="9"/>
    </row>
    <row r="86" spans="14:28" x14ac:dyDescent="0.2">
      <c r="O86" s="9"/>
    </row>
    <row r="87" spans="14:28" x14ac:dyDescent="0.2">
      <c r="N87" s="63"/>
      <c r="O87" s="64"/>
    </row>
    <row r="88" spans="14:28" x14ac:dyDescent="0.2">
      <c r="N88" s="9"/>
      <c r="O88" s="9"/>
    </row>
    <row r="89" spans="14:28" x14ac:dyDescent="0.2">
      <c r="N89" s="63"/>
      <c r="O89" s="64"/>
    </row>
    <row r="90" spans="14:28" x14ac:dyDescent="0.2">
      <c r="O90" s="9"/>
    </row>
    <row r="91" spans="14:28" x14ac:dyDescent="0.2">
      <c r="O91" s="9"/>
    </row>
    <row r="92" spans="14:28" x14ac:dyDescent="0.2">
      <c r="N92" s="63"/>
      <c r="O92" s="64"/>
    </row>
    <row r="93" spans="14:28" x14ac:dyDescent="0.2">
      <c r="N93" s="63"/>
      <c r="O93" s="64"/>
    </row>
  </sheetData>
  <mergeCells count="3">
    <mergeCell ref="G4:H4"/>
    <mergeCell ref="J4:K4"/>
    <mergeCell ref="N1:Y1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0ACF75-7D24-BE46-A764-D5571A58CB0E}">
  <dimension ref="A1:W124"/>
  <sheetViews>
    <sheetView topLeftCell="Q1" zoomScale="47" workbookViewId="0">
      <selection activeCell="P15" sqref="P15"/>
    </sheetView>
  </sheetViews>
  <sheetFormatPr baseColWidth="10" defaultRowHeight="16" x14ac:dyDescent="0.2"/>
  <cols>
    <col min="1" max="1" width="9.1640625" bestFit="1" customWidth="1"/>
    <col min="2" max="2" width="15.5" customWidth="1"/>
    <col min="4" max="4" width="14.5" bestFit="1" customWidth="1"/>
    <col min="5" max="5" width="13.5" bestFit="1" customWidth="1"/>
    <col min="6" max="6" width="11" bestFit="1" customWidth="1"/>
    <col min="7" max="7" width="11.1640625" bestFit="1" customWidth="1"/>
    <col min="8" max="8" width="13.5" bestFit="1" customWidth="1"/>
    <col min="9" max="11" width="11" bestFit="1" customWidth="1"/>
    <col min="13" max="14" width="11.1640625" bestFit="1" customWidth="1"/>
    <col min="16" max="16" width="11.1640625" bestFit="1" customWidth="1"/>
    <col min="17" max="17" width="12.6640625" bestFit="1" customWidth="1"/>
    <col min="19" max="19" width="11.33203125" bestFit="1" customWidth="1"/>
    <col min="20" max="20" width="12" bestFit="1" customWidth="1"/>
    <col min="22" max="22" width="11" bestFit="1" customWidth="1"/>
    <col min="23" max="23" width="12.6640625" bestFit="1" customWidth="1"/>
  </cols>
  <sheetData>
    <row r="1" spans="1:23" x14ac:dyDescent="0.2">
      <c r="A1" s="65" t="s">
        <v>55</v>
      </c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</row>
    <row r="2" spans="1:23" x14ac:dyDescent="0.2">
      <c r="A2" s="150" t="s">
        <v>78</v>
      </c>
      <c r="B2" s="150"/>
      <c r="C2" s="150"/>
      <c r="D2" s="150"/>
      <c r="E2" s="150"/>
      <c r="F2" s="150"/>
      <c r="G2" s="150"/>
      <c r="H2" s="150"/>
      <c r="I2" s="120"/>
      <c r="J2" s="120"/>
      <c r="K2" s="120"/>
      <c r="L2" s="120"/>
      <c r="M2" s="154" t="s">
        <v>79</v>
      </c>
      <c r="N2" s="154"/>
      <c r="O2" s="154"/>
      <c r="P2" s="154"/>
      <c r="Q2" s="154"/>
      <c r="R2" s="154"/>
      <c r="S2" s="154"/>
      <c r="T2" s="154"/>
    </row>
    <row r="3" spans="1:23" x14ac:dyDescent="0.2">
      <c r="A3" s="155" t="s">
        <v>82</v>
      </c>
      <c r="B3" s="155"/>
      <c r="C3" s="120"/>
      <c r="D3" s="152" t="s">
        <v>58</v>
      </c>
      <c r="E3" s="152"/>
      <c r="F3" s="120"/>
      <c r="G3" s="152" t="s">
        <v>61</v>
      </c>
      <c r="H3" s="152"/>
      <c r="I3" s="120"/>
      <c r="J3" s="156" t="s">
        <v>86</v>
      </c>
      <c r="K3" s="157"/>
      <c r="L3" s="120"/>
      <c r="M3" s="155" t="s">
        <v>81</v>
      </c>
      <c r="N3" s="155"/>
      <c r="O3" s="120"/>
      <c r="P3" s="152" t="s">
        <v>58</v>
      </c>
      <c r="Q3" s="152"/>
      <c r="R3" s="121"/>
      <c r="S3" s="153" t="s">
        <v>45</v>
      </c>
      <c r="T3" s="153"/>
      <c r="V3" s="151" t="s">
        <v>84</v>
      </c>
      <c r="W3" s="151"/>
    </row>
    <row r="4" spans="1:23" x14ac:dyDescent="0.2">
      <c r="A4" s="120" t="s">
        <v>48</v>
      </c>
      <c r="B4" s="120" t="s">
        <v>8</v>
      </c>
      <c r="C4" s="120"/>
      <c r="D4" s="120" t="s">
        <v>48</v>
      </c>
      <c r="E4" s="120" t="s">
        <v>8</v>
      </c>
      <c r="F4" s="120"/>
      <c r="G4" s="120" t="s">
        <v>48</v>
      </c>
      <c r="H4" s="120" t="s">
        <v>8</v>
      </c>
      <c r="I4" s="120"/>
      <c r="J4" s="120" t="s">
        <v>48</v>
      </c>
      <c r="K4" s="120" t="s">
        <v>8</v>
      </c>
      <c r="L4" s="120"/>
      <c r="M4" s="120" t="s">
        <v>48</v>
      </c>
      <c r="N4" s="120" t="s">
        <v>8</v>
      </c>
      <c r="O4" s="120"/>
      <c r="P4" s="120" t="s">
        <v>48</v>
      </c>
      <c r="Q4" s="120" t="s">
        <v>8</v>
      </c>
      <c r="R4" s="121"/>
      <c r="S4" s="120" t="s">
        <v>48</v>
      </c>
      <c r="T4" s="120" t="s">
        <v>8</v>
      </c>
      <c r="V4" s="127" t="s">
        <v>48</v>
      </c>
      <c r="W4" s="127" t="s">
        <v>8</v>
      </c>
    </row>
    <row r="5" spans="1:23" x14ac:dyDescent="0.2">
      <c r="A5" s="61">
        <v>4.1589197999999996</v>
      </c>
      <c r="B5" s="126">
        <v>9.5000000000000007E-9</v>
      </c>
      <c r="C5" s="120"/>
      <c r="D5" s="120">
        <v>4.7720330000000004</v>
      </c>
      <c r="E5" s="120">
        <v>8.0000000000000005E-9</v>
      </c>
      <c r="F5" s="122"/>
      <c r="G5" s="120">
        <v>4.2266576349168901</v>
      </c>
      <c r="H5" s="122">
        <v>7.9999999999999492E-9</v>
      </c>
      <c r="I5" s="120">
        <v>1.1285E-2</v>
      </c>
      <c r="J5" s="120">
        <v>4.1310029916788498</v>
      </c>
      <c r="K5" s="122">
        <v>6.2499999999999997E-9</v>
      </c>
      <c r="L5" s="120"/>
      <c r="M5" s="120">
        <v>4.1635788180000004</v>
      </c>
      <c r="N5" s="122">
        <v>1.4E-8</v>
      </c>
      <c r="O5" s="120"/>
      <c r="P5" s="120">
        <v>4.1892363540000002</v>
      </c>
      <c r="Q5" s="120">
        <v>2.1999999999999998E-8</v>
      </c>
      <c r="R5" s="121"/>
      <c r="S5" s="120">
        <v>4.1892363540000002</v>
      </c>
      <c r="T5" s="120">
        <v>2.1999999999999998E-8</v>
      </c>
      <c r="V5">
        <v>4.2032550738902899</v>
      </c>
      <c r="W5">
        <v>9.8333333333333304E-9</v>
      </c>
    </row>
    <row r="6" spans="1:23" x14ac:dyDescent="0.2">
      <c r="A6" s="61">
        <v>4.2924470000000001</v>
      </c>
      <c r="B6" s="126">
        <v>1E-8</v>
      </c>
      <c r="C6" s="120"/>
      <c r="D6" s="120">
        <v>4.8038119999999997</v>
      </c>
      <c r="E6" s="120">
        <v>9.2300000000000006E-9</v>
      </c>
      <c r="F6" s="122"/>
      <c r="G6" s="120">
        <v>4.2548049238756498</v>
      </c>
      <c r="H6" s="122">
        <v>9.2307692307693099E-9</v>
      </c>
      <c r="I6" s="120">
        <v>1.1505E-2</v>
      </c>
      <c r="J6" s="120">
        <v>4.1892363535213599</v>
      </c>
      <c r="K6" s="122">
        <v>9.4999999999999792E-9</v>
      </c>
      <c r="L6" s="120"/>
      <c r="M6" s="120">
        <v>4.2454145949999997</v>
      </c>
      <c r="N6" s="122">
        <v>1.7199999999999999E-8</v>
      </c>
      <c r="O6" s="120"/>
      <c r="P6" s="120">
        <v>4.2665540980000003</v>
      </c>
      <c r="Q6" s="120">
        <v>1.2E-8</v>
      </c>
      <c r="R6" s="121"/>
      <c r="S6" s="120">
        <v>4.2665540980000003</v>
      </c>
      <c r="T6" s="120">
        <v>1.2E-8</v>
      </c>
      <c r="V6">
        <v>4.3420551160895204</v>
      </c>
      <c r="W6">
        <v>9.80000000000001E-9</v>
      </c>
    </row>
    <row r="7" spans="1:23" x14ac:dyDescent="0.2">
      <c r="A7" s="61">
        <v>4.4348326</v>
      </c>
      <c r="B7" s="126">
        <v>1.0800000000000001E-8</v>
      </c>
      <c r="C7" s="120"/>
      <c r="D7" s="122">
        <v>4.84</v>
      </c>
      <c r="E7" s="120">
        <v>5.4999999999999996E-9</v>
      </c>
      <c r="F7" s="122"/>
      <c r="G7" s="122">
        <v>4.2830242393200297</v>
      </c>
      <c r="H7" s="122">
        <v>5.4999999999999996E-9</v>
      </c>
      <c r="I7" s="122">
        <v>1.1665E-2</v>
      </c>
      <c r="J7" s="122">
        <v>4.2336878193766001</v>
      </c>
      <c r="K7" s="122">
        <v>5.9633027522936096E-9</v>
      </c>
      <c r="L7" s="122"/>
      <c r="M7" s="120">
        <v>4.3467920729999996</v>
      </c>
      <c r="N7" s="122">
        <v>1.44E-8</v>
      </c>
      <c r="O7" s="120"/>
      <c r="P7" s="122">
        <v>4.29</v>
      </c>
      <c r="Q7" s="122">
        <v>5.7100000000000003E-9</v>
      </c>
      <c r="R7" s="121"/>
      <c r="S7" s="122">
        <v>4.29</v>
      </c>
      <c r="T7" s="122">
        <v>5.7100000000000003E-9</v>
      </c>
      <c r="V7">
        <v>4.0128884145936397</v>
      </c>
      <c r="W7">
        <v>9.3999999999999799E-9</v>
      </c>
    </row>
    <row r="8" spans="1:23" x14ac:dyDescent="0.2">
      <c r="A8" s="61">
        <v>4.6175119999999996</v>
      </c>
      <c r="B8" s="126">
        <v>1.14E-8</v>
      </c>
      <c r="C8" s="120"/>
      <c r="D8" s="120">
        <v>4.4433670000000003</v>
      </c>
      <c r="E8" s="120">
        <v>5.2899999999999997E-9</v>
      </c>
      <c r="F8" s="122"/>
      <c r="G8" s="120">
        <v>3.9355534695565901</v>
      </c>
      <c r="H8" s="122">
        <v>5.2886346587772701E-9</v>
      </c>
      <c r="I8" s="120">
        <v>1.1730000000000001E-2</v>
      </c>
      <c r="J8" s="120">
        <v>3.84494109968742</v>
      </c>
      <c r="K8" s="122">
        <v>6.12258863003646E-9</v>
      </c>
      <c r="L8" s="120"/>
      <c r="M8" s="120">
        <v>4.4483298390000003</v>
      </c>
      <c r="N8" s="122">
        <v>1.5399999999999999E-8</v>
      </c>
      <c r="O8" s="120"/>
      <c r="P8" s="120">
        <v>4.3143997470000004</v>
      </c>
      <c r="Q8" s="120">
        <v>1.0894999999999999E-8</v>
      </c>
      <c r="R8" s="121"/>
      <c r="S8" s="120">
        <v>4.3143997470000004</v>
      </c>
      <c r="T8" s="120">
        <v>1.0894999999999999E-8</v>
      </c>
      <c r="V8">
        <v>3.71666240782963</v>
      </c>
      <c r="W8">
        <v>6.7868631029054E-9</v>
      </c>
    </row>
    <row r="9" spans="1:23" x14ac:dyDescent="0.2">
      <c r="A9" s="61">
        <v>4.7454877</v>
      </c>
      <c r="B9" s="126">
        <v>1.4300000000000001E-8</v>
      </c>
      <c r="C9" s="120" t="s">
        <v>87</v>
      </c>
      <c r="D9" s="120">
        <v>4.4650020000000001</v>
      </c>
      <c r="E9" s="120">
        <v>4.8499999999999996E-9</v>
      </c>
      <c r="F9" s="122"/>
      <c r="G9" s="120">
        <v>3.9547158837880101</v>
      </c>
      <c r="H9" s="122">
        <v>4.8451822339110797E-9</v>
      </c>
      <c r="I9" s="122">
        <v>1.201E-2</v>
      </c>
      <c r="J9" s="122">
        <v>3.8973101116911999</v>
      </c>
      <c r="K9" s="122">
        <v>6.5314662749212003E-9</v>
      </c>
      <c r="L9" s="122"/>
      <c r="M9" s="120">
        <v>4.5340851219999996</v>
      </c>
      <c r="N9" s="122">
        <v>1.7800000000000001E-8</v>
      </c>
      <c r="O9" s="120"/>
      <c r="P9" s="120">
        <v>3.9509073610000001</v>
      </c>
      <c r="Q9" s="122">
        <v>1.0800000000000001E-8</v>
      </c>
      <c r="R9" s="121"/>
      <c r="S9" s="120">
        <v>3.9509073610000001</v>
      </c>
      <c r="T9" s="122">
        <v>1.0800000000000001E-8</v>
      </c>
      <c r="V9">
        <v>3.4032533914034602</v>
      </c>
      <c r="W9">
        <v>5.8061630634238301E-9</v>
      </c>
    </row>
    <row r="10" spans="1:23" x14ac:dyDescent="0.2">
      <c r="A10" s="61">
        <v>4.9219657000000003</v>
      </c>
      <c r="B10" s="126">
        <v>1.8699999999999999E-8</v>
      </c>
      <c r="C10" s="120"/>
      <c r="D10" s="120">
        <v>4.0977259999999998</v>
      </c>
      <c r="E10" s="120">
        <v>4.42E-9</v>
      </c>
      <c r="F10" s="122"/>
      <c r="G10" s="120">
        <v>3.62941464163054</v>
      </c>
      <c r="H10" s="122">
        <v>4.4249639249639304E-9</v>
      </c>
      <c r="I10" s="120">
        <v>1.2109999999999999E-2</v>
      </c>
      <c r="J10" s="120">
        <v>3.9175628366397999</v>
      </c>
      <c r="K10" s="122">
        <v>6.4086045653955403E-9</v>
      </c>
      <c r="L10" s="120"/>
      <c r="M10" s="120">
        <v>4.6471482010000003</v>
      </c>
      <c r="N10" s="122">
        <v>2.0599999999999999E-8</v>
      </c>
      <c r="O10" s="120"/>
      <c r="P10" s="120">
        <v>3.9767097379999998</v>
      </c>
      <c r="Q10" s="120">
        <v>1.0799E-8</v>
      </c>
      <c r="R10" s="121"/>
      <c r="S10" s="120">
        <v>3.9767097379999998</v>
      </c>
      <c r="T10" s="120">
        <v>1.0799E-8</v>
      </c>
      <c r="V10">
        <v>3.41996412333281</v>
      </c>
      <c r="W10">
        <v>5.6299641523005199E-9</v>
      </c>
    </row>
    <row r="11" spans="1:23" x14ac:dyDescent="0.2">
      <c r="A11" s="61">
        <v>5.1923266999999997</v>
      </c>
      <c r="B11" s="126">
        <v>2.4100000000000001E-8</v>
      </c>
      <c r="C11" s="120"/>
      <c r="D11" s="120">
        <v>4.1217649999999999</v>
      </c>
      <c r="E11" s="120">
        <v>4.5699999999999997E-9</v>
      </c>
      <c r="F11" s="122"/>
      <c r="G11" s="120">
        <v>3.6507057595029502</v>
      </c>
      <c r="H11" s="122">
        <v>4.5669148463499297E-9</v>
      </c>
      <c r="I11" s="122">
        <v>1.235E-2</v>
      </c>
      <c r="J11" s="122">
        <v>3.57601367557705</v>
      </c>
      <c r="K11" s="122">
        <v>6.5393588711147398E-9</v>
      </c>
      <c r="L11" s="122"/>
      <c r="M11" s="120">
        <v>4.7873871179999998</v>
      </c>
      <c r="N11" s="122">
        <v>2.59E-8</v>
      </c>
      <c r="O11" s="120"/>
      <c r="P11" s="120">
        <v>3.9965299299999999</v>
      </c>
      <c r="Q11" s="122">
        <v>1.09E-8</v>
      </c>
      <c r="R11" s="121"/>
      <c r="S11" s="120">
        <v>3.9965299299999999</v>
      </c>
      <c r="T11" s="122">
        <v>1.09E-8</v>
      </c>
      <c r="V11">
        <v>3.1351789751276802</v>
      </c>
      <c r="W11">
        <v>5.1781210120884603E-9</v>
      </c>
    </row>
    <row r="12" spans="1:23" x14ac:dyDescent="0.2">
      <c r="A12" s="61">
        <v>5.4706960000000002</v>
      </c>
      <c r="B12" s="126">
        <v>2.9099999999999999E-8</v>
      </c>
      <c r="C12" s="120"/>
      <c r="D12" s="120">
        <v>4.1306260000000004</v>
      </c>
      <c r="E12" s="120">
        <v>4.3500000000000001E-9</v>
      </c>
      <c r="F12" s="122"/>
      <c r="G12" s="120">
        <v>3.65855462089994</v>
      </c>
      <c r="H12" s="122">
        <v>4.3524285644352198E-9</v>
      </c>
      <c r="I12" s="120">
        <v>1.2670000000000001E-2</v>
      </c>
      <c r="J12" s="120">
        <v>3.6254200880245899</v>
      </c>
      <c r="K12" s="122">
        <v>6.1497278456248603E-9</v>
      </c>
      <c r="L12" s="120"/>
      <c r="M12" s="120">
        <v>4.9179634099999996</v>
      </c>
      <c r="N12" s="122">
        <v>3.1100000000000001E-8</v>
      </c>
      <c r="O12" s="120"/>
      <c r="P12" s="120">
        <v>3.6556202290000002</v>
      </c>
      <c r="Q12" s="120">
        <v>9.46E-9</v>
      </c>
      <c r="R12" s="121"/>
      <c r="S12" s="120">
        <v>3.6556202290000002</v>
      </c>
      <c r="T12" s="120">
        <v>9.46E-9</v>
      </c>
      <c r="V12">
        <v>3.1475610245828798</v>
      </c>
      <c r="W12">
        <v>4.7798017446355097E-9</v>
      </c>
    </row>
    <row r="13" spans="1:23" x14ac:dyDescent="0.2">
      <c r="A13" s="61">
        <v>5.6403930999999998</v>
      </c>
      <c r="B13" s="126">
        <v>3.3500000000000002E-8</v>
      </c>
      <c r="C13" s="120"/>
      <c r="D13" s="120">
        <v>3.8220369999999999</v>
      </c>
      <c r="E13" s="120">
        <v>3.7499999999999997E-9</v>
      </c>
      <c r="F13" s="122"/>
      <c r="G13" s="120">
        <v>3.3852325438944302</v>
      </c>
      <c r="H13" s="122">
        <v>3.7546594780782101E-9</v>
      </c>
      <c r="I13" s="122">
        <v>1.2829999999999999E-2</v>
      </c>
      <c r="J13" s="122">
        <v>3.30621913395278</v>
      </c>
      <c r="K13" s="122">
        <v>5.6972312794204401E-9</v>
      </c>
      <c r="L13" s="122"/>
      <c r="M13" s="120">
        <v>5.0845373399999998</v>
      </c>
      <c r="N13" s="122">
        <v>3.7399999999999997E-8</v>
      </c>
      <c r="O13" s="120"/>
      <c r="P13" s="120">
        <v>3.681774361</v>
      </c>
      <c r="Q13" s="122">
        <v>9.0599999999999997E-9</v>
      </c>
      <c r="R13" s="121"/>
      <c r="S13" s="120">
        <v>3.681774361</v>
      </c>
      <c r="T13" s="122">
        <v>9.0599999999999997E-9</v>
      </c>
      <c r="V13">
        <v>3.1852893279054899</v>
      </c>
      <c r="W13">
        <v>4.7767244203712501E-9</v>
      </c>
    </row>
    <row r="14" spans="1:23" x14ac:dyDescent="0.2">
      <c r="A14" s="61">
        <v>5.9521891</v>
      </c>
      <c r="B14" s="126">
        <v>3.8899999999999998E-8</v>
      </c>
      <c r="C14" s="120"/>
      <c r="D14" s="120">
        <v>3.520251</v>
      </c>
      <c r="E14" s="120">
        <v>2.7400000000000001E-9</v>
      </c>
      <c r="F14" s="122"/>
      <c r="G14" s="120">
        <v>3.1179362339406298</v>
      </c>
      <c r="H14" s="122">
        <v>2.7379520916488899E-9</v>
      </c>
      <c r="I14" s="120">
        <v>1.3089999999999999E-2</v>
      </c>
      <c r="J14" s="120">
        <v>3.3448365421802602</v>
      </c>
      <c r="K14" s="122">
        <v>5.63383114217497E-9</v>
      </c>
      <c r="L14" s="120"/>
      <c r="M14" s="120">
        <v>5.2884813380000004</v>
      </c>
      <c r="N14" s="122">
        <v>4.5400000000000003E-8</v>
      </c>
      <c r="O14" s="120"/>
      <c r="P14" s="120">
        <v>3.692586285</v>
      </c>
      <c r="Q14" s="120">
        <v>8.6523E-9</v>
      </c>
      <c r="R14" s="121"/>
      <c r="S14" s="120">
        <v>3.692586285</v>
      </c>
      <c r="T14" s="120">
        <v>8.6523E-9</v>
      </c>
      <c r="V14">
        <v>2.9047088617302599</v>
      </c>
      <c r="W14">
        <v>4.7173809705206296E-9</v>
      </c>
    </row>
    <row r="15" spans="1:23" x14ac:dyDescent="0.2">
      <c r="A15" s="61">
        <v>6.1897476999999999</v>
      </c>
      <c r="B15" s="126">
        <v>4.4400000000000001E-8</v>
      </c>
      <c r="C15" s="120"/>
      <c r="D15" s="120">
        <v>3.5271319999999999</v>
      </c>
      <c r="E15" s="120">
        <v>2.7900000000000001E-9</v>
      </c>
      <c r="F15" s="122"/>
      <c r="G15" s="120">
        <v>3.1240316195653799</v>
      </c>
      <c r="H15" s="122">
        <v>2.7876036386658398E-9</v>
      </c>
      <c r="I15" s="120">
        <v>1.3140000000000001E-2</v>
      </c>
      <c r="J15" s="120">
        <v>3.3549902610000499</v>
      </c>
      <c r="K15" s="122">
        <v>5.26981733801991E-9</v>
      </c>
      <c r="L15" s="120"/>
      <c r="M15" s="120">
        <v>5.5565237630000004</v>
      </c>
      <c r="N15" s="122">
        <v>5.7900000000000002E-8</v>
      </c>
      <c r="O15" s="120"/>
      <c r="P15" s="120">
        <v>3.3634682429999998</v>
      </c>
      <c r="Q15" s="120">
        <v>6.9485000000000001E-9</v>
      </c>
      <c r="R15" s="121"/>
      <c r="S15" s="120">
        <v>3.3634682429999998</v>
      </c>
      <c r="T15" s="120">
        <v>6.9485000000000001E-9</v>
      </c>
      <c r="V15">
        <v>2.9394169839683602</v>
      </c>
      <c r="W15">
        <v>4.1161658293727602E-9</v>
      </c>
    </row>
    <row r="16" spans="1:23" x14ac:dyDescent="0.2">
      <c r="A16" s="61">
        <v>6.4909929999999996</v>
      </c>
      <c r="B16" s="126">
        <v>5.3500000000000003E-8</v>
      </c>
      <c r="C16" s="120"/>
      <c r="D16" s="120">
        <v>3.228888</v>
      </c>
      <c r="E16" s="120">
        <v>2.0000000000000001E-9</v>
      </c>
      <c r="F16" s="122"/>
      <c r="G16" s="120">
        <v>2.85987246578124</v>
      </c>
      <c r="H16" s="122">
        <v>1.9991972829653198E-9</v>
      </c>
      <c r="I16" s="120">
        <v>1.338E-2</v>
      </c>
      <c r="J16" s="120">
        <v>3.0661182793575898</v>
      </c>
      <c r="K16" s="122">
        <v>5.1527578236692699E-9</v>
      </c>
      <c r="L16" s="120"/>
      <c r="M16" s="120">
        <v>5.7308423089999998</v>
      </c>
      <c r="N16" s="122">
        <v>6.6800000000000003E-8</v>
      </c>
      <c r="O16" s="120"/>
      <c r="P16" s="120">
        <v>3.394435525</v>
      </c>
      <c r="Q16" s="120">
        <v>5.9889999999999999E-9</v>
      </c>
      <c r="R16" s="121"/>
      <c r="S16" s="120">
        <v>3.394435525</v>
      </c>
      <c r="T16" s="120">
        <v>5.9889999999999999E-9</v>
      </c>
      <c r="V16">
        <v>2.6560196680924801</v>
      </c>
      <c r="W16">
        <v>4.0999999999999796E-9</v>
      </c>
    </row>
    <row r="17" spans="1:23" x14ac:dyDescent="0.2">
      <c r="A17" s="61">
        <v>6.6783416999999998</v>
      </c>
      <c r="B17" s="126">
        <v>6.0899999999999996E-8</v>
      </c>
      <c r="C17" s="120"/>
      <c r="D17" s="120">
        <v>3.2365379999999999</v>
      </c>
      <c r="E17" s="120">
        <v>1.5799999999999999E-9</v>
      </c>
      <c r="F17" s="122"/>
      <c r="G17" s="120">
        <v>2.8666476603321498</v>
      </c>
      <c r="H17" s="122">
        <v>1.5789834524623199E-9</v>
      </c>
      <c r="I17" s="120">
        <v>1.363E-2</v>
      </c>
      <c r="J17" s="120">
        <v>3.0941789847256298</v>
      </c>
      <c r="K17" s="122">
        <v>4.7871745063448603E-9</v>
      </c>
      <c r="L17" s="120"/>
      <c r="M17" s="120">
        <v>5.9270383620000002</v>
      </c>
      <c r="N17" s="122">
        <v>7.5199999999999998E-8</v>
      </c>
      <c r="O17" s="120"/>
      <c r="P17" s="120">
        <v>3.0831946989999999</v>
      </c>
      <c r="Q17" s="120">
        <v>5.3884999999999997E-9</v>
      </c>
      <c r="R17" s="121"/>
      <c r="S17" s="120">
        <v>3.0831946989999999</v>
      </c>
      <c r="T17" s="120">
        <v>5.3884999999999997E-9</v>
      </c>
    </row>
    <row r="18" spans="1:23" x14ac:dyDescent="0.2">
      <c r="A18" s="61">
        <v>6.9007798999999999</v>
      </c>
      <c r="B18" s="126">
        <v>6.9800000000000003E-8</v>
      </c>
      <c r="C18" s="120"/>
      <c r="D18" s="120">
        <v>3.2715480000000001</v>
      </c>
      <c r="E18" s="120">
        <v>4.8599999999999998E-10</v>
      </c>
      <c r="F18" s="122"/>
      <c r="G18" s="120">
        <v>2.8976569080371601</v>
      </c>
      <c r="H18" s="122">
        <v>4.85714285714286E-10</v>
      </c>
      <c r="I18" s="120">
        <v>1.379E-2</v>
      </c>
      <c r="J18" s="120">
        <v>2.81416878564555</v>
      </c>
      <c r="K18" s="122">
        <v>4.4236215386097302E-9</v>
      </c>
      <c r="L18" s="120"/>
      <c r="M18" s="120">
        <v>6.167578336</v>
      </c>
      <c r="N18" s="122">
        <v>8.4600000000000003E-8</v>
      </c>
      <c r="O18" s="120"/>
      <c r="P18" s="120">
        <v>3.1310089799999998</v>
      </c>
      <c r="Q18" s="120">
        <v>4.7853999999999996E-9</v>
      </c>
      <c r="R18" s="121"/>
      <c r="S18" s="120">
        <v>3.1310089799999998</v>
      </c>
      <c r="T18" s="120">
        <v>4.7853999999999996E-9</v>
      </c>
    </row>
    <row r="19" spans="1:23" x14ac:dyDescent="0.2">
      <c r="A19" s="61">
        <v>7.1481756000000001</v>
      </c>
      <c r="B19" s="126">
        <v>8.0400000000000005E-8</v>
      </c>
      <c r="C19" s="120"/>
      <c r="D19" s="120">
        <v>2.9741770000000001</v>
      </c>
      <c r="E19" s="120">
        <v>6.1499999999999994E-11</v>
      </c>
      <c r="F19" s="122"/>
      <c r="G19" s="120">
        <v>2.63427109479129</v>
      </c>
      <c r="H19" s="122">
        <v>6.1538461538460198E-11</v>
      </c>
      <c r="I19" s="120">
        <v>1.401E-2</v>
      </c>
      <c r="J19" s="120">
        <v>2.8456759405183201</v>
      </c>
      <c r="K19" s="122">
        <v>3.9519717946795302E-9</v>
      </c>
      <c r="L19" s="120"/>
      <c r="M19" s="120">
        <v>6.4608186520000004</v>
      </c>
      <c r="N19" s="122">
        <v>9.4300000000000004E-8</v>
      </c>
      <c r="O19" s="120"/>
      <c r="P19" s="120">
        <v>3.161109825</v>
      </c>
      <c r="Q19" s="120">
        <v>4.5291999999999996E-9</v>
      </c>
      <c r="R19" s="121"/>
      <c r="S19" s="120">
        <v>3.161109825</v>
      </c>
      <c r="T19" s="120">
        <v>4.5291999999999996E-9</v>
      </c>
    </row>
    <row r="20" spans="1:23" x14ac:dyDescent="0.2">
      <c r="A20" s="61">
        <v>7.5011637000000002</v>
      </c>
      <c r="B20" s="126">
        <v>9.09E-8</v>
      </c>
      <c r="C20" s="120"/>
      <c r="D20" s="152" t="s">
        <v>57</v>
      </c>
      <c r="E20" s="152"/>
      <c r="F20" s="122"/>
      <c r="G20" s="120"/>
      <c r="H20" s="120"/>
      <c r="I20" s="120">
        <v>1.413E-2</v>
      </c>
      <c r="J20" s="120">
        <v>2.8551647888900198</v>
      </c>
      <c r="K20" s="122">
        <v>3.7893126477872898E-9</v>
      </c>
      <c r="L20" s="120"/>
      <c r="M20" s="120">
        <v>6.6276430279999996</v>
      </c>
      <c r="N20" s="122">
        <v>1.03E-7</v>
      </c>
      <c r="O20" s="120"/>
      <c r="P20" s="120">
        <v>2.8688557710000002</v>
      </c>
      <c r="Q20" s="120">
        <v>4.4986999999999998E-9</v>
      </c>
      <c r="R20" s="121"/>
      <c r="S20" s="120">
        <v>2.8688557710000002</v>
      </c>
      <c r="T20" s="120">
        <v>4.4986999999999998E-9</v>
      </c>
      <c r="V20">
        <v>3.85160748477715</v>
      </c>
      <c r="W20">
        <v>1.4999999999999999E-8</v>
      </c>
    </row>
    <row r="21" spans="1:23" x14ac:dyDescent="0.2">
      <c r="A21" s="61">
        <v>7.7011381999999999</v>
      </c>
      <c r="B21" s="126">
        <v>9.8799999999999998E-8</v>
      </c>
      <c r="C21" s="120"/>
      <c r="D21" s="120">
        <v>4.2715420000000002</v>
      </c>
      <c r="E21" s="120">
        <v>5.5500000000000001E-9</v>
      </c>
      <c r="F21" s="122">
        <v>1.5465E-2</v>
      </c>
      <c r="G21" s="120">
        <v>3.7833657158951599</v>
      </c>
      <c r="H21" s="122">
        <v>5.5500000000000001E-9</v>
      </c>
      <c r="I21" s="120">
        <v>1.4290000000000001E-2</v>
      </c>
      <c r="J21" s="120">
        <v>2.599242814089</v>
      </c>
      <c r="K21" s="122">
        <v>3.6651031362812801E-9</v>
      </c>
      <c r="L21" s="120"/>
      <c r="M21" s="120">
        <v>6.8077163230000002</v>
      </c>
      <c r="N21" s="122">
        <v>1.1000000000000001E-7</v>
      </c>
      <c r="O21" s="120"/>
      <c r="P21" s="120">
        <v>2.8948104429999999</v>
      </c>
      <c r="Q21" s="120">
        <v>4.3303999999999999E-9</v>
      </c>
      <c r="R21" s="121"/>
      <c r="S21" s="120">
        <v>2.8948104429999999</v>
      </c>
      <c r="T21" s="120">
        <v>4.3303999999999999E-9</v>
      </c>
      <c r="V21">
        <v>3.9108647731205601</v>
      </c>
      <c r="W21">
        <v>1.4E-8</v>
      </c>
    </row>
    <row r="22" spans="1:23" x14ac:dyDescent="0.2">
      <c r="A22" s="61">
        <v>7.9207367</v>
      </c>
      <c r="B22" s="126">
        <v>1.09E-7</v>
      </c>
      <c r="C22" s="120"/>
      <c r="D22" s="120">
        <v>4.2715420000000002</v>
      </c>
      <c r="E22" s="120">
        <v>5.5500000000000001E-9</v>
      </c>
      <c r="F22" s="122">
        <v>1.6334999999999999E-2</v>
      </c>
      <c r="G22" s="120">
        <v>4.0031911121479302</v>
      </c>
      <c r="H22" s="122">
        <v>6.2999999999999902E-9</v>
      </c>
      <c r="I22" s="120">
        <v>1.443E-2</v>
      </c>
      <c r="J22" s="120">
        <v>2.6211718122053602</v>
      </c>
      <c r="K22" s="122">
        <v>3.27781350696918E-9</v>
      </c>
      <c r="L22" s="120"/>
      <c r="M22" s="120">
        <v>7.0055299929999997</v>
      </c>
      <c r="N22" s="122">
        <v>1.1899999999999999E-7</v>
      </c>
      <c r="O22" s="120"/>
      <c r="P22" s="120">
        <v>2.9109480859999999</v>
      </c>
      <c r="Q22" s="120">
        <v>4.3072999999999998E-9</v>
      </c>
      <c r="R22" s="121"/>
      <c r="S22" s="120">
        <v>2.9109480859999999</v>
      </c>
      <c r="T22" s="120">
        <v>4.3072999999999998E-9</v>
      </c>
      <c r="V22">
        <v>3.9668448275342301</v>
      </c>
      <c r="W22">
        <v>8.9999999999999896E-9</v>
      </c>
    </row>
    <row r="23" spans="1:23" x14ac:dyDescent="0.2">
      <c r="A23" s="61">
        <v>8.1646861000000008</v>
      </c>
      <c r="B23" s="126">
        <v>1.2100000000000001E-7</v>
      </c>
      <c r="C23" s="120"/>
      <c r="D23" s="120">
        <v>4.5197320000000003</v>
      </c>
      <c r="E23" s="120">
        <v>6.3000000000000002E-9</v>
      </c>
      <c r="F23" s="122">
        <v>1.704E-2</v>
      </c>
      <c r="G23" s="120">
        <v>4.1327629123352896</v>
      </c>
      <c r="H23" s="122">
        <v>7.8000000000000103E-9</v>
      </c>
      <c r="I23" s="120">
        <v>1.4670000000000001E-2</v>
      </c>
      <c r="J23" s="120">
        <v>2.6449791356860399</v>
      </c>
      <c r="K23" s="122">
        <v>3.0290141351834198E-9</v>
      </c>
      <c r="L23" s="120"/>
      <c r="M23" s="120">
        <v>7.2470943319999996</v>
      </c>
      <c r="N23" s="122">
        <v>1.31E-7</v>
      </c>
      <c r="O23" s="120"/>
      <c r="P23" s="120">
        <v>2.6516822420000001</v>
      </c>
      <c r="Q23" s="120">
        <v>4.6053000000000002E-9</v>
      </c>
      <c r="R23" s="121"/>
      <c r="S23" s="120">
        <v>2.6516822420000001</v>
      </c>
      <c r="T23" s="120">
        <v>4.6053000000000002E-9</v>
      </c>
      <c r="V23">
        <v>4.0074988011741004</v>
      </c>
      <c r="W23">
        <v>9.8451824134705503E-9</v>
      </c>
    </row>
    <row r="24" spans="1:23" x14ac:dyDescent="0.2">
      <c r="A24" s="61">
        <v>8.4560911000000001</v>
      </c>
      <c r="B24" s="126">
        <v>1.3899999999999999E-7</v>
      </c>
      <c r="C24" s="120"/>
      <c r="D24" s="120">
        <v>4.666023</v>
      </c>
      <c r="E24" s="120">
        <v>7.8000000000000004E-9</v>
      </c>
      <c r="F24" s="122">
        <v>1.7430000000000001E-2</v>
      </c>
      <c r="G24" s="120">
        <v>4.3335680805549801</v>
      </c>
      <c r="H24" s="122">
        <v>7.70772318944272E-9</v>
      </c>
      <c r="I24" s="120">
        <v>1.49E-2</v>
      </c>
      <c r="J24" s="120">
        <v>2.4197295995611499</v>
      </c>
      <c r="K24" s="122">
        <v>2.8555009796576499E-9</v>
      </c>
      <c r="L24" s="120"/>
      <c r="M24" s="120">
        <v>7.5222978180000002</v>
      </c>
      <c r="N24" s="122">
        <v>1.43E-7</v>
      </c>
      <c r="O24" s="120"/>
      <c r="P24" s="120">
        <v>2.6794706760000002</v>
      </c>
      <c r="Q24" s="120">
        <v>3.9335999999999997E-9</v>
      </c>
      <c r="R24" s="121"/>
      <c r="S24" s="120">
        <v>2.6794706760000002</v>
      </c>
      <c r="T24" s="120">
        <v>3.9335999999999997E-9</v>
      </c>
      <c r="V24">
        <v>4.0420916185003497</v>
      </c>
      <c r="W24">
        <v>9.3893487858719893E-9</v>
      </c>
    </row>
    <row r="25" spans="1:23" x14ac:dyDescent="0.2">
      <c r="A25" s="61">
        <v>8.8402816000000009</v>
      </c>
      <c r="B25" s="126">
        <v>1.6400000000000001E-7</v>
      </c>
      <c r="C25" s="120"/>
      <c r="D25" s="120">
        <v>4.8927379999999996</v>
      </c>
      <c r="E25" s="120">
        <v>7.7099999999999992E-9</v>
      </c>
      <c r="F25" s="122">
        <v>1.8380000000000001E-2</v>
      </c>
      <c r="G25" s="120">
        <v>4.5069567300156397</v>
      </c>
      <c r="H25" s="122">
        <v>9.3935578502698992E-9</v>
      </c>
      <c r="I25" s="120">
        <v>1.5089999999999999E-2</v>
      </c>
      <c r="J25" s="120">
        <v>2.4412326605146499</v>
      </c>
      <c r="K25" s="122">
        <v>2.6314035240129598E-9</v>
      </c>
      <c r="L25" s="120"/>
      <c r="M25" s="120">
        <v>7.8358574709999997</v>
      </c>
      <c r="N25" s="122">
        <v>1.5599999999999999E-7</v>
      </c>
      <c r="O25" s="120"/>
      <c r="P25" s="120">
        <v>2.6912483549999999</v>
      </c>
      <c r="Q25" s="120">
        <v>3.9875000000000001E-9</v>
      </c>
      <c r="R25" s="121"/>
      <c r="S25" s="120">
        <v>2.6912483549999999</v>
      </c>
      <c r="T25" s="120">
        <v>3.9875000000000001E-9</v>
      </c>
      <c r="V25">
        <v>4.1247204062707103</v>
      </c>
      <c r="W25">
        <v>1.11206896551724E-8</v>
      </c>
    </row>
    <row r="26" spans="1:23" x14ac:dyDescent="0.2">
      <c r="A26" s="61">
        <v>9.3377123999999991</v>
      </c>
      <c r="B26" s="126">
        <v>1.91E-7</v>
      </c>
      <c r="C26" s="120"/>
      <c r="D26" s="122">
        <v>5.09</v>
      </c>
      <c r="E26" s="120">
        <v>9.39E-9</v>
      </c>
      <c r="F26" s="122">
        <v>1.9349999999999999E-2</v>
      </c>
      <c r="G26" s="122">
        <v>4.74066898852693</v>
      </c>
      <c r="H26" s="122">
        <v>1.22773848301536E-8</v>
      </c>
      <c r="I26" s="120">
        <v>1.5259999999999999E-2</v>
      </c>
      <c r="J26" s="120">
        <v>2.45711756830221</v>
      </c>
      <c r="K26" s="122">
        <v>2.3747542566474199E-9</v>
      </c>
      <c r="L26" s="120"/>
      <c r="M26" s="120">
        <v>8.1972451030000002</v>
      </c>
      <c r="N26" s="122">
        <v>1.7100000000000001E-7</v>
      </c>
      <c r="O26" s="120"/>
      <c r="P26" s="120">
        <v>2.6956565289999999</v>
      </c>
      <c r="Q26" s="120">
        <v>4.3018000000000002E-9</v>
      </c>
      <c r="R26" s="121"/>
      <c r="S26" s="120">
        <v>2.6956565289999999</v>
      </c>
      <c r="T26" s="120">
        <v>4.3018000000000002E-9</v>
      </c>
      <c r="V26">
        <v>4.2296285368051603</v>
      </c>
      <c r="W26">
        <v>1.3724889624724099E-8</v>
      </c>
    </row>
    <row r="27" spans="1:23" x14ac:dyDescent="0.2">
      <c r="A27" s="61">
        <v>9.6887760000000007</v>
      </c>
      <c r="B27" s="126">
        <v>2.11E-7</v>
      </c>
      <c r="C27" s="120"/>
      <c r="D27" s="120">
        <v>5.3523680000000002</v>
      </c>
      <c r="E27" s="120">
        <v>1.2299999999999999E-8</v>
      </c>
      <c r="F27" s="122">
        <v>1.9980000000000001E-2</v>
      </c>
      <c r="G27" s="120">
        <v>4.9030690169491997</v>
      </c>
      <c r="H27" s="122">
        <v>1.4330121608980399E-8</v>
      </c>
      <c r="I27" s="120">
        <v>1.5480000000000001E-2</v>
      </c>
      <c r="J27" s="120">
        <v>2.2340604658966301</v>
      </c>
      <c r="K27" s="122">
        <v>2.1330854753004501E-9</v>
      </c>
      <c r="L27" s="120"/>
      <c r="M27" s="120">
        <v>8.6360232690000007</v>
      </c>
      <c r="N27" s="122">
        <v>1.9299999999999999E-7</v>
      </c>
      <c r="O27" s="120"/>
      <c r="P27" s="120">
        <v>2.4799980609999999</v>
      </c>
      <c r="Q27" s="120">
        <v>2.0264E-9</v>
      </c>
      <c r="R27" s="121"/>
      <c r="S27" s="120">
        <v>2.4799980609999999</v>
      </c>
      <c r="T27" s="120">
        <v>2.0264E-9</v>
      </c>
      <c r="V27">
        <v>4.2903132414923002</v>
      </c>
      <c r="W27">
        <v>1.4944808231992501E-8</v>
      </c>
    </row>
    <row r="28" spans="1:23" x14ac:dyDescent="0.2">
      <c r="A28" s="61">
        <v>10.116410999999999</v>
      </c>
      <c r="B28" s="126">
        <v>2.3099999999999999E-7</v>
      </c>
      <c r="C28" s="120"/>
      <c r="D28" s="122">
        <v>5.54</v>
      </c>
      <c r="E28" s="120">
        <v>1.4300000000000001E-8</v>
      </c>
      <c r="F28" s="122">
        <v>2.0670000000000001E-2</v>
      </c>
      <c r="G28" s="122">
        <v>5.0812444671418699</v>
      </c>
      <c r="H28" s="122">
        <v>1.7770523415978E-8</v>
      </c>
      <c r="I28" s="120">
        <v>1.554E-2</v>
      </c>
      <c r="J28" s="120">
        <v>2.2447094917711299</v>
      </c>
      <c r="K28" s="122">
        <v>1.9391651538046E-9</v>
      </c>
      <c r="L28" s="120"/>
      <c r="M28" s="120">
        <v>9.1852741299999998</v>
      </c>
      <c r="N28" s="122">
        <v>2.1E-7</v>
      </c>
      <c r="O28" s="120"/>
      <c r="P28" s="120">
        <v>2.481065584</v>
      </c>
      <c r="Q28" s="120">
        <v>2.0027000000000001E-9</v>
      </c>
      <c r="R28" s="121"/>
      <c r="S28" s="120">
        <v>2.481065584</v>
      </c>
      <c r="T28" s="120">
        <v>2.0027000000000001E-9</v>
      </c>
      <c r="V28">
        <v>4.3590608592904303</v>
      </c>
      <c r="W28">
        <v>1.6026515151515202E-8</v>
      </c>
    </row>
    <row r="29" spans="1:23" x14ac:dyDescent="0.2">
      <c r="A29" s="61">
        <v>10.616426000000001</v>
      </c>
      <c r="B29" s="126">
        <v>2.5699999999999999E-7</v>
      </c>
      <c r="C29" s="120"/>
      <c r="D29" s="120">
        <v>5.7368889999999997</v>
      </c>
      <c r="E29" s="120">
        <v>1.7800000000000001E-8</v>
      </c>
      <c r="F29" s="122">
        <v>2.1590000000000002E-2</v>
      </c>
      <c r="G29" s="120">
        <v>5.2934595171596097</v>
      </c>
      <c r="H29" s="122">
        <v>2.3885714285714299E-8</v>
      </c>
      <c r="I29" s="120">
        <v>1.5610000000000001E-2</v>
      </c>
      <c r="J29" s="120">
        <v>2.2549657026293501</v>
      </c>
      <c r="K29" s="122">
        <v>1.71869803191923E-9</v>
      </c>
      <c r="L29" s="120"/>
      <c r="M29" s="120">
        <v>9.5771535080000003</v>
      </c>
      <c r="N29" s="122">
        <v>2.1799999999999999E-7</v>
      </c>
      <c r="O29" s="120"/>
      <c r="P29" s="120">
        <v>2.4795231200000001</v>
      </c>
      <c r="Q29" s="120">
        <v>1.9476999999999998E-9</v>
      </c>
      <c r="R29" s="121"/>
      <c r="S29" s="120">
        <v>2.4795231200000001</v>
      </c>
      <c r="T29" s="120">
        <v>1.9476999999999998E-9</v>
      </c>
      <c r="V29">
        <v>4.4331832392727604</v>
      </c>
      <c r="W29">
        <v>1.6928571428571501E-8</v>
      </c>
    </row>
    <row r="30" spans="1:23" x14ac:dyDescent="0.2">
      <c r="A30" s="61">
        <v>11.211149000000001</v>
      </c>
      <c r="B30" s="126">
        <v>2.8999999999999998E-7</v>
      </c>
      <c r="C30" s="120"/>
      <c r="D30" s="122">
        <v>5.98</v>
      </c>
      <c r="E30" s="120">
        <v>2.3899999999999999E-8</v>
      </c>
      <c r="F30" s="122">
        <v>2.2620000000000001E-2</v>
      </c>
      <c r="G30" s="122">
        <v>5.6608039890054798</v>
      </c>
      <c r="H30" s="122">
        <v>3.3167701944652201E-8</v>
      </c>
      <c r="I30" s="120">
        <v>1.5779999999999999E-2</v>
      </c>
      <c r="J30" s="120">
        <v>2.26697846102401</v>
      </c>
      <c r="K30" s="122">
        <v>1.5940135152810601E-9</v>
      </c>
      <c r="L30" s="120"/>
      <c r="M30" s="120">
        <v>10.00559333</v>
      </c>
      <c r="N30" s="122">
        <v>2.3200000000000001E-7</v>
      </c>
      <c r="O30" s="120"/>
      <c r="P30" s="120">
        <v>2.2748388739999998</v>
      </c>
      <c r="Q30" s="120">
        <v>1.8135E-9</v>
      </c>
      <c r="R30" s="121"/>
      <c r="S30" s="120">
        <v>2.2748388739999998</v>
      </c>
      <c r="T30" s="120">
        <v>1.8135E-9</v>
      </c>
      <c r="V30">
        <v>4.5124194137874403</v>
      </c>
      <c r="W30">
        <v>1.8142857142857198E-8</v>
      </c>
    </row>
    <row r="31" spans="1:23" x14ac:dyDescent="0.2">
      <c r="A31" s="61">
        <v>11.984926</v>
      </c>
      <c r="B31" s="126">
        <v>3.3700000000000001E-7</v>
      </c>
      <c r="C31" s="120"/>
      <c r="D31" s="120">
        <v>6.3912300000000002</v>
      </c>
      <c r="E31" s="120">
        <v>3.32E-8</v>
      </c>
      <c r="F31" s="122">
        <v>2.4250000000000001E-2</v>
      </c>
      <c r="G31" s="120">
        <v>6.2733692485854098</v>
      </c>
      <c r="H31" s="122">
        <v>4.9247705789521899E-8</v>
      </c>
      <c r="I31" s="120">
        <v>1.5900000000000001E-2</v>
      </c>
      <c r="J31" s="120">
        <v>2.0560281715890598</v>
      </c>
      <c r="K31" s="122">
        <v>1.33113259204526E-9</v>
      </c>
      <c r="L31" s="120"/>
      <c r="M31" s="120">
        <v>10.47899527</v>
      </c>
      <c r="N31" s="122">
        <v>2.5199999999999998E-7</v>
      </c>
      <c r="O31" s="120"/>
      <c r="P31" s="120">
        <v>2.3035201390000002</v>
      </c>
      <c r="Q31" s="120">
        <v>1.7779E-9</v>
      </c>
      <c r="R31" s="121"/>
      <c r="S31" s="120">
        <v>2.3035201390000002</v>
      </c>
      <c r="T31" s="120">
        <v>1.7779E-9</v>
      </c>
      <c r="V31">
        <v>4.5997576921957304</v>
      </c>
      <c r="W31">
        <v>1.92142857142857E-8</v>
      </c>
    </row>
    <row r="32" spans="1:23" x14ac:dyDescent="0.2">
      <c r="A32" s="61">
        <v>13.027060000000001</v>
      </c>
      <c r="B32" s="126">
        <v>4.2300000000000002E-7</v>
      </c>
      <c r="C32" s="120"/>
      <c r="D32" s="120">
        <v>7.0828360000000004</v>
      </c>
      <c r="E32" s="120">
        <v>4.9199999999999997E-8</v>
      </c>
      <c r="F32" s="122">
        <v>2.7E-2</v>
      </c>
      <c r="G32" s="120">
        <v>7.5708043935305103</v>
      </c>
      <c r="H32" s="122">
        <v>8.3799920878989605E-8</v>
      </c>
      <c r="I32" s="120">
        <v>1.601E-2</v>
      </c>
      <c r="J32" s="120">
        <v>2.0640272863644902</v>
      </c>
      <c r="K32" s="122">
        <v>9.8616686772868408E-10</v>
      </c>
      <c r="L32" s="120"/>
      <c r="M32" s="120">
        <v>11.03085297</v>
      </c>
      <c r="N32" s="122">
        <v>2.8299999999999998E-7</v>
      </c>
      <c r="O32" s="120"/>
      <c r="P32" s="120">
        <v>2.110105291</v>
      </c>
      <c r="Q32" s="120">
        <v>1.3248E-9</v>
      </c>
      <c r="R32" s="121"/>
      <c r="S32" s="120">
        <v>2.110105291</v>
      </c>
      <c r="T32" s="120">
        <v>1.3248E-9</v>
      </c>
      <c r="V32">
        <v>4.6915221803203897</v>
      </c>
      <c r="W32">
        <v>1.9767857142857201E-8</v>
      </c>
    </row>
    <row r="33" spans="1:23" x14ac:dyDescent="0.2">
      <c r="A33" s="61">
        <v>14.041273</v>
      </c>
      <c r="B33" s="126">
        <v>5.6599999999999996E-7</v>
      </c>
      <c r="C33" s="120"/>
      <c r="D33" s="120">
        <v>8.547682</v>
      </c>
      <c r="E33" s="120">
        <v>8.3799999999999996E-8</v>
      </c>
      <c r="F33" s="122">
        <v>2.7980000000000001E-2</v>
      </c>
      <c r="G33" s="120">
        <v>8.0683298677148603</v>
      </c>
      <c r="H33" s="122">
        <v>1.2370428996913399E-7</v>
      </c>
      <c r="I33" s="120">
        <v>1.6084999999999999E-2</v>
      </c>
      <c r="J33" s="120">
        <v>2.0735583256166401</v>
      </c>
      <c r="K33" s="122">
        <v>1.95058517555274E-10</v>
      </c>
      <c r="L33" s="120"/>
      <c r="M33" s="120">
        <v>11.71190928</v>
      </c>
      <c r="N33" s="122">
        <v>3.3599999999999999E-7</v>
      </c>
      <c r="O33" s="120"/>
      <c r="P33" s="120">
        <v>2.1118588420000002</v>
      </c>
      <c r="Q33" s="120">
        <v>1.3290000000000001E-9</v>
      </c>
      <c r="R33" s="121"/>
      <c r="S33" s="120">
        <v>2.1118588420000002</v>
      </c>
      <c r="T33" s="120">
        <v>1.3290000000000001E-9</v>
      </c>
      <c r="V33">
        <v>4.7922423421657898</v>
      </c>
      <c r="W33">
        <v>2.04107142857143E-8</v>
      </c>
    </row>
    <row r="34" spans="1:23" x14ac:dyDescent="0.2">
      <c r="A34" s="61">
        <v>14.821358</v>
      </c>
      <c r="B34" s="126">
        <v>8.1100000000000005E-7</v>
      </c>
      <c r="C34" s="120"/>
      <c r="D34" s="120">
        <v>9.1094050000000006</v>
      </c>
      <c r="E34" s="120">
        <v>1.24E-7</v>
      </c>
      <c r="F34" s="122">
        <v>2.9270000000000001E-2</v>
      </c>
      <c r="G34" s="120">
        <v>8.7883300707707903</v>
      </c>
      <c r="H34" s="122">
        <v>1.9111415903368001E-7</v>
      </c>
      <c r="I34" s="120">
        <v>1.6125E-2</v>
      </c>
      <c r="J34" s="120">
        <v>2.0767097025079999</v>
      </c>
      <c r="K34" s="122">
        <v>6.5445026178006801E-11</v>
      </c>
      <c r="L34" s="120"/>
      <c r="M34" s="120">
        <v>12.72452022</v>
      </c>
      <c r="N34" s="122">
        <v>4.03E-7</v>
      </c>
      <c r="O34" s="120"/>
      <c r="P34" s="120">
        <v>1.912350089</v>
      </c>
      <c r="Q34" s="120">
        <v>2.5000000000000002E-10</v>
      </c>
      <c r="R34" s="121"/>
      <c r="S34" s="120">
        <v>1.912350089</v>
      </c>
      <c r="T34" s="120">
        <v>2.5000000000000002E-10</v>
      </c>
      <c r="V34">
        <v>4.8900939281576097</v>
      </c>
      <c r="W34">
        <v>2.2523559237810901E-8</v>
      </c>
    </row>
    <row r="35" spans="1:23" x14ac:dyDescent="0.2">
      <c r="A35" s="61">
        <v>15.258865999999999</v>
      </c>
      <c r="B35" s="126">
        <v>9.9999999999999995E-7</v>
      </c>
      <c r="C35" s="120"/>
      <c r="D35" s="120">
        <v>9.9223079999999992</v>
      </c>
      <c r="E35" s="120">
        <v>1.91E-7</v>
      </c>
      <c r="F35" s="122">
        <v>3.1009999999999999E-2</v>
      </c>
      <c r="G35" s="120">
        <v>10.0862123787469</v>
      </c>
      <c r="H35" s="122">
        <v>2.5352187063750602E-7</v>
      </c>
      <c r="I35" s="120"/>
      <c r="J35" s="120"/>
      <c r="K35" s="120"/>
      <c r="L35" s="120"/>
      <c r="M35" s="120">
        <v>13.611302029999999</v>
      </c>
      <c r="N35" s="122">
        <v>4.6899999999999998E-7</v>
      </c>
      <c r="O35" s="120"/>
      <c r="P35" s="152" t="s">
        <v>80</v>
      </c>
      <c r="Q35" s="152"/>
      <c r="R35" s="121"/>
      <c r="S35" s="121"/>
      <c r="T35" s="121"/>
      <c r="V35">
        <v>5.0047143958232301</v>
      </c>
      <c r="W35">
        <v>2.5187160214080199E-8</v>
      </c>
    </row>
    <row r="36" spans="1:23" x14ac:dyDescent="0.2">
      <c r="A36" s="61">
        <v>15.962787000000001</v>
      </c>
      <c r="B36" s="126">
        <v>1.1200000000000001E-6</v>
      </c>
      <c r="C36" s="120"/>
      <c r="D36" s="120">
        <v>11.38766</v>
      </c>
      <c r="E36" s="120">
        <v>2.5400000000000002E-7</v>
      </c>
      <c r="F36" s="122">
        <v>3.2945000000000002E-2</v>
      </c>
      <c r="G36" s="120">
        <v>10.789470487994301</v>
      </c>
      <c r="H36" s="122">
        <v>2.7799999999999997E-7</v>
      </c>
      <c r="I36" s="120">
        <v>1.6310000000000002E-2</v>
      </c>
      <c r="J36" s="120">
        <v>4.0541581601963896</v>
      </c>
      <c r="K36" s="122">
        <v>8.0000000000001808E-9</v>
      </c>
      <c r="L36" s="120"/>
      <c r="M36" s="120">
        <v>14.80102621</v>
      </c>
      <c r="N36" s="122">
        <v>5.6199999999999998E-7</v>
      </c>
      <c r="O36" s="120"/>
      <c r="P36" s="120" t="s">
        <v>48</v>
      </c>
      <c r="Q36" s="120" t="s">
        <v>8</v>
      </c>
      <c r="R36" s="121"/>
      <c r="S36" s="120">
        <v>4.2021986069999997</v>
      </c>
      <c r="T36" s="120">
        <v>1.4E-8</v>
      </c>
      <c r="V36">
        <v>5.1351879593720504</v>
      </c>
      <c r="W36">
        <v>2.9738049984380399E-8</v>
      </c>
    </row>
    <row r="37" spans="1:23" x14ac:dyDescent="0.2">
      <c r="A37" s="61">
        <v>16.983851999999999</v>
      </c>
      <c r="B37" s="126">
        <v>1.24E-6</v>
      </c>
      <c r="C37" s="120"/>
      <c r="D37" s="120">
        <v>12.181660000000001</v>
      </c>
      <c r="E37" s="120">
        <v>2.7799999999999997E-7</v>
      </c>
      <c r="F37" s="122">
        <v>3.4735000000000002E-2</v>
      </c>
      <c r="G37" s="120">
        <v>12.2085019980364</v>
      </c>
      <c r="H37" s="122">
        <v>4.3799999999999998E-7</v>
      </c>
      <c r="I37" s="120">
        <v>1.6469999999999999E-2</v>
      </c>
      <c r="J37" s="120">
        <v>4.0705905881447002</v>
      </c>
      <c r="K37" s="122">
        <v>1.1999999999999901E-8</v>
      </c>
      <c r="L37" s="120"/>
      <c r="M37" s="120">
        <v>15.55079029</v>
      </c>
      <c r="N37" s="122">
        <v>6.4000000000000001E-7</v>
      </c>
      <c r="O37" s="120"/>
      <c r="P37" s="120">
        <v>4.2021986073462001</v>
      </c>
      <c r="Q37" s="122">
        <v>1.4000000000000101E-8</v>
      </c>
      <c r="R37" s="121"/>
      <c r="S37" s="120">
        <v>4.2320020349999998</v>
      </c>
      <c r="T37" s="120">
        <v>1.4500000000000001E-8</v>
      </c>
      <c r="V37">
        <v>5.3116886600496596</v>
      </c>
      <c r="W37">
        <v>3.5468954017580702E-8</v>
      </c>
    </row>
    <row r="38" spans="1:23" x14ac:dyDescent="0.2">
      <c r="A38" s="61">
        <v>18.074705999999999</v>
      </c>
      <c r="B38" s="126">
        <v>1.3999999999999999E-6</v>
      </c>
      <c r="C38" s="120"/>
      <c r="D38" s="120">
        <v>13.78379</v>
      </c>
      <c r="E38" s="120">
        <v>4.3799999999999998E-7</v>
      </c>
      <c r="F38" s="122">
        <v>3.5830000000000001E-2</v>
      </c>
      <c r="G38" s="120">
        <v>0</v>
      </c>
      <c r="H38" s="120">
        <v>0</v>
      </c>
      <c r="I38" s="120">
        <v>1.6709999999999999E-2</v>
      </c>
      <c r="J38" s="120">
        <v>4.1202575949270299</v>
      </c>
      <c r="K38" s="122">
        <v>1.1999999999999901E-8</v>
      </c>
      <c r="L38" s="120"/>
      <c r="M38" s="120">
        <v>16.47663043</v>
      </c>
      <c r="N38" s="122">
        <v>7.9999999999999996E-7</v>
      </c>
      <c r="O38" s="120"/>
      <c r="P38" s="120">
        <v>4.2320020349650997</v>
      </c>
      <c r="Q38" s="122">
        <v>1.4500000000000001E-8</v>
      </c>
      <c r="R38" s="121"/>
      <c r="S38" s="120">
        <v>4.2944217599999996</v>
      </c>
      <c r="T38" s="120">
        <v>1.4E-8</v>
      </c>
      <c r="V38">
        <v>5.4774867668715004</v>
      </c>
      <c r="W38">
        <v>3.86332769385887E-8</v>
      </c>
    </row>
    <row r="39" spans="1:23" x14ac:dyDescent="0.2">
      <c r="A39" s="61">
        <v>18.697773999999999</v>
      </c>
      <c r="B39" s="126">
        <v>1.6300000000000001E-6</v>
      </c>
      <c r="C39" s="120"/>
      <c r="D39" s="120"/>
      <c r="E39" s="120"/>
      <c r="F39" s="122"/>
      <c r="G39" s="120"/>
      <c r="H39" s="120"/>
      <c r="I39" s="120">
        <v>1.6830000000000001E-2</v>
      </c>
      <c r="J39" s="120">
        <v>4.1801366887309896</v>
      </c>
      <c r="K39" s="122">
        <v>1.18712209354359E-8</v>
      </c>
      <c r="L39" s="120"/>
      <c r="M39" s="120">
        <v>17.72514249</v>
      </c>
      <c r="N39" s="122">
        <v>1.04E-6</v>
      </c>
      <c r="O39" s="120"/>
      <c r="P39" s="120">
        <v>4.2944217595377898</v>
      </c>
      <c r="Q39" s="122">
        <v>1.4000000000000101E-8</v>
      </c>
      <c r="R39" s="121"/>
      <c r="S39" s="120">
        <v>4.3359177789999999</v>
      </c>
      <c r="T39" s="120">
        <v>1.4438E-8</v>
      </c>
      <c r="V39">
        <v>5.63281178432376</v>
      </c>
      <c r="W39">
        <v>3.9797751268866197E-8</v>
      </c>
    </row>
    <row r="40" spans="1:23" x14ac:dyDescent="0.2">
      <c r="A40" s="61">
        <v>19.362535000000001</v>
      </c>
      <c r="B40" s="126">
        <v>2.2500000000000001E-6</v>
      </c>
      <c r="C40" s="120"/>
      <c r="D40" s="120"/>
      <c r="E40" s="120"/>
      <c r="F40" s="122"/>
      <c r="G40" s="120"/>
      <c r="H40" s="120"/>
      <c r="I40" s="120">
        <v>1.712E-2</v>
      </c>
      <c r="J40" s="120">
        <v>4.2323072420128698</v>
      </c>
      <c r="K40" s="122">
        <v>1.22857142857143E-8</v>
      </c>
      <c r="L40" s="120"/>
      <c r="M40" s="120">
        <v>20.066510260000001</v>
      </c>
      <c r="N40" s="122">
        <v>1.64E-6</v>
      </c>
      <c r="O40" s="120"/>
      <c r="P40" s="120">
        <v>4.33591777936297</v>
      </c>
      <c r="Q40" s="122">
        <v>1.4438095007583801E-8</v>
      </c>
      <c r="R40" s="121"/>
      <c r="S40" s="120">
        <v>4.401958112</v>
      </c>
      <c r="T40" s="120">
        <v>1.5567E-8</v>
      </c>
      <c r="V40">
        <v>5.7581836726662603</v>
      </c>
      <c r="W40">
        <v>4.2462093772221601E-8</v>
      </c>
    </row>
    <row r="41" spans="1:23" x14ac:dyDescent="0.2">
      <c r="A41" s="61">
        <v>19.591234</v>
      </c>
      <c r="B41" s="126">
        <v>7.0299999999999996E-6</v>
      </c>
      <c r="C41" s="120"/>
      <c r="D41" s="120"/>
      <c r="E41" s="120"/>
      <c r="F41" s="122"/>
      <c r="G41" s="120"/>
      <c r="H41" s="120"/>
      <c r="I41" s="120">
        <v>1.738E-2</v>
      </c>
      <c r="J41" s="120">
        <v>4.2893132520174104</v>
      </c>
      <c r="K41" s="122">
        <v>1.2771146813238301E-8</v>
      </c>
      <c r="L41" s="120"/>
      <c r="M41" s="120">
        <v>24.435729720000001</v>
      </c>
      <c r="N41" s="122">
        <v>5.49E-6</v>
      </c>
      <c r="O41" s="120"/>
      <c r="P41" s="120">
        <v>4.40195811181938</v>
      </c>
      <c r="Q41" s="122">
        <v>1.5566537777511399E-8</v>
      </c>
      <c r="R41" s="121"/>
      <c r="S41" s="120">
        <v>4.4782028650000001</v>
      </c>
      <c r="T41" s="120">
        <v>1.7803000000000001E-8</v>
      </c>
      <c r="V41">
        <v>5.8935581029738904</v>
      </c>
      <c r="W41">
        <v>4.7419898227252697E-8</v>
      </c>
    </row>
    <row r="42" spans="1:23" x14ac:dyDescent="0.2">
      <c r="A42" s="61">
        <v>24.962395000000001</v>
      </c>
      <c r="B42" s="126">
        <v>2.02E-5</v>
      </c>
      <c r="C42" s="120"/>
      <c r="D42" s="120"/>
      <c r="E42" s="120"/>
      <c r="F42" s="122"/>
      <c r="G42" s="120"/>
      <c r="H42" s="120"/>
      <c r="I42" s="120">
        <v>1.77E-2</v>
      </c>
      <c r="J42" s="120">
        <v>4.3481882528921698</v>
      </c>
      <c r="K42" s="122">
        <v>1.38768118688495E-8</v>
      </c>
      <c r="L42" s="120"/>
      <c r="M42" s="120">
        <v>31.91110686</v>
      </c>
      <c r="N42" s="122">
        <v>1.4800000000000001E-5</v>
      </c>
      <c r="O42" s="120"/>
      <c r="P42" s="120">
        <v>4.4782028654677903</v>
      </c>
      <c r="Q42" s="122">
        <v>1.7802820388899802E-8</v>
      </c>
      <c r="R42" s="121"/>
      <c r="S42" s="120">
        <v>4.5648987419999996</v>
      </c>
      <c r="T42" s="120">
        <v>1.9804E-8</v>
      </c>
      <c r="V42">
        <v>6.0434025920297803</v>
      </c>
      <c r="W42">
        <v>5.3593258804218097E-8</v>
      </c>
    </row>
    <row r="43" spans="1:23" x14ac:dyDescent="0.2">
      <c r="A43" s="61">
        <v>23.602557999999998</v>
      </c>
      <c r="B43" s="126">
        <v>5.3299999999999998E-6</v>
      </c>
      <c r="C43" s="120"/>
      <c r="D43" s="120"/>
      <c r="E43" s="120"/>
      <c r="F43" s="122"/>
      <c r="G43" s="120"/>
      <c r="H43" s="120"/>
      <c r="I43" s="120">
        <v>1.7919999999999998E-2</v>
      </c>
      <c r="J43" s="120">
        <v>4.4054138820139697</v>
      </c>
      <c r="K43" s="122">
        <v>1.4263228675707199E-8</v>
      </c>
      <c r="L43" s="120"/>
      <c r="M43" s="120">
        <v>24.490291460000002</v>
      </c>
      <c r="N43" s="122">
        <v>7.4000000000000003E-6</v>
      </c>
      <c r="O43" s="120"/>
      <c r="P43" s="120">
        <v>4.5648987421459397</v>
      </c>
      <c r="Q43" s="122">
        <v>1.9804429033517399E-8</v>
      </c>
      <c r="R43" s="121"/>
      <c r="S43" s="120">
        <v>4.657892565</v>
      </c>
      <c r="T43" s="120">
        <v>2.1832E-8</v>
      </c>
      <c r="V43">
        <v>6.2438220144912604</v>
      </c>
      <c r="W43">
        <v>6.4054805008638605E-8</v>
      </c>
    </row>
    <row r="44" spans="1:23" x14ac:dyDescent="0.2">
      <c r="A44" s="61">
        <v>26.008372000000001</v>
      </c>
      <c r="B44" s="62">
        <v>6.4000000000000005E-4</v>
      </c>
      <c r="C44" s="120"/>
      <c r="D44" s="120"/>
      <c r="E44" s="120"/>
      <c r="F44" s="120"/>
      <c r="G44" s="120"/>
      <c r="H44" s="120"/>
      <c r="I44" s="120">
        <v>1.8319999999999999E-2</v>
      </c>
      <c r="J44" s="120">
        <v>4.5028763438246298</v>
      </c>
      <c r="K44" s="122">
        <v>1.57710843373494E-8</v>
      </c>
      <c r="L44" s="120"/>
      <c r="M44" s="120">
        <v>26.842470339999998</v>
      </c>
      <c r="N44" s="120">
        <v>1.255E-3</v>
      </c>
      <c r="O44" s="120"/>
      <c r="P44" s="120">
        <v>4.6578925650233902</v>
      </c>
      <c r="Q44" s="122">
        <v>2.1832274906190199E-8</v>
      </c>
      <c r="R44" s="121"/>
      <c r="S44" s="120">
        <v>4.7650342739999996</v>
      </c>
      <c r="T44" s="120">
        <v>2.5036E-8</v>
      </c>
      <c r="V44">
        <v>6.4474976942305897</v>
      </c>
      <c r="W44">
        <v>7.7756807841286504E-8</v>
      </c>
    </row>
    <row r="45" spans="1:23" x14ac:dyDescent="0.2">
      <c r="A45" s="120"/>
      <c r="B45" s="120"/>
      <c r="C45" s="120"/>
      <c r="D45" s="120"/>
      <c r="E45" s="120"/>
      <c r="F45" s="120"/>
      <c r="G45" s="120"/>
      <c r="H45" s="120"/>
      <c r="I45" s="120">
        <v>1.883E-2</v>
      </c>
      <c r="J45" s="120">
        <v>4.6171513293006097</v>
      </c>
      <c r="K45" s="122">
        <v>1.7588398940671999E-8</v>
      </c>
      <c r="L45" s="120"/>
      <c r="M45" s="120"/>
      <c r="N45" s="120"/>
      <c r="O45" s="120"/>
      <c r="P45" s="120">
        <v>4.7650342737414597</v>
      </c>
      <c r="Q45" s="122">
        <v>2.5035645575381E-8</v>
      </c>
      <c r="R45" s="121"/>
      <c r="S45" s="120">
        <v>4.8618338049999998</v>
      </c>
      <c r="T45" s="120">
        <v>2.7856999999999999E-8</v>
      </c>
      <c r="V45">
        <v>6.6094964494623003</v>
      </c>
      <c r="W45">
        <v>8.1300254596288896E-8</v>
      </c>
    </row>
    <row r="46" spans="1:23" x14ac:dyDescent="0.2">
      <c r="A46" s="120"/>
      <c r="B46" s="120"/>
      <c r="C46" s="120"/>
      <c r="D46" s="120"/>
      <c r="E46" s="120"/>
      <c r="F46" s="120"/>
      <c r="G46" s="120"/>
      <c r="H46" s="120"/>
      <c r="I46" s="120">
        <v>1.924E-2</v>
      </c>
      <c r="J46" s="120">
        <v>4.70309108485921</v>
      </c>
      <c r="K46" s="122">
        <v>2.0495527653503801E-8</v>
      </c>
      <c r="L46" s="120"/>
      <c r="M46" s="120"/>
      <c r="N46" s="120"/>
      <c r="O46" s="120"/>
      <c r="P46" s="120">
        <v>4.8618338052004502</v>
      </c>
      <c r="Q46" s="122">
        <v>2.78574841021412E-8</v>
      </c>
      <c r="R46" s="121"/>
      <c r="S46" s="120">
        <v>4.9725653349999996</v>
      </c>
      <c r="T46" s="120">
        <v>3.159E-8</v>
      </c>
      <c r="V46">
        <v>6.7758051328226703</v>
      </c>
      <c r="W46">
        <v>9.4216084810207305E-8</v>
      </c>
    </row>
    <row r="47" spans="1:23" x14ac:dyDescent="0.2">
      <c r="A47" s="120"/>
      <c r="B47" s="120"/>
      <c r="C47" s="120"/>
      <c r="D47" s="120"/>
      <c r="E47" s="120"/>
      <c r="F47" s="120"/>
      <c r="G47" s="120"/>
      <c r="H47" s="120"/>
      <c r="I47" s="120">
        <v>1.9630000000000002E-2</v>
      </c>
      <c r="J47" s="120">
        <v>4.8031833041129497</v>
      </c>
      <c r="K47" s="122">
        <v>2.4257699915568201E-8</v>
      </c>
      <c r="L47" s="120"/>
      <c r="M47" s="120"/>
      <c r="N47" s="120"/>
      <c r="O47" s="120"/>
      <c r="P47" s="120">
        <v>4.9725653349913896</v>
      </c>
      <c r="Q47" s="122">
        <v>3.1590435688248598E-8</v>
      </c>
      <c r="R47" s="121"/>
      <c r="S47" s="120">
        <v>5.1023117490000001</v>
      </c>
      <c r="T47" s="120">
        <v>3.4667000000000002E-8</v>
      </c>
      <c r="V47">
        <v>6.9827610967858096</v>
      </c>
      <c r="W47">
        <v>1.0158168411849E-7</v>
      </c>
    </row>
    <row r="48" spans="1:23" x14ac:dyDescent="0.2">
      <c r="A48" s="120"/>
      <c r="B48" s="120"/>
      <c r="C48" s="120"/>
      <c r="D48" s="120"/>
      <c r="E48" s="120"/>
      <c r="F48" s="120"/>
      <c r="G48" s="120"/>
      <c r="H48" s="120"/>
      <c r="I48" s="120">
        <v>2.001E-2</v>
      </c>
      <c r="J48" s="120">
        <v>4.9260258410656199</v>
      </c>
      <c r="K48" s="122">
        <v>2.7839285714285798E-8</v>
      </c>
      <c r="L48" s="120"/>
      <c r="M48" s="120"/>
      <c r="N48" s="120"/>
      <c r="O48" s="120"/>
      <c r="P48" s="120">
        <v>5.10231174918483</v>
      </c>
      <c r="Q48" s="122">
        <v>3.4667392826577401E-8</v>
      </c>
      <c r="R48" s="121"/>
      <c r="S48" s="120">
        <v>5.1999085110000003</v>
      </c>
      <c r="T48" s="120">
        <v>3.7817E-8</v>
      </c>
      <c r="V48">
        <v>7.2278877044627299</v>
      </c>
      <c r="W48">
        <v>1.12316408907399E-7</v>
      </c>
    </row>
    <row r="49" spans="1:23" x14ac:dyDescent="0.2">
      <c r="A49" s="120"/>
      <c r="B49" s="122"/>
      <c r="C49" s="120"/>
      <c r="D49" s="120"/>
      <c r="E49" s="120"/>
      <c r="F49" s="120"/>
      <c r="G49" s="120"/>
      <c r="H49" s="120"/>
      <c r="I49" s="120">
        <v>2.07E-2</v>
      </c>
      <c r="J49" s="120">
        <v>5.0758280999647596</v>
      </c>
      <c r="K49" s="122">
        <v>3.3267857142857203E-8</v>
      </c>
      <c r="L49" s="120"/>
      <c r="M49" s="120"/>
      <c r="N49" s="120"/>
      <c r="O49" s="120"/>
      <c r="P49" s="120">
        <v>5.19990851105615</v>
      </c>
      <c r="Q49" s="122">
        <v>3.7817299339457202E-8</v>
      </c>
      <c r="R49" s="121"/>
      <c r="S49" s="120">
        <v>5.3089317100000004</v>
      </c>
      <c r="T49" s="120">
        <v>4.1019999999999999E-8</v>
      </c>
      <c r="V49">
        <v>7.5125380013833096</v>
      </c>
      <c r="W49">
        <v>1.1939075110418901E-7</v>
      </c>
    </row>
    <row r="50" spans="1:23" x14ac:dyDescent="0.2">
      <c r="A50" s="120"/>
      <c r="B50" s="122"/>
      <c r="C50" s="120"/>
      <c r="D50" s="120"/>
      <c r="E50" s="120"/>
      <c r="F50" s="120"/>
      <c r="G50" s="120"/>
      <c r="H50" s="120"/>
      <c r="I50" s="120">
        <v>2.146E-2</v>
      </c>
      <c r="J50" s="120">
        <v>5.2919810146263497</v>
      </c>
      <c r="K50" s="122">
        <v>3.5964285714285697E-8</v>
      </c>
      <c r="L50" s="120"/>
      <c r="M50" s="120"/>
      <c r="N50" s="120"/>
      <c r="O50" s="120"/>
      <c r="P50" s="120">
        <v>5.3089317103508096</v>
      </c>
      <c r="Q50" s="122">
        <v>4.1019625353642101E-8</v>
      </c>
      <c r="R50" s="121"/>
      <c r="S50" s="120">
        <v>5.4292633539999997</v>
      </c>
      <c r="T50" s="120">
        <v>4.4511000000000001E-8</v>
      </c>
      <c r="V50">
        <v>7.7587562007874498</v>
      </c>
      <c r="W50">
        <v>1.2863825429627901E-7</v>
      </c>
    </row>
    <row r="51" spans="1:23" x14ac:dyDescent="0.2">
      <c r="A51" s="120"/>
      <c r="B51" s="122"/>
      <c r="C51" s="120"/>
      <c r="D51" s="120"/>
      <c r="E51" s="120"/>
      <c r="F51" s="120"/>
      <c r="G51" s="120"/>
      <c r="H51" s="120"/>
      <c r="I51" s="120">
        <v>2.2190000000000001E-2</v>
      </c>
      <c r="J51" s="120">
        <v>5.52361488006754</v>
      </c>
      <c r="K51" s="122">
        <v>3.9162069438726501E-8</v>
      </c>
      <c r="L51" s="120"/>
      <c r="M51" s="120"/>
      <c r="N51" s="120"/>
      <c r="O51" s="120"/>
      <c r="P51" s="120">
        <v>5.4292633544181701</v>
      </c>
      <c r="Q51" s="122">
        <v>4.45105495125337E-8</v>
      </c>
      <c r="R51" s="121"/>
      <c r="S51" s="120">
        <v>5.5674656819999999</v>
      </c>
      <c r="T51" s="120">
        <v>4.8637000000000001E-8</v>
      </c>
      <c r="V51">
        <v>7.9148085551618399</v>
      </c>
      <c r="W51">
        <v>1.3536219336219301E-7</v>
      </c>
    </row>
    <row r="52" spans="1:23" x14ac:dyDescent="0.2">
      <c r="A52" s="120"/>
      <c r="B52" s="122"/>
      <c r="C52" s="120"/>
      <c r="D52" s="120"/>
      <c r="E52" s="120"/>
      <c r="F52" s="120"/>
      <c r="G52" s="120"/>
      <c r="H52" s="120"/>
      <c r="I52" s="120">
        <v>2.3259999999999999E-2</v>
      </c>
      <c r="J52" s="120">
        <v>5.7669543871149402</v>
      </c>
      <c r="K52" s="122">
        <v>4.3782696885372297E-8</v>
      </c>
      <c r="L52" s="120"/>
      <c r="M52" s="120"/>
      <c r="N52" s="120"/>
      <c r="O52" s="120"/>
      <c r="P52" s="120">
        <v>5.5674656818422896</v>
      </c>
      <c r="Q52" s="122">
        <v>4.8637023362995901E-8</v>
      </c>
      <c r="R52" s="121"/>
      <c r="S52" s="120">
        <v>5.6397361860000004</v>
      </c>
      <c r="T52" s="120">
        <v>5.1789000000000001E-8</v>
      </c>
      <c r="V52">
        <v>8.0374987880699802</v>
      </c>
      <c r="W52">
        <v>1.42992424242424E-7</v>
      </c>
    </row>
    <row r="53" spans="1:23" x14ac:dyDescent="0.2">
      <c r="A53" s="120"/>
      <c r="B53" s="122"/>
      <c r="C53" s="120"/>
      <c r="D53" s="120"/>
      <c r="E53" s="120"/>
      <c r="F53" s="120"/>
      <c r="G53" s="120"/>
      <c r="H53" s="120"/>
      <c r="I53" s="120">
        <v>2.368E-2</v>
      </c>
      <c r="J53" s="120">
        <v>6.0670612928827099</v>
      </c>
      <c r="K53" s="122">
        <v>5.2368269607934703E-8</v>
      </c>
      <c r="L53" s="120"/>
      <c r="M53" s="120"/>
      <c r="N53" s="120"/>
      <c r="O53" s="120"/>
      <c r="P53" s="120">
        <v>5.6397361857985899</v>
      </c>
      <c r="Q53" s="122">
        <v>5.1789420567440801E-8</v>
      </c>
      <c r="R53" s="121"/>
      <c r="S53" s="120">
        <v>5.7782739669999996</v>
      </c>
      <c r="T53" s="120">
        <v>5.8484000000000003E-8</v>
      </c>
      <c r="V53">
        <v>8.2219428393554903</v>
      </c>
      <c r="W53">
        <v>1.52678571428571E-7</v>
      </c>
    </row>
    <row r="54" spans="1:23" x14ac:dyDescent="0.2">
      <c r="A54" s="120"/>
      <c r="B54" s="122"/>
      <c r="C54" s="120"/>
      <c r="D54" s="120"/>
      <c r="E54" s="120"/>
      <c r="F54" s="120"/>
      <c r="G54" s="120"/>
      <c r="H54" s="120"/>
      <c r="I54" s="120">
        <v>2.4330000000000001E-2</v>
      </c>
      <c r="J54" s="120">
        <v>6.2467779619967398</v>
      </c>
      <c r="K54" s="122">
        <v>6.2148702568508504E-8</v>
      </c>
      <c r="L54" s="120"/>
      <c r="M54" s="120"/>
      <c r="N54" s="120"/>
      <c r="O54" s="120"/>
      <c r="P54" s="120">
        <v>5.7782739671038703</v>
      </c>
      <c r="Q54" s="122">
        <v>5.8483663324979699E-8</v>
      </c>
      <c r="R54" s="121"/>
      <c r="S54" s="120">
        <v>5.9321215140000003</v>
      </c>
      <c r="T54" s="120">
        <v>6.6320000000000001E-8</v>
      </c>
      <c r="V54">
        <v>8.3978360498066404</v>
      </c>
      <c r="W54">
        <v>1.6446428571428601E-7</v>
      </c>
    </row>
    <row r="55" spans="1:23" x14ac:dyDescent="0.2">
      <c r="A55" s="120"/>
      <c r="B55" s="122"/>
      <c r="C55" s="120"/>
      <c r="D55" s="120"/>
      <c r="E55" s="120"/>
      <c r="F55" s="120"/>
      <c r="G55" s="120"/>
      <c r="H55" s="120"/>
      <c r="I55" s="120">
        <v>2.512E-2</v>
      </c>
      <c r="J55" s="120">
        <v>6.4652922077039898</v>
      </c>
      <c r="K55" s="122">
        <v>7.9900037876344002E-8</v>
      </c>
      <c r="L55" s="120"/>
      <c r="M55" s="120"/>
      <c r="N55" s="120"/>
      <c r="O55" s="120"/>
      <c r="P55" s="120">
        <v>5.9321215143097898</v>
      </c>
      <c r="Q55" s="122">
        <v>6.6319748973928303E-8</v>
      </c>
      <c r="R55" s="121"/>
      <c r="S55" s="120">
        <v>6.0530239039999998</v>
      </c>
      <c r="T55" s="120">
        <v>6.8286999999999995E-8</v>
      </c>
      <c r="V55">
        <v>8.6091334204000702</v>
      </c>
      <c r="W55">
        <v>1.7982142857142899E-7</v>
      </c>
    </row>
    <row r="56" spans="1:23" x14ac:dyDescent="0.2">
      <c r="A56" s="120"/>
      <c r="B56" s="122"/>
      <c r="C56" s="120"/>
      <c r="D56" s="120"/>
      <c r="E56" s="120"/>
      <c r="F56" s="120"/>
      <c r="G56" s="120"/>
      <c r="H56" s="120"/>
      <c r="I56" s="120">
        <v>2.5559999999999999E-2</v>
      </c>
      <c r="J56" s="120">
        <v>6.6802900469969799</v>
      </c>
      <c r="K56" s="122">
        <v>9.1927619922493096E-8</v>
      </c>
      <c r="L56" s="120"/>
      <c r="M56" s="120"/>
      <c r="N56" s="120"/>
      <c r="O56" s="120"/>
      <c r="P56" s="120">
        <v>6.0530239038349496</v>
      </c>
      <c r="Q56" s="122">
        <v>6.8287142843428802E-8</v>
      </c>
      <c r="R56" s="121"/>
      <c r="S56" s="120">
        <v>6.1781521809999997</v>
      </c>
      <c r="T56" s="120">
        <v>7.4377000000000005E-8</v>
      </c>
      <c r="V56">
        <v>8.8387271160376297</v>
      </c>
      <c r="W56">
        <v>1.94642857142858E-7</v>
      </c>
    </row>
    <row r="57" spans="1:23" x14ac:dyDescent="0.2">
      <c r="A57" s="120"/>
      <c r="B57" s="122"/>
      <c r="C57" s="120"/>
      <c r="D57" s="120"/>
      <c r="E57" s="120"/>
      <c r="F57" s="120"/>
      <c r="G57" s="120"/>
      <c r="H57" s="120"/>
      <c r="I57" s="120">
        <v>2.606E-2</v>
      </c>
      <c r="J57" s="120">
        <v>6.9126629005381002</v>
      </c>
      <c r="K57" s="122">
        <v>1.04329773259838E-7</v>
      </c>
      <c r="L57" s="120"/>
      <c r="M57" s="120"/>
      <c r="N57" s="120"/>
      <c r="O57" s="120"/>
      <c r="P57" s="120">
        <v>6.1781521805564301</v>
      </c>
      <c r="Q57" s="122">
        <v>7.4377151428635501E-8</v>
      </c>
      <c r="R57" s="121"/>
      <c r="S57" s="120">
        <v>6.3174249700000003</v>
      </c>
      <c r="T57" s="120">
        <v>8.0252999999999997E-8</v>
      </c>
      <c r="V57">
        <v>9.1074905373784105</v>
      </c>
      <c r="W57">
        <v>2.1053571428571501E-7</v>
      </c>
    </row>
    <row r="58" spans="1:23" x14ac:dyDescent="0.2">
      <c r="A58" s="120"/>
      <c r="B58" s="122"/>
      <c r="C58" s="120"/>
      <c r="D58" s="120"/>
      <c r="E58" s="120"/>
      <c r="F58" s="120"/>
      <c r="G58" s="120"/>
      <c r="H58" s="120"/>
      <c r="I58" s="120">
        <v>2.674E-2</v>
      </c>
      <c r="J58" s="120">
        <v>7.1953427477204697</v>
      </c>
      <c r="K58" s="122">
        <v>1.1768889396950799E-7</v>
      </c>
      <c r="L58" s="120"/>
      <c r="M58" s="120"/>
      <c r="N58" s="120"/>
      <c r="O58" s="120"/>
      <c r="P58" s="120">
        <v>6.3174249699540903</v>
      </c>
      <c r="Q58" s="122">
        <v>8.0253028388822897E-8</v>
      </c>
      <c r="R58" s="121"/>
      <c r="S58" s="120">
        <v>6.5672465329999996</v>
      </c>
      <c r="T58" s="120">
        <v>9.1056000000000005E-8</v>
      </c>
      <c r="V58">
        <v>9.4433735361113396</v>
      </c>
      <c r="W58">
        <v>2.18214285714286E-7</v>
      </c>
    </row>
    <row r="59" spans="1:23" x14ac:dyDescent="0.2">
      <c r="A59" s="120"/>
      <c r="B59" s="122"/>
      <c r="C59" s="120"/>
      <c r="D59" s="120"/>
      <c r="E59" s="120"/>
      <c r="F59" s="120"/>
      <c r="G59" s="120"/>
      <c r="H59" s="120"/>
      <c r="I59" s="120">
        <v>2.743E-2</v>
      </c>
      <c r="J59" s="120">
        <v>7.5013245920063696</v>
      </c>
      <c r="K59" s="122">
        <v>1.2953967557794399E-7</v>
      </c>
      <c r="L59" s="120"/>
      <c r="M59" s="120"/>
      <c r="N59" s="120"/>
      <c r="O59" s="120"/>
      <c r="P59" s="120">
        <v>6.5672465333998797</v>
      </c>
      <c r="Q59" s="122">
        <v>9.1055830112960999E-8</v>
      </c>
      <c r="R59" s="121"/>
      <c r="S59" s="120">
        <v>6.7530131349999998</v>
      </c>
      <c r="T59" s="120">
        <v>1.0021E-7</v>
      </c>
      <c r="V59">
        <v>9.7971786651300992</v>
      </c>
      <c r="W59">
        <v>2.25714285714285E-7</v>
      </c>
    </row>
    <row r="60" spans="1:23" x14ac:dyDescent="0.2">
      <c r="A60" s="120"/>
      <c r="B60" s="122"/>
      <c r="C60" s="120"/>
      <c r="D60" s="120"/>
      <c r="E60" s="120"/>
      <c r="F60" s="120"/>
      <c r="G60" s="120"/>
      <c r="H60" s="120"/>
      <c r="I60" s="120">
        <v>2.81E-2</v>
      </c>
      <c r="J60" s="120">
        <v>7.8544935220949199</v>
      </c>
      <c r="K60" s="122">
        <v>1.44826004784551E-7</v>
      </c>
      <c r="L60" s="120"/>
      <c r="M60" s="120"/>
      <c r="N60" s="120"/>
      <c r="O60" s="120"/>
      <c r="P60" s="120">
        <v>6.7530131351086604</v>
      </c>
      <c r="Q60" s="122">
        <v>1.0021403680719399E-7</v>
      </c>
      <c r="R60" s="121"/>
      <c r="S60" s="120">
        <v>6.9739088669999996</v>
      </c>
      <c r="T60" s="120">
        <v>1.1247E-7</v>
      </c>
      <c r="V60">
        <v>10.151388660872399</v>
      </c>
      <c r="W60">
        <v>2.2639262295570999E-7</v>
      </c>
    </row>
    <row r="61" spans="1:23" x14ac:dyDescent="0.2">
      <c r="A61" s="120"/>
      <c r="B61" s="122"/>
      <c r="C61" s="120"/>
      <c r="D61" s="120"/>
      <c r="E61" s="120"/>
      <c r="F61" s="120"/>
      <c r="G61" s="120"/>
      <c r="H61" s="120"/>
      <c r="I61" s="120">
        <v>2.8819999999999998E-2</v>
      </c>
      <c r="J61" s="120">
        <v>8.2696755916926605</v>
      </c>
      <c r="K61" s="122">
        <v>1.5982746688493401E-7</v>
      </c>
      <c r="L61" s="120"/>
      <c r="M61" s="120"/>
      <c r="N61" s="120"/>
      <c r="O61" s="120"/>
      <c r="P61" s="120">
        <v>6.9739088672406604</v>
      </c>
      <c r="Q61" s="122">
        <v>1.1246914521917401E-7</v>
      </c>
      <c r="R61" s="121"/>
      <c r="S61" s="120">
        <v>7.2478126139999999</v>
      </c>
      <c r="T61" s="120">
        <v>1.2725999999999999E-7</v>
      </c>
      <c r="V61">
        <v>10.538342755283299</v>
      </c>
      <c r="W61">
        <v>2.31951755121199E-7</v>
      </c>
    </row>
    <row r="62" spans="1:23" x14ac:dyDescent="0.2">
      <c r="A62" s="120"/>
      <c r="B62" s="122"/>
      <c r="C62" s="120"/>
      <c r="D62" s="120"/>
      <c r="E62" s="120"/>
      <c r="F62" s="120"/>
      <c r="G62" s="120"/>
      <c r="H62" s="120"/>
      <c r="I62" s="120">
        <v>2.9569999999999999E-2</v>
      </c>
      <c r="J62" s="120">
        <v>8.76795677993894</v>
      </c>
      <c r="K62" s="122">
        <v>1.8555097834815099E-7</v>
      </c>
      <c r="L62" s="120"/>
      <c r="M62" s="120"/>
      <c r="N62" s="120"/>
      <c r="O62" s="120"/>
      <c r="P62" s="120">
        <v>7.2478126136689598</v>
      </c>
      <c r="Q62" s="122">
        <v>1.2726495483559701E-7</v>
      </c>
      <c r="R62" s="121"/>
      <c r="S62" s="120">
        <v>7.4944640009999999</v>
      </c>
      <c r="T62" s="120">
        <v>1.3927999999999999E-7</v>
      </c>
      <c r="V62">
        <v>10.950289685300399</v>
      </c>
      <c r="W62">
        <v>2.55644485807353E-7</v>
      </c>
    </row>
    <row r="63" spans="1:23" x14ac:dyDescent="0.2">
      <c r="A63" s="120"/>
      <c r="B63" s="122"/>
      <c r="C63" s="120"/>
      <c r="D63" s="120"/>
      <c r="E63" s="120"/>
      <c r="F63" s="120"/>
      <c r="G63" s="120"/>
      <c r="H63" s="120"/>
      <c r="I63" s="120">
        <v>3.04E-2</v>
      </c>
      <c r="J63" s="120">
        <v>9.2908796549108406</v>
      </c>
      <c r="K63" s="122">
        <v>2.2203978396619601E-7</v>
      </c>
      <c r="L63" s="120"/>
      <c r="M63" s="120"/>
      <c r="N63" s="120"/>
      <c r="O63" s="120"/>
      <c r="P63" s="120">
        <v>7.4944640011811501</v>
      </c>
      <c r="Q63" s="122">
        <v>1.39281517633879E-7</v>
      </c>
      <c r="R63" s="121"/>
      <c r="S63" s="120">
        <v>7.7142396770000001</v>
      </c>
      <c r="T63" s="120">
        <v>1.4866000000000001E-7</v>
      </c>
      <c r="V63">
        <v>11.182951564529599</v>
      </c>
      <c r="W63">
        <v>2.7546304957904602E-7</v>
      </c>
    </row>
    <row r="64" spans="1:23" x14ac:dyDescent="0.2">
      <c r="A64" s="120"/>
      <c r="B64" s="122"/>
      <c r="C64" s="120"/>
      <c r="D64" s="120"/>
      <c r="E64" s="120"/>
      <c r="F64" s="120"/>
      <c r="G64" s="120"/>
      <c r="H64" s="120"/>
      <c r="I64" s="120">
        <v>3.0810000000000001E-2</v>
      </c>
      <c r="J64" s="120">
        <v>9.6175523169746402</v>
      </c>
      <c r="K64" s="122">
        <v>2.6506687949514098E-7</v>
      </c>
      <c r="L64" s="120"/>
      <c r="M64" s="120"/>
      <c r="N64" s="120"/>
      <c r="O64" s="120"/>
      <c r="P64" s="120">
        <v>7.7142396770243904</v>
      </c>
      <c r="Q64" s="122">
        <v>1.4865731493159699E-7</v>
      </c>
      <c r="R64" s="121"/>
      <c r="S64" s="120">
        <v>7.9584209860000001</v>
      </c>
      <c r="T64" s="120">
        <v>1.6063999999999999E-7</v>
      </c>
      <c r="V64">
        <v>11.4835988410999</v>
      </c>
      <c r="W64">
        <v>2.85998622589533E-7</v>
      </c>
    </row>
    <row r="65" spans="1:23" x14ac:dyDescent="0.2">
      <c r="A65" s="120"/>
      <c r="B65" s="122"/>
      <c r="C65" s="120"/>
      <c r="D65" s="120"/>
      <c r="E65" s="120"/>
      <c r="F65" s="120"/>
      <c r="G65" s="120"/>
      <c r="H65" s="120"/>
      <c r="I65" s="120">
        <v>3.1350000000000003E-2</v>
      </c>
      <c r="J65" s="120">
        <v>10.0401053521928</v>
      </c>
      <c r="K65" s="122">
        <v>3.1368470801887498E-7</v>
      </c>
      <c r="L65" s="120"/>
      <c r="M65" s="120"/>
      <c r="N65" s="120"/>
      <c r="O65" s="120"/>
      <c r="P65" s="120">
        <v>7.9584209864416504</v>
      </c>
      <c r="Q65" s="122">
        <v>1.6064167938797599E-7</v>
      </c>
      <c r="R65" s="121"/>
      <c r="S65" s="120">
        <v>8.2468074869999999</v>
      </c>
      <c r="T65" s="120">
        <v>1.6859999999999999E-7</v>
      </c>
      <c r="V65">
        <v>11.7841566280692</v>
      </c>
      <c r="W65">
        <v>3.0178571428571398E-7</v>
      </c>
    </row>
    <row r="66" spans="1:23" x14ac:dyDescent="0.2">
      <c r="A66" s="120"/>
      <c r="B66" s="122"/>
      <c r="C66" s="120"/>
      <c r="D66" s="120"/>
      <c r="E66" s="120"/>
      <c r="F66" s="120"/>
      <c r="G66" s="120"/>
      <c r="H66" s="120"/>
      <c r="I66" s="120">
        <v>3.193E-2</v>
      </c>
      <c r="J66" s="120">
        <v>10.579803183519701</v>
      </c>
      <c r="K66" s="122">
        <v>3.5286877617496499E-7</v>
      </c>
      <c r="L66" s="120"/>
      <c r="M66" s="120"/>
      <c r="N66" s="120"/>
      <c r="O66" s="120"/>
      <c r="P66" s="120">
        <v>8.2468074874793995</v>
      </c>
      <c r="Q66" s="122">
        <v>1.6860278632701E-7</v>
      </c>
      <c r="R66" s="121"/>
      <c r="S66" s="120">
        <v>8.5568907729999992</v>
      </c>
      <c r="T66" s="120">
        <v>1.7653999999999999E-7</v>
      </c>
      <c r="V66">
        <v>12.111205120900101</v>
      </c>
      <c r="W66">
        <v>3.23152984023251E-7</v>
      </c>
    </row>
    <row r="67" spans="1:23" x14ac:dyDescent="0.2">
      <c r="A67" s="120"/>
      <c r="B67" s="122"/>
      <c r="C67" s="120"/>
      <c r="D67" s="120"/>
      <c r="E67" s="120"/>
      <c r="F67" s="120"/>
      <c r="G67" s="120"/>
      <c r="H67" s="120"/>
      <c r="I67" s="120">
        <v>3.2480000000000002E-2</v>
      </c>
      <c r="J67" s="120">
        <v>10.9270428720904</v>
      </c>
      <c r="K67" s="122">
        <v>3.5847053320860598E-7</v>
      </c>
      <c r="L67" s="120"/>
      <c r="M67" s="120"/>
      <c r="N67" s="120"/>
      <c r="O67" s="120"/>
      <c r="P67" s="120">
        <v>8.55689077311688</v>
      </c>
      <c r="Q67" s="122">
        <v>1.7654088539640501E-7</v>
      </c>
      <c r="R67" s="121"/>
      <c r="S67" s="120">
        <v>8.7787369959999992</v>
      </c>
      <c r="T67" s="120">
        <v>1.8851000000000001E-7</v>
      </c>
      <c r="V67">
        <v>12.480989014921599</v>
      </c>
      <c r="W67">
        <v>3.5629603050951899E-7</v>
      </c>
    </row>
    <row r="68" spans="1:23" x14ac:dyDescent="0.2">
      <c r="A68" s="120"/>
      <c r="B68" s="122"/>
      <c r="C68" s="120"/>
      <c r="D68" s="120"/>
      <c r="E68" s="120"/>
      <c r="F68" s="120"/>
      <c r="G68" s="120"/>
      <c r="H68" s="120"/>
      <c r="I68" s="120">
        <v>3.2870000000000003E-2</v>
      </c>
      <c r="J68" s="120">
        <v>11.3011159370285</v>
      </c>
      <c r="K68" s="122">
        <v>3.6769283746556499E-7</v>
      </c>
      <c r="L68" s="120"/>
      <c r="M68" s="120"/>
      <c r="N68" s="120"/>
      <c r="O68" s="120"/>
      <c r="P68" s="120">
        <v>8.7787369962324799</v>
      </c>
      <c r="Q68" s="122">
        <v>1.88509518517788E-7</v>
      </c>
      <c r="R68" s="121"/>
      <c r="S68" s="120">
        <v>9.0357137660000006</v>
      </c>
      <c r="T68" s="120">
        <v>1.9441000000000001E-7</v>
      </c>
      <c r="V68">
        <v>12.9184360711634</v>
      </c>
      <c r="W68">
        <v>3.8638524645223499E-7</v>
      </c>
    </row>
    <row r="69" spans="1:23" x14ac:dyDescent="0.2">
      <c r="A69" s="120"/>
      <c r="B69" s="122"/>
      <c r="C69" s="120"/>
      <c r="D69" s="120"/>
      <c r="E69" s="120"/>
      <c r="F69" s="120"/>
      <c r="G69" s="120"/>
      <c r="H69" s="120"/>
      <c r="I69" s="120">
        <v>3.3110000000000001E-2</v>
      </c>
      <c r="J69" s="120">
        <v>11.692306480505099</v>
      </c>
      <c r="K69" s="122">
        <v>3.86428571428573E-7</v>
      </c>
      <c r="L69" s="120"/>
      <c r="M69" s="120"/>
      <c r="N69" s="120"/>
      <c r="O69" s="120"/>
      <c r="P69" s="120">
        <v>9.0357137660301703</v>
      </c>
      <c r="Q69" s="122">
        <v>1.9441241819792501E-7</v>
      </c>
      <c r="R69" s="121"/>
      <c r="S69" s="120">
        <v>9.3120810479999996</v>
      </c>
      <c r="T69" s="120">
        <v>2.0121000000000001E-7</v>
      </c>
      <c r="V69">
        <v>13.6557542191587</v>
      </c>
      <c r="W69">
        <v>4.4305540086826202E-7</v>
      </c>
    </row>
    <row r="70" spans="1:23" x14ac:dyDescent="0.2">
      <c r="A70" s="120"/>
      <c r="B70" s="122"/>
      <c r="C70" s="120"/>
      <c r="D70" s="120"/>
      <c r="E70" s="120"/>
      <c r="F70" s="120"/>
      <c r="G70" s="120"/>
      <c r="H70" s="120"/>
      <c r="I70" s="120">
        <v>3.3500000000000002E-2</v>
      </c>
      <c r="J70" s="120">
        <v>12.0544004949609</v>
      </c>
      <c r="K70" s="122">
        <v>3.9535714285714501E-7</v>
      </c>
      <c r="L70" s="120"/>
      <c r="M70" s="120"/>
      <c r="N70" s="120"/>
      <c r="O70" s="120"/>
      <c r="P70" s="120">
        <v>9.3120810476929794</v>
      </c>
      <c r="Q70" s="122">
        <v>2.01209809903779E-7</v>
      </c>
      <c r="R70" s="121"/>
      <c r="S70" s="120">
        <v>9.6093302089999995</v>
      </c>
      <c r="T70" s="120">
        <v>2.0769E-7</v>
      </c>
      <c r="V70">
        <v>14.289953182954299</v>
      </c>
      <c r="W70">
        <v>5.2223143647203702E-7</v>
      </c>
    </row>
    <row r="71" spans="1:23" x14ac:dyDescent="0.2">
      <c r="A71" s="120"/>
      <c r="B71" s="122"/>
      <c r="C71" s="120"/>
      <c r="D71" s="120"/>
      <c r="E71" s="120"/>
      <c r="F71" s="120"/>
      <c r="G71" s="120"/>
      <c r="H71" s="120"/>
      <c r="I71" s="120">
        <v>3.39E-2</v>
      </c>
      <c r="J71" s="120">
        <v>12.5475826449791</v>
      </c>
      <c r="K71" s="122">
        <v>4.0250000000000001E-7</v>
      </c>
      <c r="L71" s="120"/>
      <c r="M71" s="120"/>
      <c r="N71" s="120"/>
      <c r="O71" s="120"/>
      <c r="P71" s="120">
        <v>9.6093302086673802</v>
      </c>
      <c r="Q71" s="122">
        <v>2.0769343067562199E-7</v>
      </c>
      <c r="R71" s="121"/>
      <c r="S71" s="120">
        <v>9.7749275919999992</v>
      </c>
      <c r="T71" s="120">
        <v>2.2515E-7</v>
      </c>
      <c r="V71">
        <v>15.1155903298494</v>
      </c>
      <c r="W71">
        <v>5.9822318594139896E-7</v>
      </c>
    </row>
    <row r="72" spans="1:23" x14ac:dyDescent="0.2">
      <c r="A72" s="120"/>
      <c r="B72" s="122"/>
      <c r="C72" s="120"/>
      <c r="D72" s="120"/>
      <c r="E72" s="120"/>
      <c r="F72" s="120"/>
      <c r="G72" s="120"/>
      <c r="H72" s="120"/>
      <c r="I72" s="120">
        <v>3.4380000000000001E-2</v>
      </c>
      <c r="J72" s="120">
        <v>13.087131397406401</v>
      </c>
      <c r="K72" s="122">
        <v>4.3180476250141799E-7</v>
      </c>
      <c r="L72" s="120"/>
      <c r="M72" s="120"/>
      <c r="N72" s="120"/>
      <c r="O72" s="120"/>
      <c r="P72" s="120">
        <v>9.7749275921366401</v>
      </c>
      <c r="Q72" s="122">
        <v>2.25149269356185E-7</v>
      </c>
      <c r="R72" s="121"/>
      <c r="S72" s="120">
        <v>9.9497018950000005</v>
      </c>
      <c r="T72" s="120">
        <v>2.2977E-7</v>
      </c>
      <c r="V72">
        <v>16.117083688442499</v>
      </c>
      <c r="W72">
        <v>7.7544875448419098E-7</v>
      </c>
    </row>
    <row r="73" spans="1:23" x14ac:dyDescent="0.2">
      <c r="A73" s="120"/>
      <c r="B73" s="122"/>
      <c r="C73" s="120"/>
      <c r="D73" s="120"/>
      <c r="E73" s="120"/>
      <c r="F73" s="120"/>
      <c r="G73" s="120"/>
      <c r="H73" s="120"/>
      <c r="I73" s="120">
        <v>3.49E-2</v>
      </c>
      <c r="J73" s="120">
        <v>13.661185146566</v>
      </c>
      <c r="K73" s="122">
        <v>4.61927113018407E-7</v>
      </c>
      <c r="L73" s="120"/>
      <c r="M73" s="120"/>
      <c r="N73" s="120"/>
      <c r="O73" s="120"/>
      <c r="P73" s="120">
        <v>9.9497018945599294</v>
      </c>
      <c r="Q73" s="122">
        <v>2.2976623447318601E-7</v>
      </c>
      <c r="R73" s="121"/>
      <c r="S73" s="120">
        <v>10.224616559999999</v>
      </c>
      <c r="T73" s="120">
        <v>2.4223000000000002E-7</v>
      </c>
      <c r="V73">
        <v>17.708146233712799</v>
      </c>
      <c r="W73">
        <v>1.0642134004684899E-6</v>
      </c>
    </row>
    <row r="74" spans="1:23" x14ac:dyDescent="0.2">
      <c r="A74" s="120"/>
      <c r="B74" s="122"/>
      <c r="C74" s="120"/>
      <c r="D74" s="120"/>
      <c r="E74" s="120"/>
      <c r="F74" s="120"/>
      <c r="G74" s="120"/>
      <c r="H74" s="120"/>
      <c r="I74" s="120">
        <v>3.5139999999999998E-2</v>
      </c>
      <c r="J74" s="120">
        <v>14.3252855437766</v>
      </c>
      <c r="K74" s="122">
        <v>5.4684039087947905E-7</v>
      </c>
      <c r="L74" s="120"/>
      <c r="M74" s="120"/>
      <c r="N74" s="120"/>
      <c r="O74" s="120"/>
      <c r="P74" s="120">
        <v>10.2246165592636</v>
      </c>
      <c r="Q74" s="122">
        <v>2.4222907508580401E-7</v>
      </c>
      <c r="R74" s="121"/>
      <c r="S74" s="120">
        <v>10.555964700000001</v>
      </c>
      <c r="T74" s="120">
        <v>2.7772999999999999E-7</v>
      </c>
      <c r="V74">
        <v>18.904863857941699</v>
      </c>
      <c r="W74">
        <v>1.3631887552276201E-6</v>
      </c>
    </row>
    <row r="75" spans="1:23" x14ac:dyDescent="0.2">
      <c r="A75" s="120"/>
      <c r="B75" s="122"/>
      <c r="C75" s="120"/>
      <c r="D75" s="120"/>
      <c r="E75" s="120"/>
      <c r="F75" s="120"/>
      <c r="G75" s="120"/>
      <c r="H75" s="120"/>
      <c r="I75" s="120">
        <v>3.5499999999999997E-2</v>
      </c>
      <c r="J75" s="120">
        <v>14.6968523372663</v>
      </c>
      <c r="K75" s="122">
        <v>6.2353601496725903E-7</v>
      </c>
      <c r="L75" s="120"/>
      <c r="M75" s="120"/>
      <c r="N75" s="120"/>
      <c r="O75" s="120"/>
      <c r="P75" s="120">
        <v>10.555964700927101</v>
      </c>
      <c r="Q75" s="122">
        <v>2.7772636961761402E-7</v>
      </c>
      <c r="R75" s="121"/>
      <c r="S75" s="120">
        <v>10.963859449999999</v>
      </c>
      <c r="T75" s="120">
        <v>2.9998999999999998E-7</v>
      </c>
      <c r="V75">
        <v>20.6978429537509</v>
      </c>
      <c r="W75">
        <v>1.70346670126234E-6</v>
      </c>
    </row>
    <row r="76" spans="1:23" x14ac:dyDescent="0.2">
      <c r="A76" s="120"/>
      <c r="B76" s="122"/>
      <c r="C76" s="120"/>
      <c r="D76" s="120"/>
      <c r="E76" s="120"/>
      <c r="F76" s="120"/>
      <c r="G76" s="120"/>
      <c r="H76" s="120"/>
      <c r="I76" s="120">
        <v>3.5839999999999997E-2</v>
      </c>
      <c r="J76" s="120">
        <v>15.1620291108604</v>
      </c>
      <c r="K76" s="122">
        <v>7.0568870523416298E-7</v>
      </c>
      <c r="L76" s="120"/>
      <c r="M76" s="120"/>
      <c r="N76" s="120"/>
      <c r="O76" s="120"/>
      <c r="P76" s="120">
        <v>10.963859445297899</v>
      </c>
      <c r="Q76" s="122">
        <v>2.9998772404587099E-7</v>
      </c>
      <c r="R76" s="121"/>
      <c r="S76" s="120">
        <v>11.42281466</v>
      </c>
      <c r="T76" s="120">
        <v>3.2744000000000003E-7</v>
      </c>
      <c r="V76">
        <v>21.036122069324598</v>
      </c>
      <c r="W76">
        <v>1.8499999999999899E-6</v>
      </c>
    </row>
    <row r="77" spans="1:23" x14ac:dyDescent="0.2">
      <c r="A77" s="120"/>
      <c r="B77" s="122"/>
      <c r="C77" s="120"/>
      <c r="D77" s="120"/>
      <c r="E77" s="120"/>
      <c r="F77" s="120"/>
      <c r="G77" s="120"/>
      <c r="H77" s="120"/>
      <c r="I77" s="120">
        <v>3.6260000000000001E-2</v>
      </c>
      <c r="J77" s="120">
        <v>15.8564513876728</v>
      </c>
      <c r="K77" s="122">
        <v>8.2642857142857202E-7</v>
      </c>
      <c r="L77" s="120"/>
      <c r="M77" s="120"/>
      <c r="N77" s="120"/>
      <c r="O77" s="120"/>
      <c r="P77" s="120">
        <v>11.422814661593501</v>
      </c>
      <c r="Q77" s="122">
        <v>3.2744190368357702E-7</v>
      </c>
      <c r="R77" s="121"/>
      <c r="S77" s="120">
        <v>11.96087945</v>
      </c>
      <c r="T77" s="120">
        <v>3.4103999999999999E-7</v>
      </c>
      <c r="V77">
        <v>22.096914178142999</v>
      </c>
      <c r="W77">
        <v>3.1500000000000101E-6</v>
      </c>
    </row>
    <row r="78" spans="1:23" x14ac:dyDescent="0.2">
      <c r="A78" s="120"/>
      <c r="B78" s="122"/>
      <c r="C78" s="120"/>
      <c r="D78" s="120"/>
      <c r="E78" s="120"/>
      <c r="F78" s="120"/>
      <c r="G78" s="120"/>
      <c r="H78" s="120"/>
      <c r="I78" s="120">
        <v>3.6630000000000003E-2</v>
      </c>
      <c r="J78" s="120">
        <v>16.583288236730201</v>
      </c>
      <c r="K78" s="122">
        <v>9.8291397055890093E-7</v>
      </c>
      <c r="L78" s="120"/>
      <c r="M78" s="120"/>
      <c r="N78" s="120"/>
      <c r="O78" s="120"/>
      <c r="P78" s="120">
        <v>11.960879450993</v>
      </c>
      <c r="Q78" s="122">
        <v>3.4104327749098801E-7</v>
      </c>
      <c r="R78" s="121"/>
      <c r="S78" s="120">
        <v>12.648708729999999</v>
      </c>
      <c r="T78" s="120">
        <v>3.6432999999999998E-7</v>
      </c>
    </row>
    <row r="79" spans="1:23" x14ac:dyDescent="0.2">
      <c r="A79" s="120"/>
      <c r="B79" s="122"/>
      <c r="C79" s="120"/>
      <c r="D79" s="120"/>
      <c r="E79" s="120"/>
      <c r="F79" s="120"/>
      <c r="G79" s="120"/>
      <c r="H79" s="120"/>
      <c r="I79" s="120">
        <v>3.7109999999999997E-2</v>
      </c>
      <c r="J79" s="120">
        <v>17.555623514494101</v>
      </c>
      <c r="K79" s="122">
        <v>1.29660883723057E-6</v>
      </c>
      <c r="L79" s="120"/>
      <c r="M79" s="120"/>
      <c r="N79" s="120"/>
      <c r="O79" s="120"/>
      <c r="P79" s="120">
        <v>12.648708731560999</v>
      </c>
      <c r="Q79" s="122">
        <v>3.6433187079089699E-7</v>
      </c>
      <c r="R79" s="121"/>
      <c r="S79" s="120">
        <v>13.345270940000001</v>
      </c>
      <c r="T79" s="120">
        <v>3.8710000000000002E-7</v>
      </c>
    </row>
    <row r="80" spans="1:23" x14ac:dyDescent="0.2">
      <c r="A80" s="120"/>
      <c r="B80" s="122"/>
      <c r="C80" s="120"/>
      <c r="D80" s="120"/>
      <c r="E80" s="120"/>
      <c r="F80" s="120"/>
      <c r="G80" s="120"/>
      <c r="H80" s="120"/>
      <c r="I80" s="120">
        <v>3.7659999999999999E-2</v>
      </c>
      <c r="J80" s="120">
        <v>19.067348870471498</v>
      </c>
      <c r="K80" s="122">
        <v>1.73136720136849E-6</v>
      </c>
      <c r="L80" s="120"/>
      <c r="M80" s="120"/>
      <c r="N80" s="120"/>
      <c r="O80" s="120"/>
      <c r="P80" s="120">
        <v>13.3452709441717</v>
      </c>
      <c r="Q80" s="122">
        <v>3.8710227057589701E-7</v>
      </c>
      <c r="R80" s="121"/>
      <c r="S80" s="120">
        <v>13.854454649999999</v>
      </c>
      <c r="T80" s="120">
        <v>4.1262E-7</v>
      </c>
    </row>
    <row r="81" spans="1:20" x14ac:dyDescent="0.2">
      <c r="A81" s="120"/>
      <c r="B81" s="122"/>
      <c r="C81" s="120"/>
      <c r="D81" s="120"/>
      <c r="E81" s="120"/>
      <c r="F81" s="120"/>
      <c r="G81" s="120"/>
      <c r="H81" s="120"/>
      <c r="I81" s="120">
        <v>3.8184999999999997E-2</v>
      </c>
      <c r="J81" s="120">
        <v>19.433323922760302</v>
      </c>
      <c r="K81" s="122">
        <v>2.1500000000000002E-6</v>
      </c>
      <c r="L81" s="120"/>
      <c r="M81" s="120"/>
      <c r="N81" s="120"/>
      <c r="O81" s="120"/>
      <c r="P81" s="120">
        <v>13.8544546534013</v>
      </c>
      <c r="Q81" s="122">
        <v>4.1262169606129698E-7</v>
      </c>
      <c r="R81" s="121"/>
      <c r="S81" s="120">
        <v>14.47199079</v>
      </c>
      <c r="T81" s="120">
        <v>4.5844000000000002E-7</v>
      </c>
    </row>
    <row r="82" spans="1:20" x14ac:dyDescent="0.2">
      <c r="A82" s="120"/>
      <c r="B82" s="122"/>
      <c r="C82" s="120"/>
      <c r="D82" s="120"/>
      <c r="E82" s="120"/>
      <c r="F82" s="120"/>
      <c r="G82" s="120"/>
      <c r="H82" s="120"/>
      <c r="I82" s="120">
        <v>3.8699999999999998E-2</v>
      </c>
      <c r="J82" s="120">
        <v>20.522908731020902</v>
      </c>
      <c r="K82" s="122">
        <v>3.0000000000000098E-6</v>
      </c>
      <c r="L82" s="120"/>
      <c r="M82" s="120"/>
      <c r="N82" s="120"/>
      <c r="O82" s="120"/>
      <c r="P82" s="120">
        <v>14.4719907936392</v>
      </c>
      <c r="Q82" s="122">
        <v>4.5844461241286701E-7</v>
      </c>
      <c r="R82" s="121"/>
      <c r="S82" s="120">
        <v>14.791775080000001</v>
      </c>
      <c r="T82" s="120">
        <v>4.8670000000000004E-7</v>
      </c>
    </row>
    <row r="83" spans="1:20" x14ac:dyDescent="0.2">
      <c r="A83" s="120"/>
      <c r="B83" s="122"/>
      <c r="C83" s="120"/>
      <c r="D83" s="120"/>
      <c r="E83" s="120"/>
      <c r="F83" s="120"/>
      <c r="G83" s="120"/>
      <c r="H83" s="120"/>
      <c r="I83" s="120"/>
      <c r="J83" s="120"/>
      <c r="K83" s="120"/>
      <c r="L83" s="120"/>
      <c r="M83" s="120"/>
      <c r="N83" s="120"/>
      <c r="O83" s="120"/>
      <c r="P83" s="120">
        <v>14.7917750837971</v>
      </c>
      <c r="Q83" s="122">
        <v>4.8669517782841401E-7</v>
      </c>
      <c r="R83" s="121"/>
      <c r="S83" s="120">
        <v>15.143402740000001</v>
      </c>
      <c r="T83" s="120">
        <v>5.6298999999999999E-7</v>
      </c>
    </row>
    <row r="84" spans="1:20" x14ac:dyDescent="0.2">
      <c r="A84" s="120"/>
      <c r="B84" s="122"/>
      <c r="C84" s="120"/>
      <c r="D84" s="120"/>
      <c r="E84" s="120"/>
      <c r="F84" s="120"/>
      <c r="G84" s="120"/>
      <c r="H84" s="120"/>
      <c r="I84" s="120"/>
      <c r="J84" s="120"/>
      <c r="K84" s="120"/>
      <c r="L84" s="120"/>
      <c r="M84" s="120"/>
      <c r="N84" s="120"/>
      <c r="O84" s="120"/>
      <c r="P84" s="120">
        <v>15.143402736775601</v>
      </c>
      <c r="Q84" s="122">
        <v>5.6298855039131304E-7</v>
      </c>
      <c r="R84" s="121"/>
      <c r="S84" s="120">
        <v>16.094021519999998</v>
      </c>
      <c r="T84" s="120">
        <v>7.1549999999999997E-7</v>
      </c>
    </row>
    <row r="85" spans="1:20" x14ac:dyDescent="0.2">
      <c r="A85" s="120"/>
      <c r="B85" s="122"/>
      <c r="C85" s="120"/>
      <c r="D85" s="120"/>
      <c r="E85" s="120"/>
      <c r="F85" s="120"/>
      <c r="G85" s="120"/>
      <c r="H85" s="120"/>
      <c r="I85" s="120"/>
      <c r="J85" s="120"/>
      <c r="K85" s="120"/>
      <c r="L85" s="120"/>
      <c r="M85" s="120"/>
      <c r="N85" s="120"/>
      <c r="O85" s="120"/>
      <c r="P85" s="120">
        <v>16.094021524760102</v>
      </c>
      <c r="Q85" s="122">
        <v>7.1550036248792699E-7</v>
      </c>
      <c r="R85" s="121"/>
      <c r="S85" s="120">
        <v>17.228199570000001</v>
      </c>
      <c r="T85" s="120">
        <v>1.1157E-6</v>
      </c>
    </row>
    <row r="86" spans="1:20" x14ac:dyDescent="0.2">
      <c r="A86" s="120"/>
      <c r="B86" s="122"/>
      <c r="C86" s="120"/>
      <c r="D86" s="120"/>
      <c r="E86" s="120"/>
      <c r="F86" s="120"/>
      <c r="G86" s="120"/>
      <c r="H86" s="120"/>
      <c r="I86" s="120"/>
      <c r="J86" s="120"/>
      <c r="K86" s="120"/>
      <c r="L86" s="120"/>
      <c r="M86" s="120"/>
      <c r="N86" s="120"/>
      <c r="O86" s="120"/>
      <c r="P86" s="120">
        <v>17.228199567730901</v>
      </c>
      <c r="Q86" s="122">
        <v>1.11569803797905E-6</v>
      </c>
      <c r="R86" s="121"/>
      <c r="S86" s="120">
        <v>19.71804972</v>
      </c>
      <c r="T86" s="120">
        <v>1.8915E-6</v>
      </c>
    </row>
    <row r="87" spans="1:20" x14ac:dyDescent="0.2">
      <c r="A87" s="123"/>
      <c r="B87" s="124"/>
      <c r="C87" s="120"/>
      <c r="D87" s="120"/>
      <c r="E87" s="120"/>
      <c r="F87" s="120"/>
      <c r="G87" s="120"/>
      <c r="H87" s="120"/>
      <c r="I87" s="120"/>
      <c r="J87" s="120"/>
      <c r="K87" s="120"/>
      <c r="L87" s="120"/>
      <c r="M87" s="120"/>
      <c r="N87" s="120"/>
      <c r="O87" s="120"/>
      <c r="P87" s="120">
        <v>19.718049716284401</v>
      </c>
      <c r="Q87" s="122">
        <v>1.8915471823015099E-6</v>
      </c>
      <c r="R87" s="121"/>
      <c r="S87" s="120">
        <v>20.501600410000002</v>
      </c>
      <c r="T87" s="120">
        <v>2.5415999999999999E-6</v>
      </c>
    </row>
    <row r="88" spans="1:20" x14ac:dyDescent="0.2">
      <c r="A88" s="122"/>
      <c r="B88" s="122"/>
      <c r="C88" s="120"/>
      <c r="D88" s="120"/>
      <c r="E88" s="120"/>
      <c r="F88" s="120"/>
      <c r="G88" s="120"/>
      <c r="H88" s="120"/>
      <c r="I88" s="120"/>
      <c r="J88" s="120"/>
      <c r="K88" s="120"/>
      <c r="L88" s="120"/>
      <c r="M88" s="120"/>
      <c r="N88" s="120"/>
      <c r="O88" s="120"/>
      <c r="P88" s="120">
        <v>20.501600411177002</v>
      </c>
      <c r="Q88" s="122">
        <v>2.5416166112182098E-6</v>
      </c>
      <c r="R88" s="121"/>
      <c r="S88" s="120">
        <v>20.549414349999999</v>
      </c>
      <c r="T88" s="120">
        <v>6.0499999999999997E-6</v>
      </c>
    </row>
    <row r="89" spans="1:20" x14ac:dyDescent="0.2">
      <c r="A89" s="123"/>
      <c r="B89" s="124"/>
      <c r="C89" s="120"/>
      <c r="D89" s="120"/>
      <c r="E89" s="120"/>
      <c r="F89" s="120"/>
      <c r="G89" s="120"/>
      <c r="H89" s="120"/>
      <c r="I89" s="120"/>
      <c r="J89" s="120"/>
      <c r="K89" s="120"/>
      <c r="L89" s="120"/>
      <c r="M89" s="120"/>
      <c r="N89" s="120"/>
      <c r="O89" s="120"/>
      <c r="P89" s="120">
        <v>20.5494143545145</v>
      </c>
      <c r="Q89" s="122">
        <v>6.0499999999999997E-6</v>
      </c>
      <c r="R89" s="121"/>
      <c r="S89" s="120">
        <v>24.216450810000001</v>
      </c>
      <c r="T89" s="120">
        <v>1.9999999999999999E-6</v>
      </c>
    </row>
    <row r="90" spans="1:20" x14ac:dyDescent="0.2">
      <c r="A90" s="120"/>
      <c r="B90" s="122"/>
      <c r="C90" s="120"/>
      <c r="D90" s="120"/>
      <c r="E90" s="120"/>
      <c r="F90" s="120"/>
      <c r="G90" s="120"/>
      <c r="H90" s="120"/>
      <c r="I90" s="120"/>
      <c r="J90" s="120"/>
      <c r="K90" s="120"/>
      <c r="L90" s="120"/>
      <c r="M90" s="120"/>
      <c r="N90" s="120"/>
      <c r="O90" s="120"/>
      <c r="P90" s="120">
        <v>24.216450811736198</v>
      </c>
      <c r="Q90" s="122">
        <v>2.0000000000000101E-6</v>
      </c>
      <c r="R90" s="121"/>
      <c r="S90" s="120"/>
      <c r="T90" s="120"/>
    </row>
    <row r="91" spans="1:20" x14ac:dyDescent="0.2">
      <c r="A91" s="120"/>
      <c r="B91" s="122"/>
      <c r="C91" s="120"/>
      <c r="D91" s="120"/>
      <c r="E91" s="120"/>
      <c r="F91" s="120"/>
      <c r="G91" s="120"/>
      <c r="H91" s="120"/>
      <c r="I91" s="120"/>
      <c r="J91" s="120"/>
      <c r="K91" s="120"/>
      <c r="L91" s="120"/>
      <c r="M91" s="120"/>
      <c r="N91" s="120"/>
      <c r="O91" s="120"/>
      <c r="P91" s="120">
        <v>0</v>
      </c>
      <c r="Q91" s="120">
        <v>0</v>
      </c>
      <c r="R91" s="121"/>
      <c r="S91" s="121"/>
      <c r="T91" s="121"/>
    </row>
    <row r="92" spans="1:20" x14ac:dyDescent="0.2">
      <c r="A92" s="123"/>
      <c r="B92" s="124"/>
      <c r="C92" s="120"/>
      <c r="D92" s="120"/>
      <c r="E92" s="120"/>
      <c r="F92" s="120"/>
      <c r="G92" s="120"/>
      <c r="H92" s="120"/>
      <c r="I92" s="120"/>
      <c r="J92" s="120"/>
      <c r="K92" s="120"/>
      <c r="L92" s="120"/>
      <c r="M92" s="121"/>
      <c r="N92" s="121"/>
      <c r="O92" s="121"/>
      <c r="P92" s="121"/>
      <c r="Q92" s="121"/>
      <c r="R92" s="121"/>
      <c r="S92" s="121"/>
      <c r="T92" s="121"/>
    </row>
    <row r="93" spans="1:20" x14ac:dyDescent="0.2">
      <c r="A93" s="123"/>
      <c r="B93" s="124"/>
      <c r="C93" s="120"/>
      <c r="D93" s="120"/>
      <c r="E93" s="120"/>
      <c r="F93" s="120"/>
      <c r="G93" s="120"/>
      <c r="H93" s="120"/>
      <c r="I93" s="120"/>
      <c r="J93" s="120"/>
      <c r="K93" s="120"/>
      <c r="L93" s="120"/>
      <c r="M93" s="121"/>
      <c r="N93" s="121"/>
      <c r="O93" s="121"/>
      <c r="P93" s="121"/>
      <c r="Q93" s="121"/>
      <c r="R93" s="121"/>
      <c r="S93" s="121"/>
      <c r="T93" s="121"/>
    </row>
    <row r="94" spans="1:20" x14ac:dyDescent="0.2">
      <c r="A94" s="120"/>
      <c r="B94" s="120"/>
      <c r="C94" s="120"/>
      <c r="D94" s="120"/>
      <c r="E94" s="120"/>
      <c r="F94" s="120"/>
      <c r="G94" s="120"/>
      <c r="H94" s="120"/>
      <c r="I94" s="120"/>
      <c r="J94" s="120"/>
      <c r="K94" s="120"/>
      <c r="L94" s="120"/>
      <c r="M94" s="121"/>
      <c r="N94" s="121"/>
      <c r="O94" s="121"/>
      <c r="P94" s="121"/>
      <c r="Q94" s="121"/>
      <c r="R94" s="121"/>
      <c r="S94" s="121"/>
      <c r="T94" s="121"/>
    </row>
    <row r="95" spans="1:20" x14ac:dyDescent="0.2">
      <c r="A95" s="121"/>
      <c r="B95" s="121"/>
      <c r="C95" s="121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</row>
    <row r="96" spans="1:20" x14ac:dyDescent="0.2">
      <c r="A96" s="121"/>
      <c r="B96" s="121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</row>
    <row r="97" spans="1:20" x14ac:dyDescent="0.2">
      <c r="A97" s="121"/>
      <c r="B97" s="121"/>
      <c r="C97" s="121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</row>
    <row r="98" spans="1:20" x14ac:dyDescent="0.2">
      <c r="A98" s="121"/>
      <c r="B98" s="121"/>
      <c r="C98" s="121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</row>
    <row r="99" spans="1:20" x14ac:dyDescent="0.2">
      <c r="A99" s="121"/>
      <c r="B99" s="121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</row>
    <row r="100" spans="1:20" x14ac:dyDescent="0.2">
      <c r="A100" s="121"/>
      <c r="B100" s="121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</row>
    <row r="101" spans="1:20" x14ac:dyDescent="0.2">
      <c r="A101" s="121"/>
      <c r="B101" s="121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</row>
    <row r="102" spans="1:20" x14ac:dyDescent="0.2">
      <c r="A102" s="121"/>
      <c r="B102" s="121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</row>
    <row r="103" spans="1:20" x14ac:dyDescent="0.2">
      <c r="A103" s="121"/>
      <c r="B103" s="121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</row>
    <row r="104" spans="1:20" x14ac:dyDescent="0.2">
      <c r="A104" s="121"/>
      <c r="B104" s="121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</row>
    <row r="105" spans="1:20" x14ac:dyDescent="0.2">
      <c r="A105" s="121"/>
      <c r="B105" s="121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</row>
    <row r="106" spans="1:20" x14ac:dyDescent="0.2">
      <c r="A106" s="121"/>
      <c r="B106" s="121"/>
      <c r="C106" s="121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</row>
    <row r="107" spans="1:20" x14ac:dyDescent="0.2">
      <c r="A107" s="121"/>
      <c r="B107" s="121"/>
      <c r="C107" s="121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</row>
    <row r="108" spans="1:20" x14ac:dyDescent="0.2">
      <c r="A108" s="121"/>
      <c r="B108" s="121"/>
      <c r="C108" s="121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</row>
    <row r="109" spans="1:20" x14ac:dyDescent="0.2">
      <c r="A109" s="121"/>
      <c r="B109" s="121"/>
      <c r="C109" s="121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</row>
    <row r="110" spans="1:20" x14ac:dyDescent="0.2">
      <c r="A110" s="121"/>
      <c r="B110" s="121"/>
      <c r="C110" s="121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</row>
    <row r="111" spans="1:20" x14ac:dyDescent="0.2">
      <c r="A111" s="121"/>
      <c r="B111" s="121"/>
      <c r="C111" s="121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</row>
    <row r="112" spans="1:20" x14ac:dyDescent="0.2">
      <c r="A112" s="121"/>
      <c r="B112" s="121"/>
      <c r="C112" s="121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</row>
    <row r="113" spans="1:20" x14ac:dyDescent="0.2">
      <c r="A113" s="121"/>
      <c r="B113" s="121"/>
      <c r="C113" s="121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</row>
    <row r="114" spans="1:20" x14ac:dyDescent="0.2">
      <c r="A114" s="121"/>
      <c r="B114" s="121"/>
      <c r="C114" s="121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</row>
    <row r="115" spans="1:20" x14ac:dyDescent="0.2">
      <c r="A115" s="121"/>
      <c r="B115" s="121"/>
      <c r="C115" s="121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</row>
    <row r="116" spans="1:20" x14ac:dyDescent="0.2">
      <c r="A116" s="121"/>
      <c r="B116" s="121"/>
      <c r="C116" s="121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</row>
    <row r="117" spans="1:20" x14ac:dyDescent="0.2">
      <c r="A117" s="121"/>
      <c r="B117" s="121"/>
      <c r="C117" s="121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</row>
    <row r="118" spans="1:20" x14ac:dyDescent="0.2">
      <c r="A118" s="121"/>
      <c r="B118" s="121"/>
      <c r="C118" s="121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</row>
    <row r="119" spans="1:20" x14ac:dyDescent="0.2">
      <c r="A119" s="121"/>
      <c r="B119" s="121"/>
      <c r="C119" s="121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</row>
    <row r="120" spans="1:20" x14ac:dyDescent="0.2">
      <c r="A120" s="121"/>
      <c r="B120" s="121"/>
      <c r="C120" s="121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</row>
    <row r="121" spans="1:20" x14ac:dyDescent="0.2">
      <c r="A121" s="121"/>
      <c r="B121" s="121"/>
      <c r="C121" s="121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</row>
    <row r="122" spans="1:20" x14ac:dyDescent="0.2">
      <c r="A122" s="121"/>
      <c r="B122" s="121"/>
      <c r="C122" s="121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</row>
    <row r="123" spans="1:20" x14ac:dyDescent="0.2">
      <c r="A123" s="121"/>
      <c r="B123" s="121"/>
      <c r="C123" s="121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</row>
    <row r="124" spans="1:20" x14ac:dyDescent="0.2">
      <c r="A124" s="121"/>
      <c r="B124" s="121"/>
      <c r="C124" s="121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</row>
  </sheetData>
  <mergeCells count="12">
    <mergeCell ref="A2:H2"/>
    <mergeCell ref="V3:W3"/>
    <mergeCell ref="P3:Q3"/>
    <mergeCell ref="P35:Q35"/>
    <mergeCell ref="S3:T3"/>
    <mergeCell ref="M2:T2"/>
    <mergeCell ref="M3:N3"/>
    <mergeCell ref="J3:K3"/>
    <mergeCell ref="A3:B3"/>
    <mergeCell ref="D3:E3"/>
    <mergeCell ref="D20:E20"/>
    <mergeCell ref="G3:H3"/>
  </mergeCells>
  <pageMargins left="0.7" right="0.7" top="0.75" bottom="0.75" header="0.3" footer="0.3"/>
  <pageSetup orientation="portrait" horizontalDpi="0" verticalDpi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2BBD16-BE91-4842-955D-F6A23E77C0EF}">
  <dimension ref="A1:AE37"/>
  <sheetViews>
    <sheetView topLeftCell="G1" zoomScaleNormal="70" workbookViewId="0">
      <pane ySplit="1" topLeftCell="A2" activePane="bottomLeft" state="frozen"/>
      <selection pane="bottomLeft" activeCell="Y3" sqref="Y3:Z36"/>
    </sheetView>
  </sheetViews>
  <sheetFormatPr baseColWidth="10" defaultColWidth="10.83203125" defaultRowHeight="16" x14ac:dyDescent="0.2"/>
  <cols>
    <col min="1" max="1" width="16.6640625" customWidth="1"/>
    <col min="2" max="2" width="15.1640625" bestFit="1" customWidth="1"/>
    <col min="3" max="3" width="15.5" bestFit="1" customWidth="1"/>
    <col min="4" max="4" width="21.6640625" bestFit="1" customWidth="1"/>
    <col min="5" max="6" width="12.6640625" customWidth="1"/>
    <col min="7" max="8" width="17.5" style="3" customWidth="1"/>
    <col min="9" max="9" width="14.6640625" style="3" bestFit="1" customWidth="1"/>
    <col min="10" max="10" width="14.6640625" style="3" customWidth="1"/>
    <col min="11" max="11" width="13.6640625" style="3" bestFit="1" customWidth="1"/>
    <col min="13" max="13" width="18.6640625" style="1" bestFit="1" customWidth="1"/>
    <col min="14" max="14" width="10.83203125" style="37"/>
    <col min="15" max="15" width="10.83203125" style="11"/>
    <col min="16" max="16" width="13.33203125" style="11" bestFit="1" customWidth="1"/>
    <col min="17" max="17" width="10.83203125" style="15"/>
    <col min="18" max="18" width="11.1640625" style="50" bestFit="1" customWidth="1"/>
    <col min="19" max="19" width="28" style="17" bestFit="1" customWidth="1"/>
    <col min="20" max="20" width="10.83203125" style="5"/>
    <col min="21" max="21" width="15.5" style="5" customWidth="1"/>
    <col min="22" max="22" width="14.6640625" style="22" customWidth="1"/>
    <col min="23" max="23" width="10.83203125" style="23"/>
    <col min="24" max="24" width="14.83203125" style="25" bestFit="1" customWidth="1"/>
  </cols>
  <sheetData>
    <row r="1" spans="1:31" x14ac:dyDescent="0.2">
      <c r="M1" s="1" t="s">
        <v>17</v>
      </c>
      <c r="N1" s="36" t="s">
        <v>5</v>
      </c>
      <c r="O1" s="10" t="s">
        <v>24</v>
      </c>
      <c r="P1" s="12" t="s">
        <v>15</v>
      </c>
      <c r="Q1" s="14" t="s">
        <v>25</v>
      </c>
      <c r="R1" s="49" t="s">
        <v>6</v>
      </c>
      <c r="S1" s="16" t="s">
        <v>28</v>
      </c>
      <c r="T1" s="26" t="s">
        <v>7</v>
      </c>
      <c r="U1" s="26" t="s">
        <v>29</v>
      </c>
      <c r="V1" s="159" t="s">
        <v>30</v>
      </c>
      <c r="W1" s="160"/>
      <c r="X1" s="161"/>
    </row>
    <row r="2" spans="1:31" x14ac:dyDescent="0.2">
      <c r="A2" s="1" t="s">
        <v>1</v>
      </c>
      <c r="B2" s="1" t="s">
        <v>0</v>
      </c>
      <c r="C2" s="1" t="s">
        <v>2</v>
      </c>
      <c r="D2" s="1" t="s">
        <v>17</v>
      </c>
      <c r="G2" s="4" t="s">
        <v>19</v>
      </c>
      <c r="H2" s="4" t="s">
        <v>22</v>
      </c>
      <c r="I2" s="4" t="s">
        <v>21</v>
      </c>
      <c r="J2" s="4" t="s">
        <v>36</v>
      </c>
      <c r="K2" s="4" t="s">
        <v>20</v>
      </c>
      <c r="M2" s="1" t="s">
        <v>18</v>
      </c>
      <c r="N2" s="37">
        <v>32000</v>
      </c>
      <c r="O2" s="11">
        <v>0.8</v>
      </c>
      <c r="P2" s="13">
        <v>1.27</v>
      </c>
      <c r="Q2" s="15">
        <f>O2*0.9</f>
        <v>0.72000000000000008</v>
      </c>
      <c r="R2" s="50">
        <f>N2</f>
        <v>32000</v>
      </c>
      <c r="S2" s="17">
        <f t="shared" ref="S2:S17" si="0">P2+$D$10</f>
        <v>11.57</v>
      </c>
      <c r="T2" s="5">
        <f t="shared" ref="T2:T10" si="1">S2/$C$10</f>
        <v>0.22775590551181105</v>
      </c>
      <c r="U2" s="5">
        <f t="shared" ref="U2:U17" si="2">(((Q2/($B$10*SQRT($C$10)))*((2+T2)*((1-T2)^(-3/2)))*(0.886+4.64*(T2)-13.32*(T2)^2+14.72*(T2)^3-5.6*(T2)^4)))*10^(3/2)</f>
        <v>4.2266576349168883</v>
      </c>
      <c r="V2" s="18" t="s">
        <v>32</v>
      </c>
      <c r="W2" s="19" t="s">
        <v>29</v>
      </c>
      <c r="X2" s="20" t="s">
        <v>31</v>
      </c>
    </row>
    <row r="3" spans="1:31" x14ac:dyDescent="0.2">
      <c r="A3" s="1" t="s">
        <v>16</v>
      </c>
      <c r="B3" s="35" t="s">
        <v>33</v>
      </c>
      <c r="C3" s="1" t="s">
        <v>26</v>
      </c>
      <c r="D3" s="1" t="s">
        <v>18</v>
      </c>
      <c r="G3" s="4">
        <v>0.8</v>
      </c>
      <c r="H3" s="4">
        <f>G3*0.1</f>
        <v>8.0000000000000016E-2</v>
      </c>
      <c r="I3" s="4">
        <f>(G3-H3)/2</f>
        <v>0.36</v>
      </c>
      <c r="J3" s="4">
        <f>G3-H3</f>
        <v>0.72</v>
      </c>
      <c r="K3" s="4">
        <f>(G3+H3)/2</f>
        <v>0.44000000000000006</v>
      </c>
      <c r="N3" s="37">
        <v>15000</v>
      </c>
      <c r="O3" s="11">
        <v>0.8</v>
      </c>
      <c r="P3" s="13">
        <v>1.39</v>
      </c>
      <c r="Q3" s="15">
        <f t="shared" ref="Q3:Q17" si="3">O3*0.9</f>
        <v>0.72000000000000008</v>
      </c>
      <c r="R3" s="50">
        <f>SUM(R2+N3)</f>
        <v>47000</v>
      </c>
      <c r="S3" s="17">
        <f t="shared" si="0"/>
        <v>11.690000000000001</v>
      </c>
      <c r="T3" s="5">
        <f t="shared" si="1"/>
        <v>0.2301181102362205</v>
      </c>
      <c r="U3" s="5">
        <f t="shared" si="2"/>
        <v>4.2548049238756489</v>
      </c>
      <c r="V3" s="22">
        <v>1.163E-2</v>
      </c>
      <c r="W3" s="23">
        <v>4.2266576349168901</v>
      </c>
      <c r="X3" s="24">
        <v>7.9999999999999492E-9</v>
      </c>
      <c r="Y3">
        <v>1.163E-2</v>
      </c>
      <c r="Z3" s="9">
        <v>7.9999999999999492E-9</v>
      </c>
      <c r="AA3" s="9"/>
      <c r="AB3" s="9"/>
      <c r="AC3" s="9"/>
      <c r="AD3" s="8"/>
      <c r="AE3" s="6"/>
    </row>
    <row r="4" spans="1:31" x14ac:dyDescent="0.2">
      <c r="G4" s="4">
        <f>G3*0.9</f>
        <v>0.72000000000000008</v>
      </c>
      <c r="H4" s="4">
        <f t="shared" ref="H4:H11" si="4">G4*0.1</f>
        <v>7.2000000000000008E-2</v>
      </c>
      <c r="I4" s="4">
        <f t="shared" ref="I4:I11" si="5">(G4-H4)/2</f>
        <v>0.32400000000000007</v>
      </c>
      <c r="J4" s="4">
        <f t="shared" ref="J4:J11" si="6">G4-H4</f>
        <v>0.64800000000000013</v>
      </c>
      <c r="K4" s="4">
        <f t="shared" ref="K4:K11" si="7">(G4+H4)/2</f>
        <v>0.39600000000000002</v>
      </c>
      <c r="N4" s="37">
        <v>13000</v>
      </c>
      <c r="O4" s="11">
        <v>0.8</v>
      </c>
      <c r="P4" s="13">
        <v>1.51</v>
      </c>
      <c r="Q4" s="15">
        <f t="shared" si="3"/>
        <v>0.72000000000000008</v>
      </c>
      <c r="R4" s="50">
        <f>SUM(R3+N4)</f>
        <v>60000</v>
      </c>
      <c r="S4" s="17">
        <f t="shared" si="0"/>
        <v>11.81</v>
      </c>
      <c r="T4" s="5">
        <f t="shared" si="1"/>
        <v>0.23248031496062996</v>
      </c>
      <c r="U4" s="5">
        <f t="shared" si="2"/>
        <v>4.2830242393200342</v>
      </c>
      <c r="V4" s="22">
        <v>1.175E-2</v>
      </c>
      <c r="W4" s="23">
        <v>4.2548049238756498</v>
      </c>
      <c r="X4" s="24">
        <v>9.2307692307693099E-9</v>
      </c>
      <c r="Y4">
        <v>1.175E-2</v>
      </c>
      <c r="Z4" s="9">
        <v>9.2307692307693099E-9</v>
      </c>
      <c r="AA4" s="9"/>
      <c r="AB4" s="9"/>
      <c r="AC4" s="9"/>
      <c r="AD4" s="8"/>
    </row>
    <row r="5" spans="1:31" x14ac:dyDescent="0.2">
      <c r="A5" s="2" t="s">
        <v>12</v>
      </c>
      <c r="B5" s="2" t="s">
        <v>11</v>
      </c>
      <c r="C5" s="2" t="s">
        <v>23</v>
      </c>
      <c r="G5" s="4">
        <f>G4*0.9</f>
        <v>0.64800000000000013</v>
      </c>
      <c r="H5" s="4">
        <f t="shared" si="4"/>
        <v>6.480000000000001E-2</v>
      </c>
      <c r="I5" s="4">
        <f t="shared" si="5"/>
        <v>0.29160000000000008</v>
      </c>
      <c r="J5" s="4">
        <f t="shared" si="6"/>
        <v>0.58320000000000016</v>
      </c>
      <c r="K5" s="4">
        <f t="shared" si="7"/>
        <v>0.35640000000000005</v>
      </c>
      <c r="N5" s="37">
        <v>60000</v>
      </c>
      <c r="O5" s="11">
        <v>0.72</v>
      </c>
      <c r="P5" s="13">
        <v>1.84</v>
      </c>
      <c r="Q5" s="15">
        <f t="shared" si="3"/>
        <v>0.64800000000000002</v>
      </c>
      <c r="R5" s="50">
        <f t="shared" ref="R5:R7" si="8">SUM(R4+N5)</f>
        <v>120000</v>
      </c>
      <c r="S5" s="17">
        <f t="shared" si="0"/>
        <v>12.14</v>
      </c>
      <c r="T5" s="5">
        <f t="shared" si="1"/>
        <v>0.23897637795275592</v>
      </c>
      <c r="U5" s="5">
        <f t="shared" si="2"/>
        <v>3.9249145412500166</v>
      </c>
      <c r="V5" s="22">
        <v>1.1975E-2</v>
      </c>
      <c r="W5" s="23">
        <v>4.2830242393200297</v>
      </c>
      <c r="X5" s="24">
        <v>5.4999999999999996E-9</v>
      </c>
      <c r="Y5">
        <v>1.1975E-2</v>
      </c>
      <c r="Z5" s="9">
        <v>5.4999999999999996E-9</v>
      </c>
      <c r="AA5" s="9"/>
      <c r="AB5" s="9"/>
      <c r="AC5" s="9"/>
      <c r="AD5" s="8"/>
    </row>
    <row r="6" spans="1:31" x14ac:dyDescent="0.2">
      <c r="A6" s="2">
        <v>70</v>
      </c>
      <c r="B6" s="2">
        <v>300</v>
      </c>
      <c r="C6" s="2">
        <v>7.5510000000000002</v>
      </c>
      <c r="G6" s="4">
        <f t="shared" ref="G6:G10" si="9">G5*0.9</f>
        <v>0.58320000000000016</v>
      </c>
      <c r="H6" s="4">
        <f t="shared" si="4"/>
        <v>5.8320000000000018E-2</v>
      </c>
      <c r="I6" s="4">
        <f t="shared" si="5"/>
        <v>0.26244000000000006</v>
      </c>
      <c r="J6" s="4">
        <f t="shared" si="6"/>
        <v>0.52488000000000012</v>
      </c>
      <c r="K6" s="4">
        <f t="shared" si="7"/>
        <v>0.3207600000000001</v>
      </c>
      <c r="N6" s="37">
        <v>20000</v>
      </c>
      <c r="O6" s="11">
        <v>0.72</v>
      </c>
      <c r="P6" s="13">
        <v>1.99</v>
      </c>
      <c r="Q6" s="15">
        <f t="shared" si="3"/>
        <v>0.64800000000000002</v>
      </c>
      <c r="R6" s="50">
        <f t="shared" si="8"/>
        <v>140000</v>
      </c>
      <c r="S6" s="17">
        <f t="shared" si="0"/>
        <v>12.290000000000001</v>
      </c>
      <c r="T6" s="5">
        <f t="shared" si="1"/>
        <v>0.24192913385826775</v>
      </c>
      <c r="U6" s="5">
        <f t="shared" si="2"/>
        <v>3.956998163451968</v>
      </c>
      <c r="V6" s="22">
        <v>1.214E-2</v>
      </c>
      <c r="W6" s="23">
        <v>3.9355534695565901</v>
      </c>
      <c r="X6" s="24">
        <v>5.2886346587772701E-9</v>
      </c>
      <c r="Y6">
        <v>1.214E-2</v>
      </c>
      <c r="Z6" s="9">
        <v>5.2886346587772701E-9</v>
      </c>
      <c r="AA6" s="9"/>
      <c r="AB6" s="9"/>
      <c r="AC6" s="9"/>
      <c r="AD6" s="8"/>
    </row>
    <row r="7" spans="1:31" x14ac:dyDescent="0.2">
      <c r="G7" s="4">
        <f t="shared" si="9"/>
        <v>0.52488000000000012</v>
      </c>
      <c r="H7" s="4">
        <f t="shared" si="4"/>
        <v>5.2488000000000014E-2</v>
      </c>
      <c r="I7" s="4">
        <f t="shared" si="5"/>
        <v>0.23619600000000004</v>
      </c>
      <c r="J7" s="4">
        <f t="shared" si="6"/>
        <v>0.47239200000000009</v>
      </c>
      <c r="K7" s="4">
        <f t="shared" si="7"/>
        <v>0.28868400000000005</v>
      </c>
      <c r="N7" s="37">
        <v>80000</v>
      </c>
      <c r="O7" s="11">
        <v>0.64800000000000002</v>
      </c>
      <c r="P7" s="13">
        <v>2.37</v>
      </c>
      <c r="Q7" s="15">
        <f t="shared" si="3"/>
        <v>0.58320000000000005</v>
      </c>
      <c r="R7" s="50">
        <f t="shared" si="8"/>
        <v>220000</v>
      </c>
      <c r="S7" s="17">
        <f t="shared" si="0"/>
        <v>12.670000000000002</v>
      </c>
      <c r="T7" s="5">
        <f t="shared" si="1"/>
        <v>0.24940944881889768</v>
      </c>
      <c r="U7" s="5">
        <f t="shared" si="2"/>
        <v>3.6349271416850448</v>
      </c>
      <c r="V7" s="22">
        <v>1.2290000000000001E-2</v>
      </c>
      <c r="W7" s="23">
        <v>3.9547158837880101</v>
      </c>
      <c r="X7" s="24">
        <v>4.8451822339110797E-9</v>
      </c>
      <c r="Y7">
        <v>1.2290000000000001E-2</v>
      </c>
      <c r="Z7" s="9">
        <v>4.8451822339110797E-9</v>
      </c>
      <c r="AA7" s="9"/>
      <c r="AB7" s="9"/>
      <c r="AC7" s="9"/>
      <c r="AD7" s="8"/>
    </row>
    <row r="8" spans="1:31" x14ac:dyDescent="0.2">
      <c r="A8" s="158" t="s">
        <v>14</v>
      </c>
      <c r="B8" s="158"/>
      <c r="C8" s="158"/>
      <c r="D8" s="158"/>
      <c r="E8" s="158"/>
      <c r="F8" s="158"/>
      <c r="G8" s="4">
        <f t="shared" si="9"/>
        <v>0.47239200000000015</v>
      </c>
      <c r="H8" s="4">
        <f t="shared" si="4"/>
        <v>4.7239200000000016E-2</v>
      </c>
      <c r="I8" s="4">
        <f t="shared" si="5"/>
        <v>0.21257640000000005</v>
      </c>
      <c r="J8" s="4">
        <f t="shared" si="6"/>
        <v>0.42515280000000011</v>
      </c>
      <c r="K8" s="4">
        <f t="shared" si="7"/>
        <v>0.25981560000000009</v>
      </c>
      <c r="N8" s="37">
        <v>20000</v>
      </c>
      <c r="O8" s="11">
        <v>0.64800000000000002</v>
      </c>
      <c r="P8" s="13">
        <v>2.4500000000000002</v>
      </c>
      <c r="Q8" s="15">
        <f t="shared" si="3"/>
        <v>0.58320000000000005</v>
      </c>
      <c r="R8" s="50">
        <f>SUM(R7+N8)</f>
        <v>240000</v>
      </c>
      <c r="S8" s="17">
        <f t="shared" si="0"/>
        <v>12.75</v>
      </c>
      <c r="T8" s="5">
        <f t="shared" si="1"/>
        <v>0.25098425196850394</v>
      </c>
      <c r="U8" s="5">
        <f t="shared" si="2"/>
        <v>3.6505193667275622</v>
      </c>
      <c r="V8" s="22">
        <v>1.2670000000000001E-2</v>
      </c>
      <c r="W8" s="23">
        <v>3.62941464163054</v>
      </c>
      <c r="X8" s="24">
        <v>4.4249639249639304E-9</v>
      </c>
      <c r="Y8">
        <v>1.2670000000000001E-2</v>
      </c>
      <c r="Z8" s="9">
        <v>4.4249639249639304E-9</v>
      </c>
      <c r="AA8" s="9"/>
      <c r="AC8" s="9"/>
      <c r="AD8" s="8"/>
    </row>
    <row r="9" spans="1:31" x14ac:dyDescent="0.2">
      <c r="A9" s="34"/>
      <c r="B9" s="34" t="s">
        <v>9</v>
      </c>
      <c r="C9" s="34" t="s">
        <v>10</v>
      </c>
      <c r="D9" s="34" t="s">
        <v>27</v>
      </c>
      <c r="E9" s="34" t="s">
        <v>13</v>
      </c>
      <c r="F9" s="34" t="s">
        <v>3</v>
      </c>
      <c r="G9" s="4">
        <f>G8*0.9</f>
        <v>0.42515280000000016</v>
      </c>
      <c r="H9" s="4">
        <f t="shared" si="4"/>
        <v>4.2515280000000016E-2</v>
      </c>
      <c r="I9" s="4">
        <f t="shared" si="5"/>
        <v>0.19131876000000009</v>
      </c>
      <c r="J9" s="4">
        <f t="shared" si="6"/>
        <v>0.38263752000000018</v>
      </c>
      <c r="K9" s="4">
        <f t="shared" si="7"/>
        <v>0.23383404000000008</v>
      </c>
      <c r="N9" s="37">
        <v>10000</v>
      </c>
      <c r="O9" s="11">
        <v>0.64800000000000002</v>
      </c>
      <c r="P9" s="13">
        <v>2.4900000000000002</v>
      </c>
      <c r="Q9" s="15">
        <f t="shared" si="3"/>
        <v>0.58320000000000005</v>
      </c>
      <c r="R9" s="50">
        <f>SUM(R8+N9)</f>
        <v>250000</v>
      </c>
      <c r="S9" s="17">
        <f t="shared" si="0"/>
        <v>12.790000000000001</v>
      </c>
      <c r="T9" s="5">
        <f t="shared" si="1"/>
        <v>0.25177165354330711</v>
      </c>
      <c r="U9" s="5">
        <f t="shared" si="2"/>
        <v>3.6583278474232364</v>
      </c>
      <c r="V9" s="22">
        <v>1.2749999999999999E-2</v>
      </c>
      <c r="W9" s="23">
        <v>3.6507057595029502</v>
      </c>
      <c r="X9" s="24">
        <v>4.5669148463499297E-9</v>
      </c>
      <c r="Y9">
        <v>1.2749999999999999E-2</v>
      </c>
      <c r="Z9" s="9">
        <v>4.5669148463499297E-9</v>
      </c>
      <c r="AA9" s="9"/>
      <c r="AC9" s="9"/>
      <c r="AD9" s="8"/>
    </row>
    <row r="10" spans="1:31" x14ac:dyDescent="0.2">
      <c r="A10" s="34"/>
      <c r="B10" s="34">
        <v>3.5</v>
      </c>
      <c r="C10" s="34">
        <v>50.8</v>
      </c>
      <c r="D10" s="34">
        <v>10.3</v>
      </c>
      <c r="E10" s="34">
        <v>1</v>
      </c>
      <c r="F10" s="34">
        <v>0.1</v>
      </c>
      <c r="G10" s="4">
        <f t="shared" si="9"/>
        <v>0.38263752000000018</v>
      </c>
      <c r="H10" s="4">
        <f t="shared" si="4"/>
        <v>3.8263752000000019E-2</v>
      </c>
      <c r="I10" s="4">
        <f t="shared" si="5"/>
        <v>0.17218688400000007</v>
      </c>
      <c r="J10" s="4">
        <f t="shared" si="6"/>
        <v>0.34437376800000014</v>
      </c>
      <c r="K10" s="4">
        <f t="shared" si="7"/>
        <v>0.21045063600000011</v>
      </c>
      <c r="N10" s="37">
        <v>120000</v>
      </c>
      <c r="O10" s="11">
        <v>0.58299999999999996</v>
      </c>
      <c r="P10" s="13">
        <v>3</v>
      </c>
      <c r="Q10" s="15">
        <f t="shared" si="3"/>
        <v>0.52469999999999994</v>
      </c>
      <c r="R10" s="50">
        <f t="shared" ref="R10:R17" si="10">SUM(R9+N10)</f>
        <v>370000</v>
      </c>
      <c r="S10" s="17">
        <f t="shared" si="0"/>
        <v>13.3</v>
      </c>
      <c r="T10" s="5">
        <f t="shared" si="1"/>
        <v>0.26181102362204728</v>
      </c>
      <c r="U10" s="5">
        <f t="shared" si="2"/>
        <v>3.3816180932015558</v>
      </c>
      <c r="V10" s="22">
        <v>1.2789999999999999E-2</v>
      </c>
      <c r="W10" s="23">
        <v>3.65855462089994</v>
      </c>
      <c r="X10" s="24">
        <v>4.3524285644352198E-9</v>
      </c>
      <c r="Y10">
        <v>1.2789999999999999E-2</v>
      </c>
      <c r="Z10" s="9">
        <v>4.3524285644352198E-9</v>
      </c>
      <c r="AA10" s="9"/>
      <c r="AC10" s="9"/>
      <c r="AD10" s="8"/>
    </row>
    <row r="11" spans="1:31" x14ac:dyDescent="0.2">
      <c r="G11" s="40">
        <v>0.6</v>
      </c>
      <c r="H11" s="41">
        <f t="shared" si="4"/>
        <v>0.06</v>
      </c>
      <c r="I11" s="41">
        <f t="shared" si="5"/>
        <v>0.27</v>
      </c>
      <c r="J11" s="41">
        <f t="shared" si="6"/>
        <v>0.54</v>
      </c>
      <c r="K11" s="41">
        <f t="shared" si="7"/>
        <v>0.32999999999999996</v>
      </c>
      <c r="N11" s="37">
        <v>130000</v>
      </c>
      <c r="O11" s="11">
        <v>0.52500000000000002</v>
      </c>
      <c r="P11" s="13">
        <v>3.4</v>
      </c>
      <c r="Q11" s="15">
        <f t="shared" si="3"/>
        <v>0.47250000000000003</v>
      </c>
      <c r="R11" s="50">
        <f>SUM(R10+N11)</f>
        <v>500000</v>
      </c>
      <c r="S11" s="17">
        <f t="shared" si="0"/>
        <v>13.700000000000001</v>
      </c>
      <c r="T11" s="5">
        <f t="shared" ref="T11:T17" si="11">S11/$C$10</f>
        <v>0.26968503937007876</v>
      </c>
      <c r="U11" s="5">
        <f t="shared" si="2"/>
        <v>3.109790637789239</v>
      </c>
      <c r="V11" s="22">
        <v>1.3299999999999999E-2</v>
      </c>
      <c r="W11" s="23">
        <v>3.3852325438944302</v>
      </c>
      <c r="X11" s="24">
        <v>3.7546594780782101E-9</v>
      </c>
      <c r="Y11">
        <v>1.3299999999999999E-2</v>
      </c>
      <c r="Z11" s="9">
        <v>3.7546594780782101E-9</v>
      </c>
      <c r="AA11" s="9"/>
      <c r="AC11" s="9"/>
      <c r="AD11" s="8"/>
    </row>
    <row r="12" spans="1:31" x14ac:dyDescent="0.2">
      <c r="N12" s="37">
        <v>26000</v>
      </c>
      <c r="O12" s="11">
        <v>0.52500000000000002</v>
      </c>
      <c r="P12" s="13">
        <v>3.54</v>
      </c>
      <c r="Q12" s="15">
        <f t="shared" si="3"/>
        <v>0.47250000000000003</v>
      </c>
      <c r="R12" s="50">
        <f t="shared" si="10"/>
        <v>526000</v>
      </c>
      <c r="S12" s="17">
        <f t="shared" si="0"/>
        <v>13.84</v>
      </c>
      <c r="T12" s="5">
        <f t="shared" si="11"/>
        <v>0.2724409448818898</v>
      </c>
      <c r="U12" s="5">
        <f t="shared" si="2"/>
        <v>3.1325883461390243</v>
      </c>
      <c r="V12" s="22">
        <v>1.37E-2</v>
      </c>
      <c r="W12" s="23">
        <v>3.1179362339406298</v>
      </c>
      <c r="X12" s="24">
        <v>2.7379520916488899E-9</v>
      </c>
      <c r="Y12">
        <v>1.37E-2</v>
      </c>
      <c r="Z12" s="9">
        <v>2.7379520916488899E-9</v>
      </c>
      <c r="AA12" s="9"/>
      <c r="AC12" s="9"/>
      <c r="AD12" s="8"/>
    </row>
    <row r="13" spans="1:31" x14ac:dyDescent="0.2">
      <c r="A13" s="42" t="s">
        <v>38</v>
      </c>
      <c r="B13" s="42" t="s">
        <v>4</v>
      </c>
      <c r="C13" s="42" t="s">
        <v>37</v>
      </c>
      <c r="N13" s="37">
        <v>150000</v>
      </c>
      <c r="O13" s="11">
        <v>0.47199999999999998</v>
      </c>
      <c r="P13" s="13">
        <v>3.77</v>
      </c>
      <c r="Q13" s="15">
        <f t="shared" si="3"/>
        <v>0.42480000000000001</v>
      </c>
      <c r="R13" s="50">
        <f t="shared" si="10"/>
        <v>676000</v>
      </c>
      <c r="S13" s="17">
        <f t="shared" si="0"/>
        <v>14.07</v>
      </c>
      <c r="T13" s="5">
        <f t="shared" si="11"/>
        <v>0.27696850393700789</v>
      </c>
      <c r="U13" s="5">
        <f t="shared" si="2"/>
        <v>2.8502205886874634</v>
      </c>
      <c r="V13" s="22">
        <v>1.384E-2</v>
      </c>
      <c r="W13" s="23">
        <v>3.1240316195653799</v>
      </c>
      <c r="X13" s="24">
        <v>2.7876036386658398E-9</v>
      </c>
      <c r="Y13">
        <v>1.384E-2</v>
      </c>
      <c r="Z13" s="9">
        <v>2.7876036386658398E-9</v>
      </c>
      <c r="AA13" s="9"/>
      <c r="AC13" s="9"/>
    </row>
    <row r="14" spans="1:31" x14ac:dyDescent="0.2">
      <c r="A14" s="43">
        <v>1.3</v>
      </c>
      <c r="B14" s="42">
        <v>20</v>
      </c>
      <c r="C14" s="44">
        <f>$A$14*3600*$B$14</f>
        <v>93600</v>
      </c>
      <c r="N14" s="37">
        <v>50000</v>
      </c>
      <c r="O14" s="11">
        <v>0.47199999999999998</v>
      </c>
      <c r="P14" s="13">
        <v>3.85</v>
      </c>
      <c r="Q14" s="15">
        <f t="shared" si="3"/>
        <v>0.42480000000000001</v>
      </c>
      <c r="R14" s="50">
        <f t="shared" si="10"/>
        <v>726000</v>
      </c>
      <c r="S14" s="17">
        <f t="shared" si="0"/>
        <v>14.15</v>
      </c>
      <c r="T14" s="5">
        <f t="shared" si="11"/>
        <v>0.27854330708661418</v>
      </c>
      <c r="U14" s="5">
        <f t="shared" si="2"/>
        <v>2.8620636953479397</v>
      </c>
      <c r="V14" s="22">
        <v>1.4069999999999999E-2</v>
      </c>
      <c r="W14" s="23">
        <v>2.85987246578124</v>
      </c>
      <c r="X14" s="24">
        <v>1.9991972829653198E-9</v>
      </c>
      <c r="Y14">
        <v>1.4069999999999999E-2</v>
      </c>
      <c r="Z14" s="9">
        <v>1.9991972829653198E-9</v>
      </c>
      <c r="AA14" s="9"/>
      <c r="AC14" s="9"/>
    </row>
    <row r="15" spans="1:31" x14ac:dyDescent="0.2">
      <c r="N15" s="37">
        <v>100000</v>
      </c>
      <c r="O15" s="11">
        <v>0.47199999999999998</v>
      </c>
      <c r="P15" s="13">
        <v>4.08</v>
      </c>
      <c r="Q15" s="15">
        <f t="shared" si="3"/>
        <v>0.42480000000000001</v>
      </c>
      <c r="R15" s="50">
        <f t="shared" si="10"/>
        <v>826000</v>
      </c>
      <c r="S15" s="17">
        <f t="shared" si="0"/>
        <v>14.38</v>
      </c>
      <c r="T15" s="5">
        <f t="shared" si="11"/>
        <v>0.28307086614173232</v>
      </c>
      <c r="U15" s="5">
        <f t="shared" si="2"/>
        <v>2.8962933047863246</v>
      </c>
      <c r="V15" s="22">
        <v>1.4149999999999999E-2</v>
      </c>
      <c r="W15" s="23">
        <v>2.8666476603321498</v>
      </c>
      <c r="X15" s="24">
        <v>1.5789834524623199E-9</v>
      </c>
      <c r="Y15">
        <v>1.4149999999999999E-2</v>
      </c>
      <c r="Z15" s="9">
        <v>1.5789834524623199E-9</v>
      </c>
      <c r="AA15" s="9"/>
      <c r="AC15" s="9"/>
    </row>
    <row r="16" spans="1:31" x14ac:dyDescent="0.2">
      <c r="D16" s="48" t="s">
        <v>44</v>
      </c>
      <c r="N16" s="37">
        <v>350000</v>
      </c>
      <c r="O16" s="11">
        <v>0.42499999999999999</v>
      </c>
      <c r="P16" s="13">
        <v>4.25</v>
      </c>
      <c r="Q16" s="15">
        <f t="shared" si="3"/>
        <v>0.38250000000000001</v>
      </c>
      <c r="R16" s="50">
        <f t="shared" si="10"/>
        <v>1176000</v>
      </c>
      <c r="S16" s="17">
        <f t="shared" si="0"/>
        <v>14.55</v>
      </c>
      <c r="T16" s="5">
        <f t="shared" si="11"/>
        <v>0.28641732283464572</v>
      </c>
      <c r="U16" s="5">
        <f t="shared" si="2"/>
        <v>2.6308320985839933</v>
      </c>
      <c r="V16" s="22">
        <v>1.4465E-2</v>
      </c>
      <c r="W16" s="23">
        <v>2.8976569080371601</v>
      </c>
      <c r="X16" s="24">
        <v>4.85714285714286E-10</v>
      </c>
      <c r="Y16">
        <v>1.4465E-2</v>
      </c>
      <c r="Z16" s="9">
        <v>4.85714285714286E-10</v>
      </c>
      <c r="AA16" s="9"/>
      <c r="AC16" s="9"/>
    </row>
    <row r="17" spans="1:29" ht="17" thickBot="1" x14ac:dyDescent="0.25">
      <c r="A17" s="1" t="s">
        <v>39</v>
      </c>
      <c r="B17" s="1" t="s">
        <v>4</v>
      </c>
      <c r="C17" s="1" t="s">
        <v>42</v>
      </c>
      <c r="D17" s="1" t="s">
        <v>40</v>
      </c>
      <c r="E17" s="1" t="s">
        <v>41</v>
      </c>
      <c r="F17" s="46" t="s">
        <v>43</v>
      </c>
      <c r="M17" s="39" t="s">
        <v>34</v>
      </c>
      <c r="N17" s="38">
        <v>650000</v>
      </c>
      <c r="O17" s="27">
        <v>0.42499999999999999</v>
      </c>
      <c r="P17" s="28">
        <v>4.29</v>
      </c>
      <c r="Q17" s="15">
        <f t="shared" si="3"/>
        <v>0.38250000000000001</v>
      </c>
      <c r="R17" s="51">
        <f t="shared" si="10"/>
        <v>1826000</v>
      </c>
      <c r="S17" s="29">
        <f t="shared" si="0"/>
        <v>14.59</v>
      </c>
      <c r="T17" s="30">
        <f t="shared" si="11"/>
        <v>0.28720472440944883</v>
      </c>
      <c r="U17" s="30">
        <f t="shared" si="2"/>
        <v>2.6362502823234704</v>
      </c>
      <c r="V17" s="31">
        <v>1.457E-2</v>
      </c>
      <c r="W17" s="32">
        <v>2.63427109479129</v>
      </c>
      <c r="X17" s="33">
        <v>6.1538461538460198E-11</v>
      </c>
      <c r="Y17">
        <v>1.457E-2</v>
      </c>
      <c r="Z17" s="9">
        <v>6.1538461538460198E-11</v>
      </c>
      <c r="AA17" s="9"/>
      <c r="AC17" s="9"/>
    </row>
    <row r="18" spans="1:29" x14ac:dyDescent="0.2">
      <c r="A18" s="45">
        <v>40000</v>
      </c>
      <c r="B18" s="1">
        <v>30</v>
      </c>
      <c r="C18" s="1">
        <f>(A18/B18)/(3600*24)</f>
        <v>1.5432098765432098E-2</v>
      </c>
      <c r="D18" s="35">
        <v>0.68055555555555547</v>
      </c>
      <c r="E18" s="1">
        <f>D18</f>
        <v>0.68055555555555547</v>
      </c>
      <c r="F18" s="47">
        <f>E18+C18</f>
        <v>0.69598765432098753</v>
      </c>
      <c r="V18" s="162" t="s">
        <v>30</v>
      </c>
      <c r="W18" s="163"/>
      <c r="X18" s="164"/>
    </row>
    <row r="19" spans="1:29" x14ac:dyDescent="0.2">
      <c r="V19" s="52" t="s">
        <v>32</v>
      </c>
      <c r="W19" s="53" t="s">
        <v>29</v>
      </c>
      <c r="X19" s="54" t="s">
        <v>31</v>
      </c>
    </row>
    <row r="20" spans="1:29" x14ac:dyDescent="0.2">
      <c r="M20" s="1" t="s">
        <v>35</v>
      </c>
      <c r="N20" s="37">
        <v>100000</v>
      </c>
      <c r="O20" s="11">
        <v>0.6</v>
      </c>
      <c r="P20" s="13">
        <v>4.6100000000000003</v>
      </c>
      <c r="Q20" s="15">
        <f>O20*0.9</f>
        <v>0.54</v>
      </c>
      <c r="R20" s="50">
        <f>SUM(R19+N20)</f>
        <v>100000</v>
      </c>
      <c r="S20" s="17">
        <f t="shared" ref="S20:S37" si="12">P20+$D$10</f>
        <v>14.91</v>
      </c>
      <c r="T20" s="5">
        <f t="shared" ref="T20:T37" si="13">S20/$C$10</f>
        <v>0.29350393700787403</v>
      </c>
      <c r="U20" s="5">
        <f t="shared" ref="U20:U37" si="14">(((Q20/($B$10*SQRT($C$10)))*((2+T20)*((1-T20)^(-3/2)))*(0.886+4.64*(T20)-13.32*(T20)^2+14.72*(T20)^3-5.6*(T20)^4)))*10^(3/2)</f>
        <v>3.7833657158951635</v>
      </c>
      <c r="V20" s="22">
        <v>1.5465E-2</v>
      </c>
      <c r="W20" s="23">
        <v>3.7833657158951599</v>
      </c>
      <c r="X20" s="24">
        <v>5.5500000000000001E-9</v>
      </c>
      <c r="Y20">
        <v>1.5465E-2</v>
      </c>
      <c r="Z20" s="9">
        <v>5.5500000000000001E-9</v>
      </c>
      <c r="AC20" s="9"/>
    </row>
    <row r="21" spans="1:29" x14ac:dyDescent="0.2">
      <c r="N21" s="37">
        <v>200000</v>
      </c>
      <c r="O21" s="11">
        <v>0.6</v>
      </c>
      <c r="P21" s="11">
        <v>5.72</v>
      </c>
      <c r="Q21" s="15">
        <f t="shared" ref="Q21:Q37" si="15">O21*0.9</f>
        <v>0.54</v>
      </c>
      <c r="R21" s="50">
        <f t="shared" ref="R21:R37" si="16">SUM(R20+N21)</f>
        <v>300000</v>
      </c>
      <c r="S21" s="17">
        <f t="shared" si="12"/>
        <v>16.02</v>
      </c>
      <c r="T21" s="5">
        <f t="shared" si="13"/>
        <v>0.31535433070866142</v>
      </c>
      <c r="U21" s="5">
        <f t="shared" si="14"/>
        <v>4.0031911121479347</v>
      </c>
      <c r="V21" s="22">
        <v>1.6334999999999999E-2</v>
      </c>
      <c r="W21" s="23">
        <v>4.0031911121479302</v>
      </c>
      <c r="X21" s="24">
        <v>6.2999999999999902E-9</v>
      </c>
      <c r="Y21">
        <v>1.6334999999999999E-2</v>
      </c>
      <c r="Z21" s="9">
        <v>6.2999999999999902E-9</v>
      </c>
      <c r="AC21" s="9"/>
    </row>
    <row r="22" spans="1:29" x14ac:dyDescent="0.2">
      <c r="N22" s="37">
        <v>100000</v>
      </c>
      <c r="O22" s="11">
        <v>0.6</v>
      </c>
      <c r="P22" s="11">
        <v>6.35</v>
      </c>
      <c r="Q22" s="15">
        <f t="shared" si="15"/>
        <v>0.54</v>
      </c>
      <c r="R22" s="50">
        <f t="shared" si="16"/>
        <v>400000</v>
      </c>
      <c r="S22" s="17">
        <f t="shared" si="12"/>
        <v>16.649999999999999</v>
      </c>
      <c r="T22" s="5">
        <f t="shared" si="13"/>
        <v>0.327755905511811</v>
      </c>
      <c r="U22" s="5">
        <f t="shared" si="14"/>
        <v>4.1327629123352878</v>
      </c>
      <c r="V22" s="22">
        <v>1.704E-2</v>
      </c>
      <c r="W22" s="23">
        <v>4.1327629123352896</v>
      </c>
      <c r="X22" s="24">
        <v>7.8000000000000103E-9</v>
      </c>
      <c r="Y22">
        <v>1.704E-2</v>
      </c>
      <c r="Z22" s="9">
        <v>7.8000000000000103E-9</v>
      </c>
      <c r="AC22" s="9"/>
    </row>
    <row r="23" spans="1:29" x14ac:dyDescent="0.2">
      <c r="N23" s="37">
        <v>100000</v>
      </c>
      <c r="O23" s="11">
        <v>0.6</v>
      </c>
      <c r="P23" s="11">
        <v>7.13</v>
      </c>
      <c r="Q23" s="15">
        <f t="shared" si="15"/>
        <v>0.54</v>
      </c>
      <c r="R23" s="50">
        <f t="shared" si="16"/>
        <v>500000</v>
      </c>
      <c r="S23" s="17">
        <f t="shared" si="12"/>
        <v>17.43</v>
      </c>
      <c r="T23" s="5">
        <f t="shared" si="13"/>
        <v>0.34311023622047243</v>
      </c>
      <c r="U23" s="5">
        <f t="shared" si="14"/>
        <v>4.2987614430392771</v>
      </c>
      <c r="V23" s="22">
        <v>1.7430000000000001E-2</v>
      </c>
      <c r="W23" s="23">
        <v>4.3335680805549801</v>
      </c>
      <c r="X23" s="24">
        <v>7.70772318944272E-9</v>
      </c>
      <c r="Y23">
        <v>1.7430000000000001E-2</v>
      </c>
      <c r="Z23" s="9">
        <v>7.70772318944272E-9</v>
      </c>
      <c r="AC23" s="9"/>
    </row>
    <row r="24" spans="1:29" x14ac:dyDescent="0.2">
      <c r="N24" s="37">
        <v>100000</v>
      </c>
      <c r="O24" s="11">
        <v>0.6</v>
      </c>
      <c r="P24" s="11">
        <v>8.08</v>
      </c>
      <c r="Q24" s="15">
        <f t="shared" si="15"/>
        <v>0.54</v>
      </c>
      <c r="R24" s="50">
        <f t="shared" si="16"/>
        <v>600000</v>
      </c>
      <c r="S24" s="17">
        <f t="shared" si="12"/>
        <v>18.380000000000003</v>
      </c>
      <c r="T24" s="5">
        <f t="shared" si="13"/>
        <v>0.36181102362204731</v>
      </c>
      <c r="U24" s="5">
        <f t="shared" si="14"/>
        <v>4.5104570702257201</v>
      </c>
      <c r="V24" s="22">
        <v>1.8380000000000001E-2</v>
      </c>
      <c r="W24" s="23">
        <v>4.5069567300156397</v>
      </c>
      <c r="X24" s="24">
        <v>9.3935578502698992E-9</v>
      </c>
      <c r="Y24">
        <v>1.8380000000000001E-2</v>
      </c>
      <c r="Z24" s="9">
        <v>9.3935578502698992E-9</v>
      </c>
      <c r="AC24" s="9"/>
    </row>
    <row r="25" spans="1:29" x14ac:dyDescent="0.2">
      <c r="N25" s="37">
        <v>100000</v>
      </c>
      <c r="O25" s="11">
        <v>0.6</v>
      </c>
      <c r="P25" s="11">
        <v>9.0500000000000007</v>
      </c>
      <c r="Q25" s="15">
        <f t="shared" si="15"/>
        <v>0.54</v>
      </c>
      <c r="R25" s="50">
        <f t="shared" si="16"/>
        <v>700000</v>
      </c>
      <c r="S25" s="17">
        <f t="shared" si="12"/>
        <v>19.350000000000001</v>
      </c>
      <c r="T25" s="5">
        <f t="shared" si="13"/>
        <v>0.38090551181102367</v>
      </c>
      <c r="U25" s="5">
        <f t="shared" si="14"/>
        <v>4.7391157465777782</v>
      </c>
      <c r="V25" s="22">
        <v>1.9349999999999999E-2</v>
      </c>
      <c r="W25" s="23">
        <v>4.74066898852693</v>
      </c>
      <c r="X25" s="24">
        <v>1.22773848301536E-8</v>
      </c>
      <c r="Y25">
        <v>1.9349999999999999E-2</v>
      </c>
      <c r="Z25" s="9">
        <v>1.22773848301536E-8</v>
      </c>
      <c r="AC25" s="9"/>
    </row>
    <row r="26" spans="1:29" x14ac:dyDescent="0.2">
      <c r="N26" s="37">
        <v>50000</v>
      </c>
      <c r="O26" s="11">
        <v>0.6</v>
      </c>
      <c r="P26" s="11">
        <v>9.68</v>
      </c>
      <c r="Q26" s="15">
        <f t="shared" si="15"/>
        <v>0.54</v>
      </c>
      <c r="R26" s="50">
        <f t="shared" si="16"/>
        <v>750000</v>
      </c>
      <c r="S26" s="17">
        <f t="shared" si="12"/>
        <v>19.98</v>
      </c>
      <c r="T26" s="5">
        <f t="shared" si="13"/>
        <v>0.39330708661417324</v>
      </c>
      <c r="U26" s="5">
        <f t="shared" si="14"/>
        <v>4.8953816100252876</v>
      </c>
      <c r="V26" s="22">
        <v>1.9980000000000001E-2</v>
      </c>
      <c r="W26" s="23">
        <v>4.9030690169491997</v>
      </c>
      <c r="X26" s="24">
        <v>1.4330121608980399E-8</v>
      </c>
      <c r="Y26">
        <v>1.9980000000000001E-2</v>
      </c>
      <c r="Z26" s="9">
        <v>1.4330121608980399E-8</v>
      </c>
      <c r="AC26" s="9"/>
    </row>
    <row r="27" spans="1:29" x14ac:dyDescent="0.2">
      <c r="N27" s="37">
        <v>50000</v>
      </c>
      <c r="O27" s="11">
        <v>0.6</v>
      </c>
      <c r="P27" s="11">
        <v>10.37</v>
      </c>
      <c r="Q27" s="15">
        <f t="shared" si="15"/>
        <v>0.54</v>
      </c>
      <c r="R27" s="50">
        <f t="shared" si="16"/>
        <v>800000</v>
      </c>
      <c r="S27" s="17">
        <f t="shared" si="12"/>
        <v>20.67</v>
      </c>
      <c r="T27" s="5">
        <f t="shared" si="13"/>
        <v>0.40688976377952762</v>
      </c>
      <c r="U27" s="5">
        <f t="shared" si="14"/>
        <v>5.0744349665511157</v>
      </c>
      <c r="V27" s="22">
        <v>2.0670000000000001E-2</v>
      </c>
      <c r="W27" s="23">
        <v>5.0812444671418699</v>
      </c>
      <c r="X27" s="24">
        <v>1.7770523415978E-8</v>
      </c>
      <c r="Y27">
        <v>2.0670000000000001E-2</v>
      </c>
      <c r="Z27" s="9">
        <v>1.7770523415978E-8</v>
      </c>
      <c r="AC27" s="9"/>
    </row>
    <row r="28" spans="1:29" x14ac:dyDescent="0.2">
      <c r="N28" s="37">
        <v>50000</v>
      </c>
      <c r="O28" s="11">
        <v>0.6</v>
      </c>
      <c r="P28" s="11">
        <v>11.29</v>
      </c>
      <c r="Q28" s="15">
        <f t="shared" si="15"/>
        <v>0.54</v>
      </c>
      <c r="R28" s="50">
        <f t="shared" si="16"/>
        <v>850000</v>
      </c>
      <c r="S28" s="17">
        <f t="shared" si="12"/>
        <v>21.59</v>
      </c>
      <c r="T28" s="5">
        <f t="shared" si="13"/>
        <v>0.42500000000000004</v>
      </c>
      <c r="U28" s="5">
        <f t="shared" si="14"/>
        <v>5.3276313247248659</v>
      </c>
      <c r="V28" s="22">
        <v>2.1590000000000002E-2</v>
      </c>
      <c r="W28" s="23">
        <v>5.2934595171596097</v>
      </c>
      <c r="X28" s="24">
        <v>2.3885714285714299E-8</v>
      </c>
      <c r="Y28">
        <v>2.1590000000000002E-2</v>
      </c>
      <c r="Z28" s="9">
        <v>2.3885714285714299E-8</v>
      </c>
      <c r="AC28" s="9"/>
    </row>
    <row r="29" spans="1:29" x14ac:dyDescent="0.2">
      <c r="N29" s="37">
        <v>50000</v>
      </c>
      <c r="O29" s="11">
        <v>0.6</v>
      </c>
      <c r="P29" s="11">
        <v>12.32</v>
      </c>
      <c r="Q29" s="15">
        <f t="shared" si="15"/>
        <v>0.54</v>
      </c>
      <c r="R29" s="50">
        <f t="shared" si="16"/>
        <v>900000</v>
      </c>
      <c r="S29" s="17">
        <f t="shared" si="12"/>
        <v>22.62</v>
      </c>
      <c r="T29" s="5">
        <f t="shared" si="13"/>
        <v>0.44527559055118116</v>
      </c>
      <c r="U29" s="5">
        <f t="shared" si="14"/>
        <v>5.6336004439504084</v>
      </c>
      <c r="V29" s="22">
        <v>2.2620000000000001E-2</v>
      </c>
      <c r="W29" s="23">
        <v>5.6608039890054798</v>
      </c>
      <c r="X29" s="24">
        <v>3.3167701944652201E-8</v>
      </c>
      <c r="Y29">
        <v>2.2620000000000001E-2</v>
      </c>
      <c r="Z29" s="9">
        <v>3.3167701944652201E-8</v>
      </c>
      <c r="AC29" s="9"/>
    </row>
    <row r="30" spans="1:29" x14ac:dyDescent="0.2">
      <c r="N30" s="37">
        <v>50000</v>
      </c>
      <c r="O30" s="11">
        <v>0.6</v>
      </c>
      <c r="P30" s="11">
        <v>13.95</v>
      </c>
      <c r="Q30" s="15">
        <f t="shared" si="15"/>
        <v>0.54</v>
      </c>
      <c r="R30" s="50">
        <f t="shared" si="16"/>
        <v>950000</v>
      </c>
      <c r="S30" s="17">
        <f t="shared" si="12"/>
        <v>24.25</v>
      </c>
      <c r="T30" s="5">
        <f t="shared" si="13"/>
        <v>0.47736220472440949</v>
      </c>
      <c r="U30" s="5">
        <f t="shared" si="14"/>
        <v>6.1763660856007476</v>
      </c>
      <c r="V30" s="22">
        <v>2.4250000000000001E-2</v>
      </c>
      <c r="W30" s="23">
        <v>6.2733692485854098</v>
      </c>
      <c r="X30" s="24">
        <v>4.9247705789521899E-8</v>
      </c>
      <c r="Y30">
        <v>2.4250000000000001E-2</v>
      </c>
      <c r="Z30" s="9">
        <v>4.9247705789521899E-8</v>
      </c>
      <c r="AC30" s="9"/>
    </row>
    <row r="31" spans="1:29" x14ac:dyDescent="0.2">
      <c r="N31" s="37">
        <v>50000</v>
      </c>
      <c r="O31" s="11">
        <v>0.6</v>
      </c>
      <c r="P31" s="11">
        <v>16.7</v>
      </c>
      <c r="Q31" s="15">
        <f t="shared" si="15"/>
        <v>0.54</v>
      </c>
      <c r="R31" s="50">
        <f t="shared" si="16"/>
        <v>1000000</v>
      </c>
      <c r="S31" s="17">
        <f t="shared" si="12"/>
        <v>27</v>
      </c>
      <c r="T31" s="5">
        <f t="shared" si="13"/>
        <v>0.53149606299212604</v>
      </c>
      <c r="U31" s="5">
        <f t="shared" si="14"/>
        <v>7.3092311783244819</v>
      </c>
      <c r="V31" s="22">
        <v>2.7E-2</v>
      </c>
      <c r="W31" s="23">
        <v>7.5708043935305103</v>
      </c>
      <c r="X31" s="24">
        <v>8.3799920878989605E-8</v>
      </c>
      <c r="Y31">
        <v>2.7E-2</v>
      </c>
      <c r="Z31" s="9">
        <v>8.3799920878989605E-8</v>
      </c>
      <c r="AC31" s="9"/>
    </row>
    <row r="32" spans="1:29" x14ac:dyDescent="0.2">
      <c r="N32" s="37">
        <v>10000</v>
      </c>
      <c r="O32" s="11">
        <v>0.6</v>
      </c>
      <c r="P32" s="11">
        <v>17.68</v>
      </c>
      <c r="Q32" s="15">
        <f t="shared" si="15"/>
        <v>0.54</v>
      </c>
      <c r="R32" s="50">
        <f t="shared" si="16"/>
        <v>1010000</v>
      </c>
      <c r="S32" s="17">
        <f t="shared" si="12"/>
        <v>27.98</v>
      </c>
      <c r="T32" s="5">
        <f t="shared" si="13"/>
        <v>0.55078740157480321</v>
      </c>
      <c r="U32" s="5">
        <f t="shared" si="14"/>
        <v>7.8003563551015924</v>
      </c>
      <c r="V32" s="22">
        <v>2.7980000000000001E-2</v>
      </c>
      <c r="W32" s="23">
        <v>8.0683298677148603</v>
      </c>
      <c r="X32" s="24">
        <v>1.2370428996913399E-7</v>
      </c>
      <c r="Y32">
        <v>2.7980000000000001E-2</v>
      </c>
      <c r="Z32" s="9">
        <v>1.2370428996913399E-7</v>
      </c>
      <c r="AC32" s="9"/>
    </row>
    <row r="33" spans="14:29" x14ac:dyDescent="0.2">
      <c r="N33" s="37">
        <v>10000</v>
      </c>
      <c r="O33" s="11">
        <v>0.6</v>
      </c>
      <c r="P33" s="11">
        <v>18.97</v>
      </c>
      <c r="Q33" s="15">
        <f t="shared" si="15"/>
        <v>0.54</v>
      </c>
      <c r="R33" s="50">
        <f t="shared" si="16"/>
        <v>1020000</v>
      </c>
      <c r="S33" s="17">
        <f t="shared" si="12"/>
        <v>29.27</v>
      </c>
      <c r="T33" s="5">
        <f t="shared" si="13"/>
        <v>0.57618110236220477</v>
      </c>
      <c r="U33" s="5">
        <f t="shared" si="14"/>
        <v>8.5385835519686495</v>
      </c>
      <c r="V33" s="22">
        <v>2.9270000000000001E-2</v>
      </c>
      <c r="W33" s="23">
        <v>8.7883300707707903</v>
      </c>
      <c r="X33" s="24">
        <v>1.9111415903368001E-7</v>
      </c>
      <c r="Y33">
        <v>2.9270000000000001E-2</v>
      </c>
      <c r="Z33" s="9">
        <v>1.9111415903368001E-7</v>
      </c>
      <c r="AC33" s="9"/>
    </row>
    <row r="34" spans="14:29" x14ac:dyDescent="0.2">
      <c r="N34" s="37">
        <v>10000</v>
      </c>
      <c r="O34" s="11">
        <v>0.6</v>
      </c>
      <c r="P34" s="11">
        <v>20.71</v>
      </c>
      <c r="Q34" s="15">
        <f t="shared" si="15"/>
        <v>0.54</v>
      </c>
      <c r="R34" s="50">
        <f t="shared" si="16"/>
        <v>1030000</v>
      </c>
      <c r="S34" s="17">
        <f t="shared" si="12"/>
        <v>31.01</v>
      </c>
      <c r="T34" s="5">
        <f t="shared" si="13"/>
        <v>0.61043307086614185</v>
      </c>
      <c r="U34" s="5">
        <f t="shared" si="14"/>
        <v>9.7427385229766781</v>
      </c>
      <c r="V34" s="22">
        <v>3.1009999999999999E-2</v>
      </c>
      <c r="W34" s="23">
        <v>10.0862123787469</v>
      </c>
      <c r="X34" s="24">
        <v>2.5352187063750602E-7</v>
      </c>
      <c r="Y34">
        <v>3.1009999999999999E-2</v>
      </c>
      <c r="Z34" s="9">
        <v>2.5352187063750602E-7</v>
      </c>
      <c r="AC34" s="9"/>
    </row>
    <row r="35" spans="14:29" x14ac:dyDescent="0.2">
      <c r="N35" s="37">
        <v>5000</v>
      </c>
      <c r="O35" s="11">
        <v>0.6</v>
      </c>
      <c r="P35" s="11">
        <v>21.95</v>
      </c>
      <c r="Q35" s="15">
        <f t="shared" si="15"/>
        <v>0.54</v>
      </c>
      <c r="R35" s="50">
        <f t="shared" si="16"/>
        <v>1035000</v>
      </c>
      <c r="S35" s="17">
        <f t="shared" si="12"/>
        <v>32.25</v>
      </c>
      <c r="T35" s="5">
        <f t="shared" si="13"/>
        <v>0.63484251968503935</v>
      </c>
      <c r="U35" s="5">
        <f t="shared" si="14"/>
        <v>10.789470487994308</v>
      </c>
      <c r="V35" s="22">
        <v>3.2945000000000002E-2</v>
      </c>
      <c r="W35" s="23">
        <v>10.789470487994301</v>
      </c>
      <c r="X35" s="24">
        <v>2.7799999999999997E-7</v>
      </c>
      <c r="Y35">
        <v>3.2945000000000002E-2</v>
      </c>
      <c r="Z35" s="9">
        <v>2.7799999999999997E-7</v>
      </c>
      <c r="AC35" s="9"/>
    </row>
    <row r="36" spans="14:29" x14ac:dyDescent="0.2">
      <c r="N36" s="37">
        <v>5000</v>
      </c>
      <c r="O36" s="11">
        <v>0.6</v>
      </c>
      <c r="P36" s="11">
        <v>23.34</v>
      </c>
      <c r="Q36" s="15">
        <f t="shared" si="15"/>
        <v>0.54</v>
      </c>
      <c r="R36" s="50">
        <f t="shared" si="16"/>
        <v>1040000</v>
      </c>
      <c r="S36" s="17">
        <f t="shared" si="12"/>
        <v>33.64</v>
      </c>
      <c r="T36" s="5">
        <f t="shared" si="13"/>
        <v>0.66220472440944889</v>
      </c>
      <c r="U36" s="5">
        <f t="shared" si="14"/>
        <v>12.208501998036368</v>
      </c>
      <c r="V36" s="22">
        <v>3.4735000000000002E-2</v>
      </c>
      <c r="W36" s="23">
        <v>12.2085019980364</v>
      </c>
      <c r="X36" s="24">
        <v>4.3799999999999998E-7</v>
      </c>
      <c r="Y36">
        <v>3.4735000000000002E-2</v>
      </c>
      <c r="Z36" s="9">
        <v>4.3799999999999998E-7</v>
      </c>
      <c r="AC36" s="9"/>
    </row>
    <row r="37" spans="14:29" x14ac:dyDescent="0.2">
      <c r="N37" s="37">
        <v>5000</v>
      </c>
      <c r="O37" s="11">
        <v>0.6</v>
      </c>
      <c r="P37" s="11">
        <v>25.53</v>
      </c>
      <c r="Q37" s="15">
        <f t="shared" si="15"/>
        <v>0.54</v>
      </c>
      <c r="R37" s="50">
        <f t="shared" si="16"/>
        <v>1045000</v>
      </c>
      <c r="S37" s="17">
        <f t="shared" si="12"/>
        <v>35.83</v>
      </c>
      <c r="T37" s="5">
        <f t="shared" si="13"/>
        <v>0.70531496062992127</v>
      </c>
      <c r="U37" s="5">
        <f t="shared" si="14"/>
        <v>15.180760957612465</v>
      </c>
      <c r="X37" s="24"/>
      <c r="Y37">
        <v>3.5830000000000001E-2</v>
      </c>
      <c r="Z37">
        <v>0</v>
      </c>
    </row>
  </sheetData>
  <mergeCells count="3">
    <mergeCell ref="A8:F8"/>
    <mergeCell ref="V1:X1"/>
    <mergeCell ref="V18:X18"/>
  </mergeCells>
  <pageMargins left="0.7" right="0.7" top="0.75" bottom="0.75" header="0.3" footer="0.3"/>
  <pageSetup paperSize="9" orientation="portrait" horizontalDpi="0" verticalDpi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D0C6C2-C15B-E549-A635-4974C118230D}">
  <dimension ref="A1:BM82"/>
  <sheetViews>
    <sheetView zoomScale="75" workbookViewId="0">
      <selection activeCell="W2" sqref="W2"/>
    </sheetView>
  </sheetViews>
  <sheetFormatPr baseColWidth="10" defaultColWidth="10.83203125" defaultRowHeight="16" x14ac:dyDescent="0.2"/>
  <cols>
    <col min="1" max="1" width="19.6640625" bestFit="1" customWidth="1"/>
    <col min="2" max="2" width="15.1640625" bestFit="1" customWidth="1"/>
    <col min="3" max="3" width="15.5" bestFit="1" customWidth="1"/>
    <col min="4" max="4" width="24.1640625" bestFit="1" customWidth="1"/>
    <col min="5" max="6" width="12.6640625" customWidth="1"/>
    <col min="7" max="8" width="17.5" style="3" customWidth="1"/>
    <col min="9" max="9" width="14.6640625" style="3" bestFit="1" customWidth="1"/>
    <col min="10" max="10" width="14.6640625" style="3" customWidth="1"/>
    <col min="11" max="11" width="13.6640625" style="3" bestFit="1" customWidth="1"/>
    <col min="13" max="13" width="18.6640625" style="1" bestFit="1" customWidth="1"/>
    <col min="14" max="14" width="10.83203125" style="37"/>
    <col min="15" max="15" width="10.83203125" style="11"/>
    <col min="16" max="16" width="13.33203125" style="11" bestFit="1" customWidth="1"/>
    <col min="17" max="17" width="13.33203125" style="11" customWidth="1"/>
    <col min="18" max="18" width="10.83203125" style="15"/>
    <col min="19" max="19" width="11.1640625" style="50" bestFit="1" customWidth="1"/>
    <col min="20" max="20" width="28" style="17" bestFit="1" customWidth="1"/>
    <col min="21" max="21" width="24.6640625" style="110" bestFit="1" customWidth="1"/>
    <col min="22" max="22" width="16.33203125" style="111" customWidth="1"/>
    <col min="23" max="23" width="8.33203125" style="110" customWidth="1"/>
    <col min="24" max="24" width="10.1640625" style="110" customWidth="1"/>
    <col min="25" max="25" width="10.83203125" style="5"/>
    <col min="26" max="26" width="17.1640625" style="5" bestFit="1" customWidth="1"/>
    <col min="27" max="27" width="15.5" style="116" customWidth="1"/>
    <col min="28" max="28" width="14.6640625" style="88" customWidth="1"/>
    <col min="29" max="29" width="10.83203125" style="88"/>
    <col min="30" max="30" width="14.83203125" style="88" bestFit="1" customWidth="1"/>
  </cols>
  <sheetData>
    <row r="1" spans="1:65" x14ac:dyDescent="0.2">
      <c r="M1" s="1" t="s">
        <v>17</v>
      </c>
      <c r="N1" s="36" t="s">
        <v>5</v>
      </c>
      <c r="O1" s="10" t="s">
        <v>24</v>
      </c>
      <c r="P1" s="12" t="s">
        <v>15</v>
      </c>
      <c r="Q1" s="10" t="s">
        <v>73</v>
      </c>
      <c r="R1" s="14" t="s">
        <v>25</v>
      </c>
      <c r="S1" s="49" t="s">
        <v>6</v>
      </c>
      <c r="T1" s="16" t="s">
        <v>28</v>
      </c>
      <c r="U1" s="108" t="s">
        <v>75</v>
      </c>
      <c r="V1" s="109" t="s">
        <v>76</v>
      </c>
      <c r="W1" s="108" t="s">
        <v>71</v>
      </c>
      <c r="X1" s="108" t="s">
        <v>72</v>
      </c>
      <c r="Y1" s="26" t="s">
        <v>7</v>
      </c>
      <c r="Z1" s="26" t="s">
        <v>70</v>
      </c>
      <c r="AA1" s="115" t="s">
        <v>29</v>
      </c>
      <c r="AB1" s="165" t="s">
        <v>30</v>
      </c>
      <c r="AC1" s="166"/>
      <c r="AD1" s="166"/>
    </row>
    <row r="2" spans="1:65" x14ac:dyDescent="0.2">
      <c r="A2" s="1" t="s">
        <v>1</v>
      </c>
      <c r="B2" s="1" t="s">
        <v>0</v>
      </c>
      <c r="C2" s="1" t="s">
        <v>2</v>
      </c>
      <c r="D2" s="1" t="s">
        <v>69</v>
      </c>
      <c r="G2" s="4" t="s">
        <v>19</v>
      </c>
      <c r="H2" s="4" t="s">
        <v>22</v>
      </c>
      <c r="I2" s="4" t="s">
        <v>21</v>
      </c>
      <c r="J2" s="4" t="s">
        <v>36</v>
      </c>
      <c r="K2" s="4" t="s">
        <v>20</v>
      </c>
      <c r="M2" s="1" t="s">
        <v>64</v>
      </c>
      <c r="N2" s="37">
        <v>0</v>
      </c>
      <c r="O2" s="11">
        <v>0.8</v>
      </c>
      <c r="P2" s="13">
        <v>0.86</v>
      </c>
      <c r="Q2" s="11">
        <v>5.8999999999999997E-2</v>
      </c>
      <c r="R2" s="15">
        <f>O2*0.9</f>
        <v>0.72000000000000008</v>
      </c>
      <c r="S2" s="50">
        <f>N2</f>
        <v>0</v>
      </c>
      <c r="T2" s="17">
        <f>P2+$D$10</f>
        <v>11.16</v>
      </c>
      <c r="U2" s="110">
        <f>Z2*$C$10</f>
        <v>11.136953069948561</v>
      </c>
      <c r="V2" s="111">
        <f>ABS(T2-U2)/T2</f>
        <v>2.0651371013834514E-3</v>
      </c>
      <c r="W2" s="110">
        <f>$D$6*Q2*$B$10/O2</f>
        <v>18.843124999999997</v>
      </c>
      <c r="X2" s="110">
        <f>1/(W2^(1/2)+1)</f>
        <v>0.18723552342506911</v>
      </c>
      <c r="Y2" s="5">
        <f>T2/$C$10</f>
        <v>0.21968503937007874</v>
      </c>
      <c r="Z2" s="5">
        <f>1.001-4.6695*X2+18.46*X2^2-236.82*X2^3+1214.9*X2^4-2143.6*X2^5</f>
        <v>0.21923135964465673</v>
      </c>
      <c r="AA2" s="116">
        <f>(((R2/($B$10*SQRT($C$10)))*((2+Y2)*((1-Y2)^(-3/2)))*(0.886+4.64*(Y2)-13.32*(Y2)^2+14.72*(Y2)^3-5.6*(Y2)^4)))*10^(3/2)</f>
        <v>4.1310029916788524</v>
      </c>
      <c r="AB2" s="114" t="s">
        <v>32</v>
      </c>
      <c r="AC2" s="114" t="s">
        <v>29</v>
      </c>
      <c r="AD2" s="114" t="s">
        <v>31</v>
      </c>
      <c r="BK2" s="128">
        <v>0.72</v>
      </c>
      <c r="BL2" s="129">
        <v>0</v>
      </c>
      <c r="BM2" s="130">
        <v>11.136953070000001</v>
      </c>
    </row>
    <row r="3" spans="1:65" x14ac:dyDescent="0.2">
      <c r="A3" s="1" t="s">
        <v>16</v>
      </c>
      <c r="B3" s="35" t="s">
        <v>67</v>
      </c>
      <c r="C3" s="1" t="s">
        <v>68</v>
      </c>
      <c r="D3" s="1"/>
      <c r="G3" s="4">
        <v>0.8</v>
      </c>
      <c r="H3" s="4">
        <f>G3*0.1</f>
        <v>8.0000000000000016E-2</v>
      </c>
      <c r="I3" s="4">
        <f>(G3-H3)/2</f>
        <v>0.36</v>
      </c>
      <c r="J3" s="4">
        <f>G3-H3</f>
        <v>0.72</v>
      </c>
      <c r="K3" s="4">
        <f>(G3+H3)/2</f>
        <v>0.44000000000000006</v>
      </c>
      <c r="N3" s="37">
        <v>40000</v>
      </c>
      <c r="O3" s="11">
        <v>0.8</v>
      </c>
      <c r="P3" s="13">
        <v>1.1100000000000001</v>
      </c>
      <c r="Q3" s="11">
        <v>0.06</v>
      </c>
      <c r="R3" s="15">
        <f t="shared" ref="R3" si="0">O3*0.9</f>
        <v>0.72000000000000008</v>
      </c>
      <c r="S3" s="50">
        <f>SUM(S2+N3)</f>
        <v>40000</v>
      </c>
      <c r="T3" s="17">
        <f>P3+$D$10</f>
        <v>11.41</v>
      </c>
      <c r="U3" s="110">
        <f t="shared" ref="U3:U32" si="1">Z3*$C$10</f>
        <v>11.392130439357675</v>
      </c>
      <c r="V3" s="111">
        <f t="shared" ref="V3:V32" si="2">ABS(T3-U3)/T3</f>
        <v>1.5661315199232866E-3</v>
      </c>
      <c r="W3" s="110">
        <f>$D$6*Q3*$B$10/O3</f>
        <v>19.162499999999998</v>
      </c>
      <c r="X3" s="110">
        <f>1/(W3^(1/2)+1)</f>
        <v>0.18596004328270657</v>
      </c>
      <c r="Y3" s="5">
        <f>T3/$C$10</f>
        <v>0.22460629921259845</v>
      </c>
      <c r="Z3" s="5">
        <f>1.001-4.6695*X3+18.46*X3^2-236.82*X3^3+1214.9*X3^4-2143.6*X3^5</f>
        <v>0.22425453620782826</v>
      </c>
      <c r="AA3" s="116">
        <f>(((R3/($B$10*SQRT($C$10)))*((2+Y3)*((1-Y3)^(-3/2)))*(0.886+4.64*(Y3)-13.32*(Y3)^2+14.72*(Y3)^3-5.6*(Y3)^4)))*10^(3/2)</f>
        <v>4.189236353521359</v>
      </c>
      <c r="AB3" s="88">
        <v>1.1285E-2</v>
      </c>
      <c r="AC3" s="88">
        <v>4.1310029916788498</v>
      </c>
      <c r="AD3" s="118">
        <v>6.2499999999999997E-9</v>
      </c>
      <c r="AE3">
        <f>AB3</f>
        <v>1.1285E-2</v>
      </c>
      <c r="AF3" s="9">
        <v>6.2499999999999997E-9</v>
      </c>
      <c r="AG3" s="9"/>
      <c r="AH3">
        <v>1.163E-2</v>
      </c>
      <c r="AI3">
        <v>4.2266576349168901</v>
      </c>
      <c r="AJ3" s="9">
        <v>7.9999999999999492E-9</v>
      </c>
      <c r="AK3" s="6"/>
      <c r="BK3" s="131">
        <v>0.72</v>
      </c>
      <c r="BL3" s="132">
        <v>40000</v>
      </c>
      <c r="BM3" s="133">
        <v>11.392130440000001</v>
      </c>
    </row>
    <row r="4" spans="1:65" x14ac:dyDescent="0.2">
      <c r="G4" s="4">
        <f>G3*0.9</f>
        <v>0.72000000000000008</v>
      </c>
      <c r="H4" s="4">
        <f t="shared" ref="H4:H19" si="3">G4*0.1</f>
        <v>7.2000000000000008E-2</v>
      </c>
      <c r="I4" s="4">
        <f t="shared" ref="I4:I19" si="4">(G4-H4)/2</f>
        <v>0.32400000000000007</v>
      </c>
      <c r="J4" s="4">
        <f t="shared" ref="J4:J19" si="5">G4-H4</f>
        <v>0.64800000000000013</v>
      </c>
      <c r="K4" s="4">
        <f t="shared" ref="K4:K19" si="6">(G4+H4)/2</f>
        <v>0.39600000000000002</v>
      </c>
      <c r="N4" s="37">
        <v>20000</v>
      </c>
      <c r="O4" s="11">
        <v>0.8</v>
      </c>
      <c r="P4" s="13">
        <v>1.3</v>
      </c>
      <c r="Q4" s="11">
        <v>0.06</v>
      </c>
      <c r="R4" s="15">
        <f t="shared" ref="R4:R32" si="7">O4*0.9</f>
        <v>0.72000000000000008</v>
      </c>
      <c r="S4" s="50">
        <f t="shared" ref="S4:S32" si="8">SUM(S3+N4)</f>
        <v>60000</v>
      </c>
      <c r="T4" s="17">
        <f t="shared" ref="T4:T32" si="9">P4+$D$10</f>
        <v>11.600000000000001</v>
      </c>
      <c r="U4" s="110">
        <f t="shared" si="1"/>
        <v>11.392130439357675</v>
      </c>
      <c r="V4" s="111">
        <f t="shared" si="2"/>
        <v>1.791978971054534E-2</v>
      </c>
      <c r="W4" s="110">
        <f t="shared" ref="W4:W6" si="10">$D$6*Q4*$B$10/O4</f>
        <v>19.162499999999998</v>
      </c>
      <c r="X4" s="110">
        <f t="shared" ref="X4:X32" si="11">1/(W4^(1/2)+1)</f>
        <v>0.18596004328270657</v>
      </c>
      <c r="Y4" s="5">
        <f t="shared" ref="Y4:Y10" si="12">T4/$C$10</f>
        <v>0.22834645669291342</v>
      </c>
      <c r="Z4" s="5">
        <f t="shared" ref="Z4:Z10" si="13">1.001-4.6695*X4+18.46*X4^2-236.82*X4^3+1214.9*X4^4-2143.6*X4^5</f>
        <v>0.22425453620782826</v>
      </c>
      <c r="AA4" s="116">
        <f t="shared" ref="AA4:AA10" si="14">(((R4/($B$10*SQRT($C$10)))*((2+Y4)*((1-Y4)^(-3/2)))*(0.886+4.64*(Y4)-13.32*(Y4)^2+14.72*(Y4)^3-5.6*(Y4)^4)))*10^(3/2)</f>
        <v>4.2336878193766019</v>
      </c>
      <c r="AB4" s="88">
        <v>1.1505E-2</v>
      </c>
      <c r="AC4" s="88">
        <v>4.1892363535213599</v>
      </c>
      <c r="AD4" s="118">
        <v>9.4999999999999792E-9</v>
      </c>
      <c r="AE4">
        <v>1.1505E-2</v>
      </c>
      <c r="AF4" s="9">
        <v>9.4999999999999792E-9</v>
      </c>
      <c r="AG4" s="9"/>
      <c r="AH4">
        <v>1.175E-2</v>
      </c>
      <c r="AI4">
        <v>4.2548049238756498</v>
      </c>
      <c r="AJ4" s="9">
        <v>9.2307692307693099E-9</v>
      </c>
      <c r="BK4" s="131">
        <v>0.72</v>
      </c>
      <c r="BL4" s="132">
        <v>60000</v>
      </c>
      <c r="BM4" s="133">
        <v>11.392130440000001</v>
      </c>
    </row>
    <row r="5" spans="1:65" x14ac:dyDescent="0.2">
      <c r="A5" s="2" t="s">
        <v>12</v>
      </c>
      <c r="B5" s="2" t="s">
        <v>11</v>
      </c>
      <c r="C5" s="2" t="s">
        <v>23</v>
      </c>
      <c r="D5" s="107" t="s">
        <v>74</v>
      </c>
      <c r="G5" s="4">
        <f>G4*0.9</f>
        <v>0.64800000000000013</v>
      </c>
      <c r="H5" s="4">
        <f t="shared" si="3"/>
        <v>6.480000000000001E-2</v>
      </c>
      <c r="I5" s="4">
        <f t="shared" si="4"/>
        <v>0.29160000000000008</v>
      </c>
      <c r="J5" s="4">
        <f t="shared" si="5"/>
        <v>0.58320000000000016</v>
      </c>
      <c r="K5" s="4">
        <f t="shared" si="6"/>
        <v>0.35640000000000005</v>
      </c>
      <c r="N5" s="37">
        <v>21800</v>
      </c>
      <c r="O5" s="11">
        <v>0.72</v>
      </c>
      <c r="P5" s="13">
        <v>1.43</v>
      </c>
      <c r="Q5" s="11">
        <v>5.5E-2</v>
      </c>
      <c r="R5" s="15">
        <f t="shared" si="7"/>
        <v>0.64800000000000002</v>
      </c>
      <c r="S5" s="50">
        <f t="shared" si="8"/>
        <v>81800</v>
      </c>
      <c r="T5" s="17">
        <f t="shared" si="9"/>
        <v>11.73</v>
      </c>
      <c r="U5" s="110">
        <f t="shared" si="1"/>
        <v>11.669293989224666</v>
      </c>
      <c r="V5" s="111">
        <f t="shared" si="2"/>
        <v>5.1752779859619864E-3</v>
      </c>
      <c r="W5" s="110">
        <f t="shared" si="10"/>
        <v>19.517361111111111</v>
      </c>
      <c r="X5" s="110">
        <f t="shared" si="11"/>
        <v>0.18457520669682537</v>
      </c>
      <c r="Y5" s="5">
        <f t="shared" si="12"/>
        <v>0.23090551181102364</v>
      </c>
      <c r="Z5" s="5">
        <f t="shared" si="13"/>
        <v>0.22971051159891076</v>
      </c>
      <c r="AA5" s="116">
        <f t="shared" si="14"/>
        <v>3.8377829298777653</v>
      </c>
      <c r="AB5" s="88">
        <v>1.1665E-2</v>
      </c>
      <c r="AC5" s="88">
        <v>4.2336878193766001</v>
      </c>
      <c r="AD5" s="118">
        <v>5.9633027522936096E-9</v>
      </c>
      <c r="AE5">
        <v>1.1665E-2</v>
      </c>
      <c r="AF5" s="9">
        <v>5.9633027522936096E-9</v>
      </c>
      <c r="AG5" s="9"/>
      <c r="AH5">
        <v>1.1975E-2</v>
      </c>
      <c r="AI5">
        <v>4.2830242393200297</v>
      </c>
      <c r="AJ5" s="9">
        <v>5.4999999999999996E-9</v>
      </c>
      <c r="BK5" s="131">
        <v>0.64800000000000002</v>
      </c>
      <c r="BL5" s="132">
        <v>81800</v>
      </c>
      <c r="BM5" s="133">
        <v>11.66929399</v>
      </c>
    </row>
    <row r="6" spans="1:65" x14ac:dyDescent="0.2">
      <c r="A6" s="2">
        <v>70</v>
      </c>
      <c r="B6" s="2">
        <v>300</v>
      </c>
      <c r="C6" s="2">
        <v>7.5510000000000002</v>
      </c>
      <c r="D6" s="107">
        <v>73</v>
      </c>
      <c r="G6" s="4">
        <f t="shared" ref="G6:G19" si="15">G5*0.9</f>
        <v>0.58320000000000016</v>
      </c>
      <c r="H6" s="4">
        <f t="shared" si="3"/>
        <v>5.8320000000000018E-2</v>
      </c>
      <c r="I6" s="4">
        <f t="shared" si="4"/>
        <v>0.26244000000000006</v>
      </c>
      <c r="J6" s="4">
        <f t="shared" si="5"/>
        <v>0.52488000000000012</v>
      </c>
      <c r="K6" s="4">
        <f t="shared" si="6"/>
        <v>0.3207600000000001</v>
      </c>
      <c r="N6" s="37">
        <v>40000</v>
      </c>
      <c r="O6" s="11">
        <v>0.72</v>
      </c>
      <c r="P6" s="13">
        <v>1.71</v>
      </c>
      <c r="Q6" s="11">
        <v>5.6000000000000001E-2</v>
      </c>
      <c r="R6" s="15">
        <f t="shared" si="7"/>
        <v>0.64800000000000002</v>
      </c>
      <c r="S6" s="50">
        <f t="shared" si="8"/>
        <v>121800</v>
      </c>
      <c r="T6" s="17">
        <f t="shared" si="9"/>
        <v>12.010000000000002</v>
      </c>
      <c r="U6" s="110">
        <f t="shared" si="1"/>
        <v>11.940069642827984</v>
      </c>
      <c r="V6" s="111">
        <f t="shared" si="2"/>
        <v>5.8226775330572486E-3</v>
      </c>
      <c r="W6" s="110">
        <f t="shared" si="10"/>
        <v>19.872222222222224</v>
      </c>
      <c r="X6" s="110">
        <f t="shared" si="11"/>
        <v>0.18322310077444734</v>
      </c>
      <c r="Y6" s="5">
        <f t="shared" si="12"/>
        <v>0.23641732283464573</v>
      </c>
      <c r="Z6" s="5">
        <f t="shared" si="13"/>
        <v>0.23504074100055089</v>
      </c>
      <c r="AA6" s="116">
        <f t="shared" si="14"/>
        <v>3.8972000342853641</v>
      </c>
      <c r="AB6" s="88">
        <v>1.1730000000000001E-2</v>
      </c>
      <c r="AC6" s="88">
        <v>3.84494109968742</v>
      </c>
      <c r="AD6" s="118">
        <v>6.12258863003646E-9</v>
      </c>
      <c r="AE6">
        <v>1.1730000000000001E-2</v>
      </c>
      <c r="AF6" s="9">
        <v>6.12258863003646E-9</v>
      </c>
      <c r="AG6" s="9"/>
      <c r="AH6">
        <v>1.214E-2</v>
      </c>
      <c r="AI6">
        <v>3.9355534695565901</v>
      </c>
      <c r="AJ6" s="9">
        <v>5.2886346587772701E-9</v>
      </c>
      <c r="BK6" s="131">
        <v>0.64800000000000002</v>
      </c>
      <c r="BL6" s="132">
        <v>121800</v>
      </c>
      <c r="BM6" s="133">
        <v>11.940069640000001</v>
      </c>
    </row>
    <row r="7" spans="1:65" x14ac:dyDescent="0.2">
      <c r="G7" s="4">
        <f t="shared" si="15"/>
        <v>0.52488000000000012</v>
      </c>
      <c r="H7" s="4">
        <f t="shared" si="3"/>
        <v>5.2488000000000014E-2</v>
      </c>
      <c r="I7" s="4">
        <f t="shared" si="4"/>
        <v>0.23619600000000004</v>
      </c>
      <c r="J7" s="4">
        <f t="shared" si="5"/>
        <v>0.47239200000000009</v>
      </c>
      <c r="K7" s="4">
        <f t="shared" si="6"/>
        <v>0.28868400000000005</v>
      </c>
      <c r="N7" s="37">
        <v>12000</v>
      </c>
      <c r="O7" s="11">
        <v>0.72</v>
      </c>
      <c r="P7" s="13">
        <v>1.81</v>
      </c>
      <c r="Q7" s="11">
        <v>5.7000000000000002E-2</v>
      </c>
      <c r="R7" s="15">
        <f t="shared" si="7"/>
        <v>0.64800000000000002</v>
      </c>
      <c r="S7" s="50">
        <f t="shared" si="8"/>
        <v>133800</v>
      </c>
      <c r="T7" s="17">
        <f t="shared" si="9"/>
        <v>12.110000000000001</v>
      </c>
      <c r="U7" s="110">
        <f t="shared" si="1"/>
        <v>12.204757022206302</v>
      </c>
      <c r="V7" s="111">
        <f t="shared" si="2"/>
        <v>7.8246921722791348E-3</v>
      </c>
      <c r="W7" s="110">
        <f t="shared" ref="W7" si="16">$D$6*Q7*$B$10/O7</f>
        <v>20.227083333333336</v>
      </c>
      <c r="X7" s="110">
        <f t="shared" si="11"/>
        <v>0.18190241974088744</v>
      </c>
      <c r="Y7" s="5">
        <f t="shared" si="12"/>
        <v>0.23838582677165357</v>
      </c>
      <c r="Z7" s="5">
        <f t="shared" si="13"/>
        <v>0.24025112248437602</v>
      </c>
      <c r="AA7" s="116">
        <f t="shared" si="14"/>
        <v>3.9185114653818944</v>
      </c>
      <c r="AB7" s="88">
        <v>1.201E-2</v>
      </c>
      <c r="AC7" s="88">
        <v>3.8973101116911999</v>
      </c>
      <c r="AD7" s="118">
        <v>6.5314662749212003E-9</v>
      </c>
      <c r="AE7">
        <v>1.201E-2</v>
      </c>
      <c r="AF7" s="9">
        <v>6.5314662749212003E-9</v>
      </c>
      <c r="AG7" s="9"/>
      <c r="AH7">
        <v>1.2290000000000001E-2</v>
      </c>
      <c r="AI7">
        <v>3.9547158837880101</v>
      </c>
      <c r="AJ7" s="9">
        <v>4.8451822339110797E-9</v>
      </c>
      <c r="BK7" s="131">
        <v>0.64800000000000002</v>
      </c>
      <c r="BL7" s="132">
        <v>133800</v>
      </c>
      <c r="BM7" s="133">
        <v>12.204757020000001</v>
      </c>
    </row>
    <row r="8" spans="1:65" x14ac:dyDescent="0.2">
      <c r="A8" s="158" t="s">
        <v>14</v>
      </c>
      <c r="B8" s="158"/>
      <c r="C8" s="158"/>
      <c r="D8" s="158"/>
      <c r="E8" s="158"/>
      <c r="F8" s="158"/>
      <c r="G8" s="4">
        <f t="shared" si="15"/>
        <v>0.47239200000000015</v>
      </c>
      <c r="H8" s="4">
        <f t="shared" si="3"/>
        <v>4.7239200000000016E-2</v>
      </c>
      <c r="I8" s="4">
        <f t="shared" si="4"/>
        <v>0.21257640000000005</v>
      </c>
      <c r="J8" s="4">
        <f t="shared" si="5"/>
        <v>0.42515280000000011</v>
      </c>
      <c r="K8" s="4">
        <f t="shared" si="6"/>
        <v>0.25981560000000009</v>
      </c>
      <c r="N8" s="37">
        <v>40000</v>
      </c>
      <c r="O8" s="11">
        <v>0.64800000000000002</v>
      </c>
      <c r="P8" s="13">
        <v>2.0499999999999998</v>
      </c>
      <c r="Q8" s="11">
        <v>5.1999999999999998E-2</v>
      </c>
      <c r="R8" s="15">
        <f t="shared" si="7"/>
        <v>0.58320000000000005</v>
      </c>
      <c r="S8" s="50">
        <f t="shared" si="8"/>
        <v>173800</v>
      </c>
      <c r="T8" s="17">
        <f t="shared" si="9"/>
        <v>12.350000000000001</v>
      </c>
      <c r="U8" s="110">
        <f t="shared" si="1"/>
        <v>12.406593512649129</v>
      </c>
      <c r="V8" s="111">
        <f t="shared" si="2"/>
        <v>4.5824706598484146E-3</v>
      </c>
      <c r="W8" s="110">
        <f t="shared" ref="W8:W10" si="17">$D$6*Q8*$B$10/O8</f>
        <v>20.503086419753085</v>
      </c>
      <c r="X8" s="110">
        <f t="shared" si="11"/>
        <v>0.18089615758001074</v>
      </c>
      <c r="Y8" s="5">
        <f t="shared" si="12"/>
        <v>0.24311023622047248</v>
      </c>
      <c r="Z8" s="5">
        <f t="shared" si="13"/>
        <v>0.24422428174506161</v>
      </c>
      <c r="AA8" s="116">
        <f t="shared" si="14"/>
        <v>3.5728776439702847</v>
      </c>
      <c r="AB8" s="88">
        <v>1.2109999999999999E-2</v>
      </c>
      <c r="AC8" s="88">
        <v>3.9175628366397999</v>
      </c>
      <c r="AD8" s="118">
        <v>6.4086045653955403E-9</v>
      </c>
      <c r="AE8">
        <v>1.2109999999999999E-2</v>
      </c>
      <c r="AF8" s="9">
        <v>6.4086045653955403E-9</v>
      </c>
      <c r="AG8" s="9"/>
      <c r="AH8">
        <v>1.2670000000000001E-2</v>
      </c>
      <c r="AI8">
        <v>3.62941464163054</v>
      </c>
      <c r="AJ8" s="9">
        <v>4.4249639249639304E-9</v>
      </c>
      <c r="BK8" s="131">
        <v>0.58299999999999996</v>
      </c>
      <c r="BL8" s="132">
        <v>173800</v>
      </c>
      <c r="BM8" s="133">
        <v>12.40659351</v>
      </c>
    </row>
    <row r="9" spans="1:65" x14ac:dyDescent="0.2">
      <c r="A9" s="34"/>
      <c r="B9" s="34" t="s">
        <v>9</v>
      </c>
      <c r="C9" s="34" t="s">
        <v>10</v>
      </c>
      <c r="D9" s="34" t="s">
        <v>27</v>
      </c>
      <c r="E9" s="34" t="s">
        <v>13</v>
      </c>
      <c r="F9" s="34" t="s">
        <v>3</v>
      </c>
      <c r="G9" s="4">
        <f>G8*0.9</f>
        <v>0.42515280000000016</v>
      </c>
      <c r="H9" s="4">
        <f t="shared" si="3"/>
        <v>4.2515280000000016E-2</v>
      </c>
      <c r="I9" s="4">
        <f t="shared" si="4"/>
        <v>0.19131876000000009</v>
      </c>
      <c r="J9" s="4">
        <f t="shared" si="5"/>
        <v>0.38263752000000018</v>
      </c>
      <c r="K9" s="4">
        <f t="shared" si="6"/>
        <v>0.23383404000000008</v>
      </c>
      <c r="N9" s="37">
        <v>40000</v>
      </c>
      <c r="O9" s="11">
        <v>0.64800000000000002</v>
      </c>
      <c r="P9" s="13">
        <v>2.37</v>
      </c>
      <c r="Q9" s="11">
        <v>5.2999999999999999E-2</v>
      </c>
      <c r="R9" s="15">
        <f t="shared" si="7"/>
        <v>0.58320000000000005</v>
      </c>
      <c r="S9" s="50">
        <f t="shared" si="8"/>
        <v>213800</v>
      </c>
      <c r="T9" s="17">
        <f t="shared" si="9"/>
        <v>12.670000000000002</v>
      </c>
      <c r="U9" s="110">
        <f t="shared" si="1"/>
        <v>12.689072118798318</v>
      </c>
      <c r="V9" s="111">
        <f t="shared" si="2"/>
        <v>1.5052974584306624E-3</v>
      </c>
      <c r="W9" s="110">
        <f t="shared" si="17"/>
        <v>20.897376543209873</v>
      </c>
      <c r="X9" s="110">
        <f t="shared" si="11"/>
        <v>0.17948923250901827</v>
      </c>
      <c r="Y9" s="5">
        <f t="shared" si="12"/>
        <v>0.24940944881889768</v>
      </c>
      <c r="Z9" s="5">
        <f t="shared" si="13"/>
        <v>0.24978488422831335</v>
      </c>
      <c r="AA9" s="116">
        <f t="shared" si="14"/>
        <v>3.6349271416850448</v>
      </c>
      <c r="AB9" s="88">
        <v>1.235E-2</v>
      </c>
      <c r="AC9" s="88">
        <v>3.57601367557705</v>
      </c>
      <c r="AD9" s="118">
        <v>6.5393588711147398E-9</v>
      </c>
      <c r="AE9">
        <v>1.235E-2</v>
      </c>
      <c r="AF9" s="9">
        <v>6.5393588711147398E-9</v>
      </c>
      <c r="AG9" s="9"/>
      <c r="AH9">
        <v>1.2749999999999999E-2</v>
      </c>
      <c r="AI9">
        <v>3.6507057595029502</v>
      </c>
      <c r="AJ9" s="9">
        <v>4.5669148463499297E-9</v>
      </c>
      <c r="BK9" s="131">
        <v>0.58299999999999996</v>
      </c>
      <c r="BL9" s="132">
        <v>213800</v>
      </c>
      <c r="BM9" s="133">
        <v>12.689072120000001</v>
      </c>
    </row>
    <row r="10" spans="1:65" x14ac:dyDescent="0.2">
      <c r="A10" s="34"/>
      <c r="B10" s="34">
        <v>3.5</v>
      </c>
      <c r="C10" s="34">
        <v>50.8</v>
      </c>
      <c r="D10" s="34">
        <v>10.3</v>
      </c>
      <c r="E10" s="34">
        <v>0.86</v>
      </c>
      <c r="F10" s="34">
        <v>0.1</v>
      </c>
      <c r="G10" s="4">
        <f t="shared" si="15"/>
        <v>0.38263752000000018</v>
      </c>
      <c r="H10" s="4">
        <f t="shared" si="3"/>
        <v>3.8263752000000019E-2</v>
      </c>
      <c r="I10" s="4">
        <f t="shared" si="4"/>
        <v>0.17218688400000007</v>
      </c>
      <c r="J10" s="4">
        <f t="shared" si="5"/>
        <v>0.34437376800000014</v>
      </c>
      <c r="K10" s="4">
        <f t="shared" si="6"/>
        <v>0.21045063600000011</v>
      </c>
      <c r="N10" s="37">
        <v>40000</v>
      </c>
      <c r="O10" s="11">
        <v>0.58299999999999996</v>
      </c>
      <c r="P10" s="13">
        <v>2.5299999999999998</v>
      </c>
      <c r="Q10" s="11">
        <v>4.9000000000000002E-2</v>
      </c>
      <c r="R10" s="15">
        <f t="shared" si="7"/>
        <v>0.52469999999999994</v>
      </c>
      <c r="S10" s="50">
        <f t="shared" si="8"/>
        <v>253800</v>
      </c>
      <c r="T10" s="17">
        <f t="shared" si="9"/>
        <v>12.83</v>
      </c>
      <c r="U10" s="110">
        <f t="shared" si="1"/>
        <v>13.090567413327816</v>
      </c>
      <c r="V10" s="111">
        <f t="shared" si="2"/>
        <v>2.0309229409806423E-2</v>
      </c>
      <c r="W10" s="110">
        <f t="shared" si="17"/>
        <v>21.474271012006863</v>
      </c>
      <c r="X10" s="110">
        <f t="shared" si="11"/>
        <v>0.17749271693019719</v>
      </c>
      <c r="Y10" s="5">
        <f t="shared" si="12"/>
        <v>0.25255905511811028</v>
      </c>
      <c r="Z10" s="5">
        <f t="shared" si="13"/>
        <v>0.25768833490802789</v>
      </c>
      <c r="AA10" s="116">
        <f t="shared" si="14"/>
        <v>3.2983986765804651</v>
      </c>
      <c r="AB10" s="88">
        <v>1.2670000000000001E-2</v>
      </c>
      <c r="AC10" s="88">
        <v>3.6254200880245899</v>
      </c>
      <c r="AD10" s="118">
        <v>6.1497278456248603E-9</v>
      </c>
      <c r="AE10">
        <v>1.2670000000000001E-2</v>
      </c>
      <c r="AF10" s="9">
        <v>6.1497278456248603E-9</v>
      </c>
      <c r="AG10" s="9"/>
      <c r="AH10">
        <v>1.2789999999999999E-2</v>
      </c>
      <c r="AI10">
        <v>3.65855462089994</v>
      </c>
      <c r="AJ10" s="9">
        <v>4.3524285644352198E-9</v>
      </c>
      <c r="BK10" s="131">
        <v>0.52500000000000002</v>
      </c>
      <c r="BL10" s="132">
        <v>253800</v>
      </c>
      <c r="BM10" s="133">
        <v>13.09056741</v>
      </c>
    </row>
    <row r="11" spans="1:65" x14ac:dyDescent="0.2">
      <c r="G11" s="4">
        <f t="shared" si="15"/>
        <v>0.34437376800000019</v>
      </c>
      <c r="H11" s="4">
        <f t="shared" si="3"/>
        <v>3.4437376800000023E-2</v>
      </c>
      <c r="I11" s="4">
        <f t="shared" si="4"/>
        <v>0.15496819560000008</v>
      </c>
      <c r="J11" s="4">
        <f t="shared" si="5"/>
        <v>0.30993639120000016</v>
      </c>
      <c r="K11" s="4">
        <f t="shared" si="6"/>
        <v>0.18940557240000011</v>
      </c>
      <c r="N11" s="37">
        <v>40000</v>
      </c>
      <c r="O11" s="11">
        <v>0.58299999999999996</v>
      </c>
      <c r="P11" s="13">
        <v>2.79</v>
      </c>
      <c r="Q11" s="11">
        <v>0.05</v>
      </c>
      <c r="R11" s="15">
        <f t="shared" si="7"/>
        <v>0.52469999999999994</v>
      </c>
      <c r="S11" s="50">
        <f t="shared" si="8"/>
        <v>293800</v>
      </c>
      <c r="T11" s="17">
        <f t="shared" si="9"/>
        <v>13.09</v>
      </c>
      <c r="U11" s="110">
        <f t="shared" si="1"/>
        <v>13.386704686489363</v>
      </c>
      <c r="V11" s="111">
        <f t="shared" si="2"/>
        <v>2.266651539261751E-2</v>
      </c>
      <c r="W11" s="110">
        <f t="shared" ref="W11:W32" si="18">$D$6*Q11*$B$10/O11</f>
        <v>21.912521440823333</v>
      </c>
      <c r="X11" s="110">
        <f t="shared" si="11"/>
        <v>0.17602283091655771</v>
      </c>
      <c r="Y11" s="5">
        <f t="shared" ref="Y11:Y32" si="19">T11/$C$10</f>
        <v>0.25767716535433072</v>
      </c>
      <c r="Z11" s="5">
        <f t="shared" ref="Z11:Z32" si="20">1.001-4.6695*X11+18.46*X11^2-236.82*X11^3+1214.9*X11^4-2143.6*X11^5</f>
        <v>0.2635178087891607</v>
      </c>
      <c r="AA11" s="116">
        <f t="shared" ref="AA11:AA32" si="21">(((R11/($B$10*SQRT($C$10)))*((2+Y11)*((1-Y11)^(-3/2)))*(0.886+4.64*(Y11)-13.32*(Y11)^2+14.72*(Y11)^3-5.6*(Y11)^4)))*10^(3/2)</f>
        <v>3.3442988734466925</v>
      </c>
      <c r="AB11" s="88">
        <v>1.2829999999999999E-2</v>
      </c>
      <c r="AC11" s="88">
        <v>3.30621913395278</v>
      </c>
      <c r="AD11" s="118">
        <v>5.6972312794204401E-9</v>
      </c>
      <c r="AE11">
        <v>1.2829999999999999E-2</v>
      </c>
      <c r="AF11" s="9">
        <v>5.6972312794204401E-9</v>
      </c>
      <c r="AG11" s="9"/>
      <c r="AH11">
        <v>1.3299999999999999E-2</v>
      </c>
      <c r="AI11">
        <v>3.3852325438944302</v>
      </c>
      <c r="AJ11" s="9">
        <v>3.7546594780782101E-9</v>
      </c>
      <c r="BK11" s="131">
        <v>0.52500000000000002</v>
      </c>
      <c r="BL11" s="132">
        <v>293800</v>
      </c>
      <c r="BM11" s="133">
        <v>13.38670469</v>
      </c>
    </row>
    <row r="12" spans="1:65" x14ac:dyDescent="0.2">
      <c r="G12" s="4">
        <f t="shared" si="15"/>
        <v>0.30993639120000016</v>
      </c>
      <c r="H12" s="4">
        <f t="shared" si="3"/>
        <v>3.0993639120000017E-2</v>
      </c>
      <c r="I12" s="4">
        <f t="shared" si="4"/>
        <v>0.13947137604000007</v>
      </c>
      <c r="J12" s="4">
        <f t="shared" si="5"/>
        <v>0.27894275208000013</v>
      </c>
      <c r="K12" s="4">
        <f t="shared" si="6"/>
        <v>0.17046501516000009</v>
      </c>
      <c r="N12" s="37">
        <v>10000</v>
      </c>
      <c r="O12" s="11">
        <v>0.58299999999999996</v>
      </c>
      <c r="P12" s="13">
        <v>2.84</v>
      </c>
      <c r="Q12" s="11">
        <v>0.05</v>
      </c>
      <c r="R12" s="15">
        <f t="shared" si="7"/>
        <v>0.52469999999999994</v>
      </c>
      <c r="S12" s="50">
        <f t="shared" si="8"/>
        <v>303800</v>
      </c>
      <c r="T12" s="17">
        <f t="shared" si="9"/>
        <v>13.14</v>
      </c>
      <c r="U12" s="110">
        <f t="shared" si="1"/>
        <v>13.386704686489363</v>
      </c>
      <c r="V12" s="111">
        <f t="shared" si="2"/>
        <v>1.8775090295994102E-2</v>
      </c>
      <c r="W12" s="110">
        <f t="shared" si="18"/>
        <v>21.912521440823333</v>
      </c>
      <c r="X12" s="110">
        <f t="shared" si="11"/>
        <v>0.17602283091655771</v>
      </c>
      <c r="Y12" s="5">
        <f t="shared" si="19"/>
        <v>0.25866141732283465</v>
      </c>
      <c r="Z12" s="5">
        <f t="shared" si="20"/>
        <v>0.2635178087891607</v>
      </c>
      <c r="AA12" s="116">
        <f t="shared" si="21"/>
        <v>3.3531640275244849</v>
      </c>
      <c r="AB12" s="88">
        <v>1.3089999999999999E-2</v>
      </c>
      <c r="AC12" s="88">
        <v>3.3448365421802602</v>
      </c>
      <c r="AD12" s="118">
        <v>5.63383114217497E-9</v>
      </c>
      <c r="AE12">
        <v>1.3089999999999999E-2</v>
      </c>
      <c r="AF12" s="9">
        <v>5.63383114217497E-9</v>
      </c>
      <c r="AG12" s="9"/>
      <c r="AH12">
        <v>1.37E-2</v>
      </c>
      <c r="AI12">
        <v>3.1179362339406298</v>
      </c>
      <c r="AJ12" s="9">
        <v>2.7379520916488899E-9</v>
      </c>
      <c r="BK12" s="131">
        <v>0.52500000000000002</v>
      </c>
      <c r="BL12" s="132">
        <v>303800</v>
      </c>
      <c r="BM12" s="133">
        <v>13.38670469</v>
      </c>
    </row>
    <row r="13" spans="1:65" x14ac:dyDescent="0.2">
      <c r="A13" s="42" t="s">
        <v>38</v>
      </c>
      <c r="B13" s="42" t="s">
        <v>4</v>
      </c>
      <c r="C13" s="42" t="s">
        <v>37</v>
      </c>
      <c r="G13" s="4">
        <f t="shared" si="15"/>
        <v>0.27894275208000013</v>
      </c>
      <c r="H13" s="4">
        <f t="shared" si="3"/>
        <v>2.7894275208000016E-2</v>
      </c>
      <c r="I13" s="4">
        <f t="shared" si="4"/>
        <v>0.12552423843600005</v>
      </c>
      <c r="J13" s="4">
        <f t="shared" si="5"/>
        <v>0.2510484768720001</v>
      </c>
      <c r="K13" s="4">
        <f t="shared" si="6"/>
        <v>0.15341851364400008</v>
      </c>
      <c r="N13" s="37">
        <v>50000</v>
      </c>
      <c r="O13" s="11">
        <v>0.52500000000000002</v>
      </c>
      <c r="P13" s="13">
        <v>3.08</v>
      </c>
      <c r="Q13" s="11">
        <v>4.5999999999999999E-2</v>
      </c>
      <c r="R13" s="15">
        <f t="shared" si="7"/>
        <v>0.47250000000000003</v>
      </c>
      <c r="S13" s="50">
        <f t="shared" si="8"/>
        <v>353800</v>
      </c>
      <c r="T13" s="17">
        <f t="shared" si="9"/>
        <v>13.38</v>
      </c>
      <c r="U13" s="110">
        <f t="shared" si="1"/>
        <v>13.698948588901953</v>
      </c>
      <c r="V13" s="111">
        <f t="shared" si="2"/>
        <v>2.3837712175033773E-2</v>
      </c>
      <c r="W13" s="110">
        <f t="shared" si="18"/>
        <v>22.386666666666667</v>
      </c>
      <c r="X13" s="110">
        <f t="shared" si="11"/>
        <v>0.17447576494923941</v>
      </c>
      <c r="Y13" s="5">
        <f t="shared" si="19"/>
        <v>0.26338582677165356</v>
      </c>
      <c r="Z13" s="5">
        <f t="shared" si="20"/>
        <v>0.26966434230121955</v>
      </c>
      <c r="AA13" s="116">
        <f t="shared" si="21"/>
        <v>3.0580529784816997</v>
      </c>
      <c r="AB13" s="88">
        <v>1.3140000000000001E-2</v>
      </c>
      <c r="AC13" s="88">
        <v>3.3549902610000499</v>
      </c>
      <c r="AD13" s="118">
        <v>5.26981733801991E-9</v>
      </c>
      <c r="AE13">
        <v>1.3140000000000001E-2</v>
      </c>
      <c r="AF13" s="9">
        <v>5.26981733801991E-9</v>
      </c>
      <c r="AG13" s="9"/>
      <c r="AH13">
        <v>1.384E-2</v>
      </c>
      <c r="AI13">
        <v>3.1240316195653799</v>
      </c>
      <c r="AJ13" s="9">
        <v>2.7876036386658398E-9</v>
      </c>
      <c r="BK13" s="131">
        <v>0.47299999999999998</v>
      </c>
      <c r="BL13" s="132">
        <v>353800</v>
      </c>
      <c r="BM13" s="133">
        <v>13.698948590000001</v>
      </c>
    </row>
    <row r="14" spans="1:65" x14ac:dyDescent="0.2">
      <c r="A14" s="43">
        <v>1.3</v>
      </c>
      <c r="B14" s="42">
        <v>20</v>
      </c>
      <c r="C14" s="44">
        <f>$A$14*3600*$B$14</f>
        <v>93600</v>
      </c>
      <c r="G14" s="4">
        <f t="shared" si="15"/>
        <v>0.2510484768720001</v>
      </c>
      <c r="H14" s="4">
        <f t="shared" si="3"/>
        <v>2.5104847687200012E-2</v>
      </c>
      <c r="I14" s="4">
        <f t="shared" si="4"/>
        <v>0.11297181459240005</v>
      </c>
      <c r="J14" s="4">
        <f t="shared" si="5"/>
        <v>0.2259436291848001</v>
      </c>
      <c r="K14" s="4">
        <f t="shared" si="6"/>
        <v>0.13807666227960005</v>
      </c>
      <c r="N14" s="37">
        <v>37000</v>
      </c>
      <c r="O14" s="11">
        <v>0.52500000000000002</v>
      </c>
      <c r="P14" s="13">
        <v>3.33</v>
      </c>
      <c r="Q14" s="11">
        <v>4.7E-2</v>
      </c>
      <c r="R14" s="15">
        <f t="shared" si="7"/>
        <v>0.47250000000000003</v>
      </c>
      <c r="S14" s="50">
        <f t="shared" si="8"/>
        <v>390800</v>
      </c>
      <c r="T14" s="17">
        <f t="shared" si="9"/>
        <v>13.63</v>
      </c>
      <c r="U14" s="110">
        <f t="shared" si="1"/>
        <v>14.011069023564243</v>
      </c>
      <c r="V14" s="111">
        <f t="shared" si="2"/>
        <v>2.7958108845505664E-2</v>
      </c>
      <c r="W14" s="110">
        <f t="shared" si="18"/>
        <v>22.873333333333331</v>
      </c>
      <c r="X14" s="110">
        <f t="shared" si="11"/>
        <v>0.17293237022838781</v>
      </c>
      <c r="Y14" s="5">
        <f t="shared" si="19"/>
        <v>0.26830708661417324</v>
      </c>
      <c r="Z14" s="5">
        <f t="shared" si="20"/>
        <v>0.27580844534575283</v>
      </c>
      <c r="AA14" s="116">
        <f t="shared" si="21"/>
        <v>3.0984294960632646</v>
      </c>
      <c r="AB14" s="88">
        <v>1.338E-2</v>
      </c>
      <c r="AC14" s="88">
        <v>3.0661182793575898</v>
      </c>
      <c r="AD14" s="118">
        <v>5.1527578236692699E-9</v>
      </c>
      <c r="AE14">
        <v>1.338E-2</v>
      </c>
      <c r="AF14" s="9">
        <v>5.1527578236692699E-9</v>
      </c>
      <c r="AG14" s="9"/>
      <c r="AH14">
        <v>1.4069999999999999E-2</v>
      </c>
      <c r="AI14">
        <v>2.85987246578124</v>
      </c>
      <c r="AJ14" s="9">
        <v>1.9991972829653198E-9</v>
      </c>
      <c r="BK14" s="131">
        <v>0.47299999999999998</v>
      </c>
      <c r="BL14" s="132">
        <v>390800</v>
      </c>
      <c r="BM14" s="133">
        <v>14.011069020000001</v>
      </c>
    </row>
    <row r="15" spans="1:65" x14ac:dyDescent="0.2">
      <c r="G15" s="4">
        <f t="shared" si="15"/>
        <v>0.2259436291848001</v>
      </c>
      <c r="H15" s="4">
        <f t="shared" si="3"/>
        <v>2.2594362918480011E-2</v>
      </c>
      <c r="I15" s="4">
        <f t="shared" si="4"/>
        <v>0.10167463313316004</v>
      </c>
      <c r="J15" s="4">
        <f t="shared" si="5"/>
        <v>0.20334926626632008</v>
      </c>
      <c r="K15" s="4">
        <f t="shared" si="6"/>
        <v>0.12426899605164006</v>
      </c>
      <c r="N15" s="37">
        <v>50000</v>
      </c>
      <c r="O15" s="11">
        <v>0.47199999999999998</v>
      </c>
      <c r="P15" s="13">
        <v>3.49</v>
      </c>
      <c r="Q15" s="11">
        <v>4.2000000000000003E-2</v>
      </c>
      <c r="R15" s="15">
        <f t="shared" si="7"/>
        <v>0.42480000000000001</v>
      </c>
      <c r="S15" s="50">
        <f t="shared" si="8"/>
        <v>440800</v>
      </c>
      <c r="T15" s="17">
        <f t="shared" si="9"/>
        <v>13.790000000000001</v>
      </c>
      <c r="U15" s="110">
        <f t="shared" si="1"/>
        <v>13.923295382727986</v>
      </c>
      <c r="V15" s="111">
        <f t="shared" si="2"/>
        <v>9.66609011805546E-3</v>
      </c>
      <c r="W15" s="110">
        <f t="shared" si="18"/>
        <v>22.735169491525429</v>
      </c>
      <c r="X15" s="110">
        <f t="shared" si="11"/>
        <v>0.1733660782074356</v>
      </c>
      <c r="Y15" s="5">
        <f t="shared" si="19"/>
        <v>0.27145669291338587</v>
      </c>
      <c r="Z15" s="5">
        <f t="shared" si="20"/>
        <v>0.27408061777023596</v>
      </c>
      <c r="AA15" s="116">
        <f t="shared" si="21"/>
        <v>2.8090155230259635</v>
      </c>
      <c r="AB15" s="88">
        <v>1.363E-2</v>
      </c>
      <c r="AC15" s="88">
        <v>3.0941789847256298</v>
      </c>
      <c r="AD15" s="118">
        <v>4.7871745063448603E-9</v>
      </c>
      <c r="AE15">
        <v>1.363E-2</v>
      </c>
      <c r="AF15" s="9">
        <v>4.7871745063448603E-9</v>
      </c>
      <c r="AG15" s="9"/>
      <c r="AH15">
        <v>1.4149999999999999E-2</v>
      </c>
      <c r="AI15">
        <v>2.8666476603321498</v>
      </c>
      <c r="AJ15" s="9">
        <v>1.5789834524623199E-9</v>
      </c>
      <c r="BK15" s="131">
        <v>0.42499999999999999</v>
      </c>
      <c r="BL15" s="132">
        <v>440800</v>
      </c>
      <c r="BM15" s="133">
        <v>13.923295380000001</v>
      </c>
    </row>
    <row r="16" spans="1:65" x14ac:dyDescent="0.2">
      <c r="D16" s="48" t="s">
        <v>44</v>
      </c>
      <c r="G16" s="4">
        <f t="shared" si="15"/>
        <v>0.20334926626632011</v>
      </c>
      <c r="H16" s="4">
        <f t="shared" si="3"/>
        <v>2.0334926626632013E-2</v>
      </c>
      <c r="I16" s="4">
        <f t="shared" si="4"/>
        <v>9.1507169819844053E-2</v>
      </c>
      <c r="J16" s="4">
        <f t="shared" si="5"/>
        <v>0.18301433963968811</v>
      </c>
      <c r="K16" s="4">
        <f t="shared" si="6"/>
        <v>0.11184209644647605</v>
      </c>
      <c r="N16" s="37">
        <v>50000</v>
      </c>
      <c r="O16" s="11">
        <v>0.47199999999999998</v>
      </c>
      <c r="P16" s="13">
        <v>3.71</v>
      </c>
      <c r="Q16" s="11">
        <v>4.2999999999999997E-2</v>
      </c>
      <c r="R16" s="15">
        <f t="shared" si="7"/>
        <v>0.42480000000000001</v>
      </c>
      <c r="S16" s="50">
        <f t="shared" si="8"/>
        <v>490800</v>
      </c>
      <c r="T16" s="17">
        <f t="shared" si="9"/>
        <v>14.010000000000002</v>
      </c>
      <c r="U16" s="110">
        <f t="shared" si="1"/>
        <v>14.263507256863434</v>
      </c>
      <c r="V16" s="111">
        <f t="shared" si="2"/>
        <v>1.8094736392821744E-2</v>
      </c>
      <c r="W16" s="110">
        <f t="shared" si="18"/>
        <v>23.276483050847457</v>
      </c>
      <c r="X16" s="110">
        <f t="shared" si="11"/>
        <v>0.17168647109369861</v>
      </c>
      <c r="Y16" s="5">
        <f t="shared" si="19"/>
        <v>0.27578740157480319</v>
      </c>
      <c r="Z16" s="5">
        <f t="shared" si="20"/>
        <v>0.28077770190676055</v>
      </c>
      <c r="AA16" s="116">
        <f t="shared" si="21"/>
        <v>2.8413590382280902</v>
      </c>
      <c r="AB16" s="88">
        <v>1.379E-2</v>
      </c>
      <c r="AC16" s="88">
        <v>2.81416878564555</v>
      </c>
      <c r="AD16" s="118">
        <v>4.4236215386097302E-9</v>
      </c>
      <c r="AE16">
        <v>1.379E-2</v>
      </c>
      <c r="AF16" s="9">
        <v>4.4236215386097302E-9</v>
      </c>
      <c r="AG16" s="9"/>
      <c r="AH16">
        <v>1.4465E-2</v>
      </c>
      <c r="AI16">
        <v>2.8976569080371601</v>
      </c>
      <c r="AJ16" s="9">
        <v>4.85714285714286E-10</v>
      </c>
      <c r="BK16" s="131">
        <v>0.42499999999999999</v>
      </c>
      <c r="BL16" s="132">
        <v>490800</v>
      </c>
      <c r="BM16" s="133">
        <v>14.263507260000001</v>
      </c>
    </row>
    <row r="17" spans="1:65" x14ac:dyDescent="0.2">
      <c r="A17" s="1" t="s">
        <v>39</v>
      </c>
      <c r="B17" s="1" t="s">
        <v>4</v>
      </c>
      <c r="C17" s="1" t="s">
        <v>42</v>
      </c>
      <c r="D17" s="1" t="s">
        <v>40</v>
      </c>
      <c r="E17" s="1" t="s">
        <v>41</v>
      </c>
      <c r="F17" s="46" t="s">
        <v>43</v>
      </c>
      <c r="G17" s="4">
        <f t="shared" si="15"/>
        <v>0.18301433963968811</v>
      </c>
      <c r="H17" s="4">
        <f t="shared" si="3"/>
        <v>1.830143396396881E-2</v>
      </c>
      <c r="I17" s="4">
        <f t="shared" si="4"/>
        <v>8.2356452837859653E-2</v>
      </c>
      <c r="J17" s="4">
        <f t="shared" si="5"/>
        <v>0.16471290567571931</v>
      </c>
      <c r="K17" s="4">
        <f t="shared" si="6"/>
        <v>0.10065788680182845</v>
      </c>
      <c r="M17" s="39"/>
      <c r="N17" s="69">
        <v>20000</v>
      </c>
      <c r="O17" s="70">
        <v>0.47199999999999998</v>
      </c>
      <c r="P17" s="71">
        <v>3.83</v>
      </c>
      <c r="Q17" s="70">
        <v>4.2999999999999997E-2</v>
      </c>
      <c r="R17" s="72">
        <f t="shared" si="7"/>
        <v>0.42480000000000001</v>
      </c>
      <c r="S17" s="50">
        <f t="shared" si="8"/>
        <v>510800</v>
      </c>
      <c r="T17" s="74">
        <f t="shared" si="9"/>
        <v>14.13</v>
      </c>
      <c r="U17" s="112">
        <f t="shared" si="1"/>
        <v>14.263507256863434</v>
      </c>
      <c r="V17" s="113">
        <f t="shared" si="2"/>
        <v>9.4484965933073917E-3</v>
      </c>
      <c r="W17" s="112">
        <f t="shared" si="18"/>
        <v>23.276483050847457</v>
      </c>
      <c r="X17" s="112">
        <f t="shared" si="11"/>
        <v>0.17168647109369861</v>
      </c>
      <c r="Y17" s="75">
        <f t="shared" si="19"/>
        <v>0.27814960629921265</v>
      </c>
      <c r="Z17" s="75">
        <f t="shared" si="20"/>
        <v>0.28077770190676055</v>
      </c>
      <c r="AA17" s="117">
        <f t="shared" si="21"/>
        <v>2.8590999268974215</v>
      </c>
      <c r="AB17" s="88">
        <v>1.401E-2</v>
      </c>
      <c r="AC17" s="88">
        <v>2.8456759405183201</v>
      </c>
      <c r="AD17" s="118">
        <v>3.9519717946795302E-9</v>
      </c>
      <c r="AE17">
        <v>1.401E-2</v>
      </c>
      <c r="AF17" s="9">
        <v>3.9519717946795302E-9</v>
      </c>
      <c r="AG17" s="9"/>
      <c r="AH17">
        <v>1.457E-2</v>
      </c>
      <c r="AI17">
        <v>2.63427109479129</v>
      </c>
      <c r="AJ17" s="9">
        <v>6.1538461538460198E-11</v>
      </c>
      <c r="BK17" s="131">
        <v>0.42499999999999999</v>
      </c>
      <c r="BL17" s="132">
        <v>510800</v>
      </c>
      <c r="BM17" s="133">
        <v>14.263507260000001</v>
      </c>
    </row>
    <row r="18" spans="1:65" x14ac:dyDescent="0.2">
      <c r="A18" s="45">
        <v>20000</v>
      </c>
      <c r="B18" s="1">
        <v>20</v>
      </c>
      <c r="C18" s="1">
        <f>(A18/B18)/(3600*24)</f>
        <v>1.1574074074074073E-2</v>
      </c>
      <c r="D18" s="35">
        <v>0.61805555555555558</v>
      </c>
      <c r="E18" s="1">
        <f>D18</f>
        <v>0.61805555555555558</v>
      </c>
      <c r="F18" s="47">
        <f>E18+C18</f>
        <v>0.62962962962962965</v>
      </c>
      <c r="G18" s="4">
        <f t="shared" si="15"/>
        <v>0.16471290567571931</v>
      </c>
      <c r="H18" s="4">
        <f t="shared" si="3"/>
        <v>1.647129056757193E-2</v>
      </c>
      <c r="I18" s="4">
        <f t="shared" si="4"/>
        <v>7.4120807554073687E-2</v>
      </c>
      <c r="J18" s="4">
        <f t="shared" si="5"/>
        <v>0.14824161510814737</v>
      </c>
      <c r="K18" s="4">
        <f t="shared" si="6"/>
        <v>9.059209812164562E-2</v>
      </c>
      <c r="N18" s="37">
        <v>50000</v>
      </c>
      <c r="O18" s="11">
        <v>0.42499999999999999</v>
      </c>
      <c r="P18" s="11">
        <v>3.99</v>
      </c>
      <c r="Q18" s="11">
        <v>0.04</v>
      </c>
      <c r="R18" s="15">
        <f t="shared" si="7"/>
        <v>0.38250000000000001</v>
      </c>
      <c r="S18" s="50">
        <f t="shared" si="8"/>
        <v>560800</v>
      </c>
      <c r="T18" s="17">
        <f t="shared" si="9"/>
        <v>14.290000000000001</v>
      </c>
      <c r="U18" s="110">
        <f t="shared" si="1"/>
        <v>14.731429861938057</v>
      </c>
      <c r="V18" s="111">
        <f t="shared" si="2"/>
        <v>3.0890823088737321E-2</v>
      </c>
      <c r="W18" s="110">
        <f t="shared" si="18"/>
        <v>24.047058823529408</v>
      </c>
      <c r="X18" s="110">
        <f t="shared" si="11"/>
        <v>0.16938300389885186</v>
      </c>
      <c r="Y18" s="5">
        <f t="shared" si="19"/>
        <v>0.28129921259842522</v>
      </c>
      <c r="Z18" s="5">
        <f t="shared" si="20"/>
        <v>0.28998877680980428</v>
      </c>
      <c r="AA18" s="116">
        <f t="shared" si="21"/>
        <v>2.5958016061858826</v>
      </c>
      <c r="AB18" s="89">
        <v>1.413E-2</v>
      </c>
      <c r="AC18" s="89">
        <v>2.8551647888900198</v>
      </c>
      <c r="AD18" s="119">
        <v>3.7893126477872898E-9</v>
      </c>
      <c r="AE18">
        <v>1.413E-2</v>
      </c>
      <c r="AF18" s="9">
        <v>3.7893126477872898E-9</v>
      </c>
      <c r="BK18" s="131">
        <v>0.38300000000000001</v>
      </c>
      <c r="BL18" s="132">
        <v>560800</v>
      </c>
      <c r="BM18" s="133">
        <v>14.73142986</v>
      </c>
    </row>
    <row r="19" spans="1:65" x14ac:dyDescent="0.2">
      <c r="D19" t="s">
        <v>77</v>
      </c>
      <c r="G19" s="4">
        <f t="shared" si="15"/>
        <v>0.14824161510814737</v>
      </c>
      <c r="H19" s="4">
        <f t="shared" si="3"/>
        <v>1.4824161510814738E-2</v>
      </c>
      <c r="I19" s="4">
        <f t="shared" si="4"/>
        <v>6.6708726798666323E-2</v>
      </c>
      <c r="J19" s="4">
        <f t="shared" si="5"/>
        <v>0.13341745359733265</v>
      </c>
      <c r="K19" s="4">
        <f t="shared" si="6"/>
        <v>8.153288830948105E-2</v>
      </c>
      <c r="N19" s="37">
        <v>50000</v>
      </c>
      <c r="O19" s="11">
        <v>0.42499999999999999</v>
      </c>
      <c r="P19" s="11">
        <v>4.13</v>
      </c>
      <c r="Q19" s="11">
        <v>0.04</v>
      </c>
      <c r="R19" s="15">
        <f t="shared" si="7"/>
        <v>0.38250000000000001</v>
      </c>
      <c r="S19" s="50">
        <f t="shared" si="8"/>
        <v>610800</v>
      </c>
      <c r="T19" s="17">
        <f t="shared" si="9"/>
        <v>14.43</v>
      </c>
      <c r="U19" s="110">
        <f t="shared" si="1"/>
        <v>14.731429861938057</v>
      </c>
      <c r="V19" s="111">
        <f t="shared" si="2"/>
        <v>2.0889110321417711E-2</v>
      </c>
      <c r="W19" s="110">
        <f t="shared" si="18"/>
        <v>24.047058823529408</v>
      </c>
      <c r="X19" s="110">
        <f t="shared" si="11"/>
        <v>0.16938300389885186</v>
      </c>
      <c r="Y19" s="5">
        <f t="shared" si="19"/>
        <v>0.2840551181102362</v>
      </c>
      <c r="Z19" s="5">
        <f t="shared" si="20"/>
        <v>0.28998877680980428</v>
      </c>
      <c r="AA19" s="116">
        <f t="shared" si="21"/>
        <v>2.6146241613520309</v>
      </c>
      <c r="AB19" s="89">
        <v>1.4290000000000001E-2</v>
      </c>
      <c r="AC19" s="89">
        <v>2.599242814089</v>
      </c>
      <c r="AD19" s="119">
        <v>3.6651031362812801E-9</v>
      </c>
      <c r="AE19">
        <v>1.4290000000000001E-2</v>
      </c>
      <c r="AF19" s="9">
        <v>3.6651031362812801E-9</v>
      </c>
      <c r="BK19" s="131">
        <v>0.38300000000000001</v>
      </c>
      <c r="BL19" s="132">
        <v>610800</v>
      </c>
      <c r="BM19" s="133">
        <v>14.73142986</v>
      </c>
    </row>
    <row r="20" spans="1:65" x14ac:dyDescent="0.2">
      <c r="G20" s="3">
        <v>0.6</v>
      </c>
      <c r="H20" s="3">
        <f t="shared" ref="H20" si="22">G20*0.1</f>
        <v>0.06</v>
      </c>
      <c r="I20" s="3">
        <f t="shared" ref="I20" si="23">(G20-H20)/2</f>
        <v>0.27</v>
      </c>
      <c r="J20" s="3">
        <f t="shared" ref="J20" si="24">G20-H20</f>
        <v>0.54</v>
      </c>
      <c r="K20" s="3">
        <f t="shared" ref="K20" si="25">(G20+H20)/2</f>
        <v>0.32999999999999996</v>
      </c>
      <c r="N20" s="37">
        <v>60000</v>
      </c>
      <c r="O20" s="11">
        <v>0.42499999999999999</v>
      </c>
      <c r="P20" s="13">
        <v>4.37</v>
      </c>
      <c r="Q20" s="11">
        <v>4.1000000000000002E-2</v>
      </c>
      <c r="R20" s="15">
        <f t="shared" si="7"/>
        <v>0.38250000000000001</v>
      </c>
      <c r="S20" s="50">
        <f t="shared" si="8"/>
        <v>670800</v>
      </c>
      <c r="T20" s="17">
        <f t="shared" si="9"/>
        <v>14.670000000000002</v>
      </c>
      <c r="U20" s="110">
        <f t="shared" si="1"/>
        <v>15.083935432138519</v>
      </c>
      <c r="V20" s="111">
        <f t="shared" si="2"/>
        <v>2.821645754182122E-2</v>
      </c>
      <c r="W20" s="110">
        <f t="shared" si="18"/>
        <v>24.648235294117647</v>
      </c>
      <c r="X20" s="110">
        <f t="shared" si="11"/>
        <v>0.16765305585917245</v>
      </c>
      <c r="Y20" s="5">
        <f t="shared" si="19"/>
        <v>0.28877952755905517</v>
      </c>
      <c r="Z20" s="5">
        <f t="shared" si="20"/>
        <v>0.29692786283737244</v>
      </c>
      <c r="AA20" s="116">
        <f t="shared" si="21"/>
        <v>2.6471103128940867</v>
      </c>
      <c r="AB20" s="88">
        <v>1.443E-2</v>
      </c>
      <c r="AC20" s="88">
        <v>2.6211718122053602</v>
      </c>
      <c r="AD20" s="118">
        <v>3.27781350696918E-9</v>
      </c>
      <c r="AE20">
        <v>1.443E-2</v>
      </c>
      <c r="AF20" s="9">
        <v>3.27781350696918E-9</v>
      </c>
      <c r="AH20">
        <v>1.5465E-2</v>
      </c>
      <c r="AI20">
        <v>3.7833657158951599</v>
      </c>
      <c r="AJ20" s="9">
        <v>5.5500000000000001E-9</v>
      </c>
      <c r="BK20" s="131">
        <v>0.38300000000000001</v>
      </c>
      <c r="BL20" s="132">
        <v>670800</v>
      </c>
      <c r="BM20" s="133">
        <v>15.08393543</v>
      </c>
    </row>
    <row r="21" spans="1:65" x14ac:dyDescent="0.2">
      <c r="N21" s="37">
        <v>100000</v>
      </c>
      <c r="O21" s="11">
        <v>0.38300000000000001</v>
      </c>
      <c r="P21" s="11">
        <v>4.5999999999999996</v>
      </c>
      <c r="Q21" s="11">
        <v>3.7999999999999999E-2</v>
      </c>
      <c r="R21" s="15">
        <f t="shared" si="7"/>
        <v>0.34470000000000001</v>
      </c>
      <c r="S21" s="50">
        <f t="shared" si="8"/>
        <v>770800</v>
      </c>
      <c r="T21" s="17">
        <f t="shared" si="9"/>
        <v>14.9</v>
      </c>
      <c r="U21" s="110">
        <f t="shared" si="1"/>
        <v>15.482308418415244</v>
      </c>
      <c r="V21" s="111">
        <f t="shared" si="2"/>
        <v>3.90811019070633E-2</v>
      </c>
      <c r="W21" s="110">
        <f t="shared" si="18"/>
        <v>25.349869451697128</v>
      </c>
      <c r="X21" s="110">
        <f t="shared" si="11"/>
        <v>0.1657037789735166</v>
      </c>
      <c r="Y21" s="5">
        <f t="shared" si="19"/>
        <v>0.29330708661417326</v>
      </c>
      <c r="Z21" s="5">
        <f t="shared" si="20"/>
        <v>0.30476985075620561</v>
      </c>
      <c r="AA21" s="116">
        <f t="shared" si="21"/>
        <v>2.4138124988723502</v>
      </c>
      <c r="AB21" s="88">
        <v>1.4670000000000001E-2</v>
      </c>
      <c r="AC21" s="88">
        <v>2.6449791356860399</v>
      </c>
      <c r="AD21" s="118">
        <v>3.0290141351834198E-9</v>
      </c>
      <c r="AE21">
        <v>1.4670000000000001E-2</v>
      </c>
      <c r="AF21" s="9">
        <v>3.0290141351834198E-9</v>
      </c>
      <c r="AH21">
        <v>1.6334999999999999E-2</v>
      </c>
      <c r="AI21">
        <v>4.0031911121479302</v>
      </c>
      <c r="AJ21" s="9">
        <v>6.2999999999999902E-9</v>
      </c>
      <c r="BK21" s="131">
        <v>0.34499999999999997</v>
      </c>
      <c r="BL21" s="132">
        <v>770800</v>
      </c>
      <c r="BM21" s="133">
        <v>15.482308420000001</v>
      </c>
    </row>
    <row r="22" spans="1:65" x14ac:dyDescent="0.2">
      <c r="N22" s="37">
        <v>60000</v>
      </c>
      <c r="O22" s="11">
        <v>0.38300000000000001</v>
      </c>
      <c r="P22" s="11">
        <v>4.79</v>
      </c>
      <c r="Q22" s="11">
        <v>3.7999999999999999E-2</v>
      </c>
      <c r="R22" s="15">
        <f t="shared" si="7"/>
        <v>0.34470000000000001</v>
      </c>
      <c r="S22" s="50">
        <f t="shared" si="8"/>
        <v>830800</v>
      </c>
      <c r="T22" s="17">
        <f t="shared" si="9"/>
        <v>15.09</v>
      </c>
      <c r="U22" s="110">
        <f t="shared" si="1"/>
        <v>15.482308418415244</v>
      </c>
      <c r="V22" s="111">
        <f t="shared" si="2"/>
        <v>2.5997907118306407E-2</v>
      </c>
      <c r="W22" s="110">
        <f t="shared" si="18"/>
        <v>25.349869451697128</v>
      </c>
      <c r="X22" s="110">
        <f t="shared" si="11"/>
        <v>0.1657037789735166</v>
      </c>
      <c r="Y22" s="5">
        <f t="shared" si="19"/>
        <v>0.29704724409448818</v>
      </c>
      <c r="Z22" s="5">
        <f t="shared" si="20"/>
        <v>0.30476985075620561</v>
      </c>
      <c r="AA22" s="116">
        <f t="shared" si="21"/>
        <v>2.4373768593081611</v>
      </c>
      <c r="AB22" s="88">
        <v>1.49E-2</v>
      </c>
      <c r="AC22" s="88">
        <v>2.4197295995611499</v>
      </c>
      <c r="AD22" s="118">
        <v>2.8555009796576499E-9</v>
      </c>
      <c r="AE22">
        <v>1.49E-2</v>
      </c>
      <c r="AF22" s="9">
        <v>2.8555009796576499E-9</v>
      </c>
      <c r="AH22">
        <v>1.704E-2</v>
      </c>
      <c r="AI22">
        <v>4.1327629123352896</v>
      </c>
      <c r="AJ22" s="9">
        <v>7.8000000000000103E-9</v>
      </c>
      <c r="BK22" s="131">
        <v>0.34499999999999997</v>
      </c>
      <c r="BL22" s="132">
        <v>830800</v>
      </c>
      <c r="BM22" s="133">
        <v>15.482308420000001</v>
      </c>
    </row>
    <row r="23" spans="1:65" x14ac:dyDescent="0.2">
      <c r="N23" s="37">
        <v>50000</v>
      </c>
      <c r="O23" s="11">
        <v>0.38300000000000001</v>
      </c>
      <c r="P23" s="11">
        <v>4.96</v>
      </c>
      <c r="Q23" s="11">
        <v>3.7999999999999999E-2</v>
      </c>
      <c r="R23" s="15">
        <f t="shared" si="7"/>
        <v>0.34470000000000001</v>
      </c>
      <c r="S23" s="50">
        <f t="shared" si="8"/>
        <v>880800</v>
      </c>
      <c r="T23" s="17">
        <f t="shared" si="9"/>
        <v>15.260000000000002</v>
      </c>
      <c r="U23" s="110">
        <f t="shared" si="1"/>
        <v>15.482308418415244</v>
      </c>
      <c r="V23" s="111">
        <f t="shared" si="2"/>
        <v>1.4568048388941148E-2</v>
      </c>
      <c r="W23" s="110">
        <f t="shared" si="18"/>
        <v>25.349869451697128</v>
      </c>
      <c r="X23" s="110">
        <f t="shared" si="11"/>
        <v>0.1657037789735166</v>
      </c>
      <c r="Y23" s="5">
        <f t="shared" si="19"/>
        <v>0.30039370078740163</v>
      </c>
      <c r="Z23" s="5">
        <f t="shared" si="20"/>
        <v>0.30476985075620561</v>
      </c>
      <c r="AA23" s="116">
        <f t="shared" si="21"/>
        <v>2.4586094444494173</v>
      </c>
      <c r="AB23" s="88">
        <v>1.5089999999999999E-2</v>
      </c>
      <c r="AC23" s="88">
        <v>2.4412326605146499</v>
      </c>
      <c r="AD23" s="118">
        <v>2.6314035240129598E-9</v>
      </c>
      <c r="AE23">
        <v>1.5089999999999999E-2</v>
      </c>
      <c r="AF23" s="9">
        <v>2.6314035240129598E-9</v>
      </c>
      <c r="AH23">
        <v>1.7430000000000001E-2</v>
      </c>
      <c r="AI23">
        <v>4.3335680805549801</v>
      </c>
      <c r="AJ23" s="9">
        <v>7.70772318944272E-9</v>
      </c>
      <c r="BK23" s="131">
        <v>0.34499999999999997</v>
      </c>
      <c r="BL23" s="132">
        <v>880800</v>
      </c>
      <c r="BM23" s="133">
        <v>15.482308420000001</v>
      </c>
    </row>
    <row r="24" spans="1:65" x14ac:dyDescent="0.2">
      <c r="N24" s="37">
        <v>100000</v>
      </c>
      <c r="O24" s="11">
        <v>0.34399999999999997</v>
      </c>
      <c r="P24" s="11">
        <v>5.18</v>
      </c>
      <c r="Q24" s="11">
        <v>3.5999999999999997E-2</v>
      </c>
      <c r="R24" s="15">
        <f t="shared" si="7"/>
        <v>0.30959999999999999</v>
      </c>
      <c r="S24" s="50">
        <f t="shared" si="8"/>
        <v>980800</v>
      </c>
      <c r="T24" s="17">
        <f t="shared" si="9"/>
        <v>15.48</v>
      </c>
      <c r="U24" s="110">
        <f t="shared" si="1"/>
        <v>16.23244555855571</v>
      </c>
      <c r="V24" s="111">
        <f t="shared" si="2"/>
        <v>4.8607594221945084E-2</v>
      </c>
      <c r="W24" s="110">
        <f t="shared" si="18"/>
        <v>26.738372093023255</v>
      </c>
      <c r="X24" s="110">
        <f t="shared" si="11"/>
        <v>0.16205049670341082</v>
      </c>
      <c r="Y24" s="5">
        <f t="shared" si="19"/>
        <v>0.3047244094488189</v>
      </c>
      <c r="Z24" s="5">
        <f t="shared" si="20"/>
        <v>0.31953632989282893</v>
      </c>
      <c r="AA24" s="116">
        <f t="shared" si="21"/>
        <v>2.2331284221839769</v>
      </c>
      <c r="AB24" s="88">
        <v>1.5259999999999999E-2</v>
      </c>
      <c r="AC24" s="88">
        <v>2.45711756830221</v>
      </c>
      <c r="AD24" s="118">
        <v>2.3747542566474199E-9</v>
      </c>
      <c r="AE24">
        <v>1.5259999999999999E-2</v>
      </c>
      <c r="AF24" s="9">
        <v>2.3747542566474199E-9</v>
      </c>
      <c r="AH24">
        <v>1.8380000000000001E-2</v>
      </c>
      <c r="AI24">
        <v>4.5069567300156397</v>
      </c>
      <c r="AJ24" s="9">
        <v>9.3935578502698992E-9</v>
      </c>
      <c r="BK24" s="131">
        <v>0.31</v>
      </c>
      <c r="BL24" s="132">
        <v>980800</v>
      </c>
      <c r="BM24" s="133">
        <v>16.232445559999999</v>
      </c>
    </row>
    <row r="25" spans="1:65" x14ac:dyDescent="0.2">
      <c r="N25" s="37">
        <v>50000</v>
      </c>
      <c r="O25" s="11">
        <v>0.34399999999999997</v>
      </c>
      <c r="P25" s="11">
        <v>5.24</v>
      </c>
      <c r="Q25" s="11">
        <v>3.5999999999999997E-2</v>
      </c>
      <c r="R25" s="15">
        <f t="shared" si="7"/>
        <v>0.30959999999999999</v>
      </c>
      <c r="S25" s="50">
        <f t="shared" si="8"/>
        <v>1030800</v>
      </c>
      <c r="T25" s="17">
        <f t="shared" si="9"/>
        <v>15.540000000000001</v>
      </c>
      <c r="U25" s="110">
        <f t="shared" si="1"/>
        <v>16.23244555855571</v>
      </c>
      <c r="V25" s="111">
        <f t="shared" si="2"/>
        <v>4.4558916251976152E-2</v>
      </c>
      <c r="W25" s="110">
        <f t="shared" si="18"/>
        <v>26.738372093023255</v>
      </c>
      <c r="X25" s="110">
        <f t="shared" si="11"/>
        <v>0.16205049670341082</v>
      </c>
      <c r="Y25" s="5">
        <f t="shared" si="19"/>
        <v>0.30590551181102366</v>
      </c>
      <c r="Z25" s="5">
        <f t="shared" si="20"/>
        <v>0.31953632989282893</v>
      </c>
      <c r="AA25" s="116">
        <f t="shared" si="21"/>
        <v>2.2399511198709599</v>
      </c>
      <c r="AB25" s="88">
        <v>1.5480000000000001E-2</v>
      </c>
      <c r="AC25" s="88">
        <v>2.2340604658966301</v>
      </c>
      <c r="AD25" s="118">
        <v>2.1330854753004501E-9</v>
      </c>
      <c r="AE25">
        <v>1.5480000000000001E-2</v>
      </c>
      <c r="AF25" s="9">
        <v>2.1330854753004501E-9</v>
      </c>
      <c r="AH25">
        <v>1.9349999999999999E-2</v>
      </c>
      <c r="AI25">
        <v>4.74066898852693</v>
      </c>
      <c r="AJ25" s="9">
        <v>1.22773848301536E-8</v>
      </c>
      <c r="BK25" s="131">
        <v>0.31</v>
      </c>
      <c r="BL25" s="132">
        <v>1030800</v>
      </c>
      <c r="BM25" s="133">
        <v>16.232445559999999</v>
      </c>
    </row>
    <row r="26" spans="1:65" x14ac:dyDescent="0.2">
      <c r="N26" s="37">
        <v>50000</v>
      </c>
      <c r="O26" s="11">
        <v>0.34399999999999997</v>
      </c>
      <c r="P26" s="11">
        <v>5.31</v>
      </c>
      <c r="Q26" s="11">
        <v>3.5999999999999997E-2</v>
      </c>
      <c r="R26" s="15">
        <f t="shared" si="7"/>
        <v>0.30959999999999999</v>
      </c>
      <c r="S26" s="50">
        <f t="shared" si="8"/>
        <v>1080800</v>
      </c>
      <c r="T26" s="17">
        <f t="shared" si="9"/>
        <v>15.61</v>
      </c>
      <c r="U26" s="110">
        <f t="shared" si="1"/>
        <v>16.23244555855571</v>
      </c>
      <c r="V26" s="111">
        <f t="shared" si="2"/>
        <v>3.9874795551294744E-2</v>
      </c>
      <c r="W26" s="110">
        <f t="shared" si="18"/>
        <v>26.738372093023255</v>
      </c>
      <c r="X26" s="110">
        <f t="shared" si="11"/>
        <v>0.16205049670341082</v>
      </c>
      <c r="Y26" s="5">
        <f t="shared" si="19"/>
        <v>0.30728346456692912</v>
      </c>
      <c r="Z26" s="5">
        <f t="shared" si="20"/>
        <v>0.31953632989282893</v>
      </c>
      <c r="AA26" s="116">
        <f t="shared" si="21"/>
        <v>2.247932520872765</v>
      </c>
      <c r="AB26" s="88">
        <v>1.554E-2</v>
      </c>
      <c r="AC26" s="88">
        <v>2.2447094917711299</v>
      </c>
      <c r="AD26" s="118">
        <v>1.9391651538046E-9</v>
      </c>
      <c r="AE26">
        <v>1.554E-2</v>
      </c>
      <c r="AF26" s="9">
        <v>1.9391651538046E-9</v>
      </c>
      <c r="AH26">
        <v>1.9980000000000001E-2</v>
      </c>
      <c r="AI26">
        <v>4.9030690169491997</v>
      </c>
      <c r="AJ26" s="9">
        <v>1.4330121608980399E-8</v>
      </c>
      <c r="BK26" s="131">
        <v>0.31</v>
      </c>
      <c r="BL26" s="132">
        <v>1080800</v>
      </c>
      <c r="BM26" s="133">
        <v>16.232445559999999</v>
      </c>
    </row>
    <row r="27" spans="1:65" x14ac:dyDescent="0.2">
      <c r="N27" s="37">
        <v>60000</v>
      </c>
      <c r="O27" s="11">
        <v>0.34399999999999997</v>
      </c>
      <c r="P27" s="11">
        <v>5.48</v>
      </c>
      <c r="Q27" s="11">
        <v>3.5999999999999997E-2</v>
      </c>
      <c r="R27" s="15">
        <f t="shared" si="7"/>
        <v>0.30959999999999999</v>
      </c>
      <c r="S27" s="50">
        <f t="shared" si="8"/>
        <v>1140800</v>
      </c>
      <c r="T27" s="17">
        <f t="shared" si="9"/>
        <v>15.780000000000001</v>
      </c>
      <c r="U27" s="110">
        <f t="shared" si="1"/>
        <v>16.23244555855571</v>
      </c>
      <c r="V27" s="111">
        <f t="shared" si="2"/>
        <v>2.867208862837194E-2</v>
      </c>
      <c r="W27" s="110">
        <f t="shared" si="18"/>
        <v>26.738372093023255</v>
      </c>
      <c r="X27" s="110">
        <f t="shared" si="11"/>
        <v>0.16205049670341082</v>
      </c>
      <c r="Y27" s="5">
        <f t="shared" si="19"/>
        <v>0.31062992125984257</v>
      </c>
      <c r="Z27" s="5">
        <f t="shared" si="20"/>
        <v>0.31953632989282893</v>
      </c>
      <c r="AA27" s="116">
        <f t="shared" si="21"/>
        <v>2.2674144607329914</v>
      </c>
      <c r="AB27" s="88">
        <v>1.5610000000000001E-2</v>
      </c>
      <c r="AC27" s="88">
        <v>2.2549657026293501</v>
      </c>
      <c r="AD27" s="118">
        <v>1.71869803191923E-9</v>
      </c>
      <c r="AE27">
        <v>1.5610000000000001E-2</v>
      </c>
      <c r="AF27" s="9">
        <v>1.71869803191923E-9</v>
      </c>
      <c r="AH27">
        <v>2.0670000000000001E-2</v>
      </c>
      <c r="AI27">
        <v>5.0812444671418699</v>
      </c>
      <c r="AJ27" s="9">
        <v>1.7770523415978E-8</v>
      </c>
      <c r="BK27" s="131">
        <v>0.31</v>
      </c>
      <c r="BL27" s="132">
        <v>1140800</v>
      </c>
      <c r="BM27" s="133">
        <v>16.232445559999999</v>
      </c>
    </row>
    <row r="28" spans="1:65" x14ac:dyDescent="0.2">
      <c r="N28" s="37">
        <v>100000</v>
      </c>
      <c r="O28" s="11">
        <v>0.31</v>
      </c>
      <c r="P28" s="11">
        <v>5.6</v>
      </c>
      <c r="Q28" s="11">
        <v>3.3000000000000002E-2</v>
      </c>
      <c r="R28" s="15">
        <f t="shared" si="7"/>
        <v>0.27900000000000003</v>
      </c>
      <c r="S28" s="50">
        <f t="shared" si="8"/>
        <v>1240800</v>
      </c>
      <c r="T28" s="17">
        <f t="shared" si="9"/>
        <v>15.9</v>
      </c>
      <c r="U28" s="110">
        <f t="shared" si="1"/>
        <v>16.470552695864484</v>
      </c>
      <c r="V28" s="111">
        <f t="shared" si="2"/>
        <v>3.5883817349967519E-2</v>
      </c>
      <c r="W28" s="110">
        <f t="shared" si="18"/>
        <v>27.198387096774198</v>
      </c>
      <c r="X28" s="110">
        <f t="shared" si="11"/>
        <v>0.16089567942717686</v>
      </c>
      <c r="Y28" s="5">
        <f t="shared" si="19"/>
        <v>0.31299212598425197</v>
      </c>
      <c r="Z28" s="5">
        <f t="shared" si="20"/>
        <v>0.32422347826504894</v>
      </c>
      <c r="AA28" s="116">
        <f t="shared" si="21"/>
        <v>2.0557796731356968</v>
      </c>
      <c r="AB28" s="88">
        <v>1.5779999999999999E-2</v>
      </c>
      <c r="AC28" s="88">
        <v>2.26697846102401</v>
      </c>
      <c r="AD28" s="118">
        <v>1.5940135152810601E-9</v>
      </c>
      <c r="AE28">
        <v>1.5779999999999999E-2</v>
      </c>
      <c r="AF28" s="9">
        <v>1.5940135152810601E-9</v>
      </c>
      <c r="AH28">
        <v>2.1590000000000002E-2</v>
      </c>
      <c r="AI28">
        <v>5.2934595171596097</v>
      </c>
      <c r="AJ28" s="9">
        <v>2.3885714285714299E-8</v>
      </c>
      <c r="BK28" s="131">
        <v>0.27900000000000003</v>
      </c>
      <c r="BL28" s="132">
        <v>1240800</v>
      </c>
      <c r="BM28" s="133">
        <v>16.470552699999999</v>
      </c>
    </row>
    <row r="29" spans="1:65" x14ac:dyDescent="0.2">
      <c r="N29" s="37">
        <v>100000</v>
      </c>
      <c r="O29" s="11">
        <v>0.31</v>
      </c>
      <c r="P29" s="11">
        <v>5.71</v>
      </c>
      <c r="Q29" s="11">
        <v>3.4000000000000002E-2</v>
      </c>
      <c r="R29" s="15">
        <f t="shared" si="7"/>
        <v>0.27900000000000003</v>
      </c>
      <c r="S29" s="50">
        <f t="shared" si="8"/>
        <v>1340800</v>
      </c>
      <c r="T29" s="17">
        <f t="shared" si="9"/>
        <v>16.010000000000002</v>
      </c>
      <c r="U29" s="110">
        <f t="shared" si="1"/>
        <v>16.885109065365228</v>
      </c>
      <c r="V29" s="111">
        <f t="shared" si="2"/>
        <v>5.4660153989083457E-2</v>
      </c>
      <c r="W29" s="110">
        <f t="shared" si="18"/>
        <v>28.022580645161295</v>
      </c>
      <c r="X29" s="110">
        <f t="shared" si="11"/>
        <v>0.15889066699142371</v>
      </c>
      <c r="Y29" s="5">
        <f t="shared" si="19"/>
        <v>0.31515748031496066</v>
      </c>
      <c r="Z29" s="5">
        <f t="shared" si="20"/>
        <v>0.332384036719788</v>
      </c>
      <c r="AA29" s="116">
        <f t="shared" si="21"/>
        <v>2.0672682235970679</v>
      </c>
      <c r="AB29" s="88">
        <v>1.5900000000000001E-2</v>
      </c>
      <c r="AC29" s="88">
        <v>2.0560281715890598</v>
      </c>
      <c r="AD29" s="118">
        <v>1.33113259204526E-9</v>
      </c>
      <c r="AE29">
        <v>1.5900000000000001E-2</v>
      </c>
      <c r="AF29" s="9">
        <v>1.33113259204526E-9</v>
      </c>
      <c r="AH29">
        <v>2.2620000000000001E-2</v>
      </c>
      <c r="AI29">
        <v>5.6608039890054798</v>
      </c>
      <c r="AJ29" s="9">
        <v>3.3167701944652201E-8</v>
      </c>
      <c r="BK29" s="131">
        <v>0.27900000000000003</v>
      </c>
      <c r="BL29" s="132">
        <v>1340800</v>
      </c>
      <c r="BM29" s="133">
        <v>16.885109069999999</v>
      </c>
    </row>
    <row r="30" spans="1:65" x14ac:dyDescent="0.2">
      <c r="N30" s="37">
        <v>100000</v>
      </c>
      <c r="O30" s="11">
        <v>0.31</v>
      </c>
      <c r="P30" s="11">
        <v>5.77</v>
      </c>
      <c r="Q30" s="11">
        <v>3.4000000000000002E-2</v>
      </c>
      <c r="R30" s="15">
        <f t="shared" si="7"/>
        <v>0.27900000000000003</v>
      </c>
      <c r="S30" s="50">
        <f t="shared" si="8"/>
        <v>1440800</v>
      </c>
      <c r="T30" s="17">
        <f t="shared" si="9"/>
        <v>16.07</v>
      </c>
      <c r="U30" s="110">
        <f t="shared" si="1"/>
        <v>16.885109065365228</v>
      </c>
      <c r="V30" s="111">
        <f t="shared" si="2"/>
        <v>5.0722406058819385E-2</v>
      </c>
      <c r="W30" s="110">
        <f t="shared" si="18"/>
        <v>28.022580645161295</v>
      </c>
      <c r="X30" s="110">
        <f t="shared" si="11"/>
        <v>0.15889066699142371</v>
      </c>
      <c r="Y30" s="5">
        <f t="shared" si="19"/>
        <v>0.31633858267716536</v>
      </c>
      <c r="Z30" s="5">
        <f t="shared" si="20"/>
        <v>0.332384036719788</v>
      </c>
      <c r="AA30" s="116">
        <f t="shared" si="21"/>
        <v>2.0735583256166423</v>
      </c>
      <c r="AB30" s="88">
        <v>1.601E-2</v>
      </c>
      <c r="AC30" s="88">
        <v>2.0640272863644902</v>
      </c>
      <c r="AD30" s="118">
        <v>9.8616686772868408E-10</v>
      </c>
      <c r="AE30">
        <v>1.601E-2</v>
      </c>
      <c r="AF30" s="9">
        <v>9.8616686772868408E-10</v>
      </c>
      <c r="AH30">
        <v>2.4250000000000001E-2</v>
      </c>
      <c r="AI30">
        <v>6.2733692485854098</v>
      </c>
      <c r="AJ30" s="9">
        <v>4.9247705789521899E-8</v>
      </c>
      <c r="BK30" s="131">
        <v>0.27900000000000003</v>
      </c>
      <c r="BL30" s="132">
        <v>1440800</v>
      </c>
      <c r="BM30" s="133">
        <v>16.885109069999999</v>
      </c>
    </row>
    <row r="31" spans="1:65" x14ac:dyDescent="0.2">
      <c r="N31" s="37">
        <v>153800</v>
      </c>
      <c r="O31" s="11">
        <v>0.31</v>
      </c>
      <c r="P31" s="11">
        <v>5.8</v>
      </c>
      <c r="Q31" s="11">
        <v>3.4000000000000002E-2</v>
      </c>
      <c r="R31" s="15">
        <f t="shared" si="7"/>
        <v>0.27900000000000003</v>
      </c>
      <c r="S31" s="50">
        <f t="shared" si="8"/>
        <v>1594600</v>
      </c>
      <c r="T31" s="17">
        <f t="shared" si="9"/>
        <v>16.100000000000001</v>
      </c>
      <c r="U31" s="110">
        <f t="shared" si="1"/>
        <v>16.885109065365228</v>
      </c>
      <c r="V31" s="111">
        <f t="shared" si="2"/>
        <v>4.8764538221442631E-2</v>
      </c>
      <c r="W31" s="110">
        <f t="shared" si="18"/>
        <v>28.022580645161295</v>
      </c>
      <c r="X31" s="110">
        <f t="shared" si="11"/>
        <v>0.15889066699142371</v>
      </c>
      <c r="Y31" s="5">
        <f t="shared" si="19"/>
        <v>0.31692913385826776</v>
      </c>
      <c r="Z31" s="5">
        <f t="shared" si="20"/>
        <v>0.332384036719788</v>
      </c>
      <c r="AA31" s="116">
        <f t="shared" si="21"/>
        <v>2.076709702508003</v>
      </c>
      <c r="AB31" s="88">
        <v>1.6084999999999999E-2</v>
      </c>
      <c r="AC31" s="88">
        <v>2.0735583256166401</v>
      </c>
      <c r="AD31" s="118">
        <v>1.95058517555274E-10</v>
      </c>
      <c r="AE31">
        <v>1.6084999999999999E-2</v>
      </c>
      <c r="AF31" s="9">
        <v>1.95058517555274E-10</v>
      </c>
      <c r="AH31">
        <v>2.7E-2</v>
      </c>
      <c r="AI31">
        <v>7.5708043935305103</v>
      </c>
      <c r="AJ31" s="9">
        <v>8.3799920878989605E-8</v>
      </c>
      <c r="BK31" s="131">
        <v>0.27900000000000003</v>
      </c>
      <c r="BL31" s="132">
        <v>1594600</v>
      </c>
      <c r="BM31" s="133">
        <v>16.885109069999999</v>
      </c>
    </row>
    <row r="32" spans="1:65" x14ac:dyDescent="0.2">
      <c r="N32" s="37">
        <v>764000</v>
      </c>
      <c r="O32" s="11">
        <v>0.31</v>
      </c>
      <c r="P32" s="11">
        <v>5.85</v>
      </c>
      <c r="Q32" s="11">
        <v>3.4000000000000002E-2</v>
      </c>
      <c r="R32" s="15">
        <f t="shared" si="7"/>
        <v>0.27900000000000003</v>
      </c>
      <c r="S32" s="50">
        <f t="shared" si="8"/>
        <v>2358600</v>
      </c>
      <c r="T32" s="17">
        <f t="shared" si="9"/>
        <v>16.149999999999999</v>
      </c>
      <c r="U32" s="110">
        <f t="shared" si="1"/>
        <v>16.885109065365228</v>
      </c>
      <c r="V32" s="111">
        <f t="shared" si="2"/>
        <v>4.5517589186701506E-2</v>
      </c>
      <c r="W32" s="110">
        <f t="shared" si="18"/>
        <v>28.022580645161295</v>
      </c>
      <c r="X32" s="110">
        <f t="shared" si="11"/>
        <v>0.15889066699142371</v>
      </c>
      <c r="Y32" s="5">
        <f t="shared" si="19"/>
        <v>0.31791338582677164</v>
      </c>
      <c r="Z32" s="5">
        <f t="shared" si="20"/>
        <v>0.332384036719788</v>
      </c>
      <c r="AA32" s="116">
        <f t="shared" si="21"/>
        <v>2.0819714458967256</v>
      </c>
      <c r="AB32" s="88">
        <v>1.6125E-2</v>
      </c>
      <c r="AC32" s="88">
        <v>2.0767097025079999</v>
      </c>
      <c r="AD32" s="118">
        <v>6.5445026178006801E-11</v>
      </c>
      <c r="AE32">
        <v>1.6125E-2</v>
      </c>
      <c r="AF32" s="9">
        <v>6.5445026178006801E-11</v>
      </c>
      <c r="AH32">
        <v>2.7980000000000001E-2</v>
      </c>
      <c r="AI32">
        <v>8.0683298677148603</v>
      </c>
      <c r="AJ32" s="9">
        <v>1.2370428996913399E-7</v>
      </c>
      <c r="BK32" s="131">
        <v>0.27900000000000003</v>
      </c>
      <c r="BL32" s="132">
        <v>2358600</v>
      </c>
      <c r="BM32" s="133">
        <v>16.885109069999999</v>
      </c>
    </row>
    <row r="33" spans="13:36" x14ac:dyDescent="0.2">
      <c r="AD33" s="118"/>
      <c r="AH33">
        <v>2.9270000000000001E-2</v>
      </c>
      <c r="AI33">
        <v>8.7883300707707903</v>
      </c>
      <c r="AJ33" s="9">
        <v>1.9111415903368001E-7</v>
      </c>
    </row>
    <row r="34" spans="13:36" x14ac:dyDescent="0.2">
      <c r="M34" s="1" t="s">
        <v>63</v>
      </c>
      <c r="N34" s="37">
        <v>10000</v>
      </c>
      <c r="O34" s="11">
        <v>0.6</v>
      </c>
      <c r="P34" s="11">
        <v>5.97</v>
      </c>
      <c r="Q34" s="11">
        <v>6.4000000000000001E-2</v>
      </c>
      <c r="R34" s="15">
        <f>O34*0.9</f>
        <v>0.54</v>
      </c>
      <c r="S34" s="50">
        <f>N34</f>
        <v>10000</v>
      </c>
      <c r="T34" s="17">
        <f t="shared" ref="T34:T81" si="26">P34+$D$10</f>
        <v>16.27</v>
      </c>
      <c r="U34" s="110">
        <f>Z34*$C$10</f>
        <v>16.498664495115392</v>
      </c>
      <c r="V34" s="111">
        <f>ABS(T34-U34)/T34</f>
        <v>1.4054363559643051E-2</v>
      </c>
      <c r="W34" s="110">
        <f t="shared" ref="W34:W81" si="27">$D$6*Q34*$B$10/O34</f>
        <v>27.253333333333334</v>
      </c>
      <c r="X34" s="110">
        <f t="shared" ref="X34:X81" si="28">1/(W34^(1/2)+1)</f>
        <v>0.16075949162470179</v>
      </c>
      <c r="Y34" s="5">
        <f t="shared" ref="Y34:Y81" si="29">T34/$C$10</f>
        <v>0.3202755905511811</v>
      </c>
      <c r="Z34" s="5">
        <f t="shared" ref="Z34:Z81" si="30">1.001-4.6695*X34+18.46*X34^2-236.82*X34^3+1214.9*X34^4-2143.6*X34^5</f>
        <v>0.32477686014006679</v>
      </c>
      <c r="AA34" s="116">
        <f t="shared" ref="AA34:AA81" si="31">(((R34/($B$10*SQRT($C$10)))*((2+Y34)*((1-Y34)^(-3/2)))*(0.886+4.64*(Y34)-13.32*(Y34)^2+14.72*(Y34)^3-5.6*(Y34)^4)))*10^(3/2)</f>
        <v>4.0541581601963932</v>
      </c>
      <c r="AB34" s="88">
        <v>1.6310000000000002E-2</v>
      </c>
      <c r="AC34" s="88">
        <v>4.0541581601963896</v>
      </c>
      <c r="AD34" s="118">
        <v>8.0000000000001808E-9</v>
      </c>
      <c r="AE34" s="88">
        <v>1.6310000000000002E-2</v>
      </c>
      <c r="AF34" s="9">
        <v>8.0000000000001808E-9</v>
      </c>
      <c r="AH34">
        <v>3.1009999999999999E-2</v>
      </c>
      <c r="AI34">
        <v>10.0862123787469</v>
      </c>
      <c r="AJ34" s="9">
        <v>2.5352187063750602E-7</v>
      </c>
    </row>
    <row r="35" spans="13:36" x14ac:dyDescent="0.2">
      <c r="N35" s="37">
        <v>10000</v>
      </c>
      <c r="O35" s="11">
        <v>0.6</v>
      </c>
      <c r="P35" s="11">
        <v>6.05</v>
      </c>
      <c r="Q35" s="11">
        <v>6.4000000000000001E-2</v>
      </c>
      <c r="R35" s="15">
        <f t="shared" ref="R35:R81" si="32">O35*0.9</f>
        <v>0.54</v>
      </c>
      <c r="S35" s="50">
        <f>SUM(S34+N35)</f>
        <v>20000</v>
      </c>
      <c r="T35" s="17">
        <f t="shared" si="26"/>
        <v>16.350000000000001</v>
      </c>
      <c r="U35" s="110">
        <f t="shared" ref="U35:U81" si="33">Z35*$C$10</f>
        <v>16.498664495115392</v>
      </c>
      <c r="V35" s="111">
        <f t="shared" ref="V35:V81" si="34">ABS(T35-U35)/T35</f>
        <v>9.09262967066609E-3</v>
      </c>
      <c r="W35" s="110">
        <f t="shared" si="27"/>
        <v>27.253333333333334</v>
      </c>
      <c r="X35" s="110">
        <f t="shared" si="28"/>
        <v>0.16075949162470179</v>
      </c>
      <c r="Y35" s="5">
        <f t="shared" si="29"/>
        <v>0.32185039370078744</v>
      </c>
      <c r="Z35" s="5">
        <f t="shared" si="30"/>
        <v>0.32477686014006679</v>
      </c>
      <c r="AA35" s="116">
        <f t="shared" si="31"/>
        <v>4.0705905881447011</v>
      </c>
      <c r="AB35" s="88">
        <v>1.6469999999999999E-2</v>
      </c>
      <c r="AC35" s="88">
        <v>4.0705905881447002</v>
      </c>
      <c r="AD35" s="118">
        <v>1.1999999999999901E-8</v>
      </c>
      <c r="AE35" s="88">
        <v>1.6469999999999999E-2</v>
      </c>
      <c r="AF35" s="9">
        <v>1.1999999999999901E-8</v>
      </c>
      <c r="AH35">
        <v>3.2945000000000002E-2</v>
      </c>
      <c r="AI35">
        <v>10.789470487994301</v>
      </c>
      <c r="AJ35" s="9">
        <v>2.7799999999999997E-7</v>
      </c>
    </row>
    <row r="36" spans="13:36" x14ac:dyDescent="0.2">
      <c r="N36" s="37">
        <v>20000</v>
      </c>
      <c r="O36" s="11">
        <v>0.6</v>
      </c>
      <c r="P36" s="11">
        <v>6.29</v>
      </c>
      <c r="Q36" s="11">
        <v>6.6000000000000003E-2</v>
      </c>
      <c r="R36" s="15">
        <f t="shared" si="32"/>
        <v>0.54</v>
      </c>
      <c r="S36" s="50">
        <f>SUM(S35+N36)</f>
        <v>40000</v>
      </c>
      <c r="T36" s="17">
        <f t="shared" si="26"/>
        <v>16.59</v>
      </c>
      <c r="U36" s="110">
        <f t="shared" si="33"/>
        <v>16.925743913333374</v>
      </c>
      <c r="V36" s="111">
        <f t="shared" si="34"/>
        <v>2.0237728350414357E-2</v>
      </c>
      <c r="W36" s="110">
        <f t="shared" si="27"/>
        <v>28.105000000000008</v>
      </c>
      <c r="X36" s="110">
        <f t="shared" si="28"/>
        <v>0.1586945178186942</v>
      </c>
      <c r="Y36" s="5">
        <f t="shared" si="29"/>
        <v>0.3265748031496063</v>
      </c>
      <c r="Z36" s="5">
        <f t="shared" si="30"/>
        <v>0.3331839353018381</v>
      </c>
      <c r="AA36" s="116">
        <f t="shared" si="31"/>
        <v>4.1202575949270335</v>
      </c>
      <c r="AB36" s="88">
        <v>1.6709999999999999E-2</v>
      </c>
      <c r="AC36" s="88">
        <v>4.1202575949270299</v>
      </c>
      <c r="AD36" s="118">
        <v>1.1999999999999901E-8</v>
      </c>
      <c r="AE36" s="88">
        <v>1.6709999999999999E-2</v>
      </c>
      <c r="AF36" s="9">
        <v>1.1999999999999901E-8</v>
      </c>
      <c r="AH36">
        <v>3.4735000000000002E-2</v>
      </c>
      <c r="AI36">
        <v>12.2085019980364</v>
      </c>
      <c r="AJ36" s="9">
        <v>4.3799999999999998E-7</v>
      </c>
    </row>
    <row r="37" spans="13:36" x14ac:dyDescent="0.2">
      <c r="N37" s="37">
        <v>20000</v>
      </c>
      <c r="O37" s="11">
        <v>0.6</v>
      </c>
      <c r="P37" s="11">
        <v>6.53</v>
      </c>
      <c r="Q37" s="11">
        <v>6.7000000000000004E-2</v>
      </c>
      <c r="R37" s="15">
        <f t="shared" si="32"/>
        <v>0.54</v>
      </c>
      <c r="S37" s="50">
        <f>SUM(S36+N37)</f>
        <v>60000</v>
      </c>
      <c r="T37" s="17">
        <f t="shared" si="26"/>
        <v>16.830000000000002</v>
      </c>
      <c r="U37" s="110">
        <f t="shared" si="33"/>
        <v>17.133393499184898</v>
      </c>
      <c r="V37" s="111">
        <f t="shared" si="34"/>
        <v>1.8026945881455488E-2</v>
      </c>
      <c r="W37" s="110">
        <f t="shared" si="27"/>
        <v>28.530833333333337</v>
      </c>
      <c r="X37" s="110">
        <f t="shared" si="28"/>
        <v>0.15769323431176707</v>
      </c>
      <c r="Y37" s="5">
        <f t="shared" si="29"/>
        <v>0.33129921259842526</v>
      </c>
      <c r="Z37" s="5">
        <f t="shared" si="30"/>
        <v>0.3372715255745059</v>
      </c>
      <c r="AA37" s="116">
        <f t="shared" si="31"/>
        <v>4.1704973269380536</v>
      </c>
      <c r="AB37" s="88">
        <v>1.6830000000000001E-2</v>
      </c>
      <c r="AC37" s="88">
        <v>4.1801366887309896</v>
      </c>
      <c r="AD37" s="118">
        <v>1.18712209354359E-8</v>
      </c>
      <c r="AE37" s="88">
        <v>1.6830000000000001E-2</v>
      </c>
      <c r="AF37" s="9">
        <v>1.18712209354359E-8</v>
      </c>
      <c r="AH37">
        <v>3.5830000000000001E-2</v>
      </c>
      <c r="AI37">
        <v>0</v>
      </c>
      <c r="AJ37">
        <v>0</v>
      </c>
    </row>
    <row r="38" spans="13:36" x14ac:dyDescent="0.2">
      <c r="N38" s="37">
        <v>20000</v>
      </c>
      <c r="O38" s="11">
        <v>0.6</v>
      </c>
      <c r="P38" s="11">
        <v>6.82</v>
      </c>
      <c r="Q38" s="11">
        <v>6.8000000000000005E-2</v>
      </c>
      <c r="R38" s="15">
        <f t="shared" si="32"/>
        <v>0.54</v>
      </c>
      <c r="S38" s="50">
        <f t="shared" ref="S38:S82" si="35">SUM(S37+N38)</f>
        <v>80000</v>
      </c>
      <c r="T38" s="17">
        <f t="shared" si="26"/>
        <v>17.12</v>
      </c>
      <c r="U38" s="110">
        <f t="shared" si="33"/>
        <v>17.337283190413356</v>
      </c>
      <c r="V38" s="111">
        <f t="shared" si="34"/>
        <v>1.269177514096697E-2</v>
      </c>
      <c r="W38" s="110">
        <f t="shared" si="27"/>
        <v>28.956666666666671</v>
      </c>
      <c r="X38" s="110">
        <f t="shared" si="28"/>
        <v>0.15671181247249844</v>
      </c>
      <c r="Y38" s="5">
        <f t="shared" si="29"/>
        <v>0.33700787401574805</v>
      </c>
      <c r="Z38" s="5">
        <f t="shared" si="30"/>
        <v>0.34128510217349128</v>
      </c>
      <c r="AA38" s="116">
        <f t="shared" si="31"/>
        <v>4.2320020349651051</v>
      </c>
      <c r="AB38" s="88">
        <v>1.712E-2</v>
      </c>
      <c r="AC38" s="88">
        <v>4.2323072420128698</v>
      </c>
      <c r="AD38" s="118">
        <v>1.22857142857143E-8</v>
      </c>
      <c r="AE38" s="88">
        <v>1.712E-2</v>
      </c>
      <c r="AF38" s="9">
        <v>1.22857142857143E-8</v>
      </c>
    </row>
    <row r="39" spans="13:36" x14ac:dyDescent="0.2">
      <c r="N39" s="37">
        <v>20000</v>
      </c>
      <c r="O39" s="11">
        <v>0.6</v>
      </c>
      <c r="P39" s="11">
        <v>7.08</v>
      </c>
      <c r="Q39" s="11">
        <v>7.0000000000000007E-2</v>
      </c>
      <c r="R39" s="15">
        <f t="shared" si="32"/>
        <v>0.54</v>
      </c>
      <c r="S39" s="50">
        <f t="shared" si="35"/>
        <v>100000</v>
      </c>
      <c r="T39" s="17">
        <f t="shared" si="26"/>
        <v>17.380000000000003</v>
      </c>
      <c r="U39" s="110">
        <f t="shared" si="33"/>
        <v>17.734246706638807</v>
      </c>
      <c r="V39" s="111">
        <f t="shared" si="34"/>
        <v>2.0382434213970319E-2</v>
      </c>
      <c r="W39" s="110">
        <f t="shared" si="27"/>
        <v>29.808333333333337</v>
      </c>
      <c r="X39" s="110">
        <f t="shared" si="28"/>
        <v>0.15480593045434335</v>
      </c>
      <c r="Y39" s="5">
        <f t="shared" si="29"/>
        <v>0.34212598425196855</v>
      </c>
      <c r="Z39" s="5">
        <f t="shared" si="30"/>
        <v>0.34909934461887415</v>
      </c>
      <c r="AA39" s="116">
        <f t="shared" si="31"/>
        <v>4.2879207942060891</v>
      </c>
      <c r="AB39" s="88">
        <v>1.738E-2</v>
      </c>
      <c r="AC39" s="88">
        <v>4.2893132520174104</v>
      </c>
      <c r="AD39" s="118">
        <v>1.2771146813238301E-8</v>
      </c>
      <c r="AE39" s="88">
        <v>1.738E-2</v>
      </c>
      <c r="AF39" s="9">
        <v>1.2771146813238301E-8</v>
      </c>
    </row>
    <row r="40" spans="13:36" x14ac:dyDescent="0.2">
      <c r="N40" s="37">
        <v>20000</v>
      </c>
      <c r="O40" s="11">
        <v>0.6</v>
      </c>
      <c r="P40" s="11">
        <v>7.4</v>
      </c>
      <c r="Q40" s="11">
        <v>7.1999999999999995E-2</v>
      </c>
      <c r="R40" s="15">
        <f t="shared" si="32"/>
        <v>0.54</v>
      </c>
      <c r="S40" s="50">
        <f t="shared" si="35"/>
        <v>120000</v>
      </c>
      <c r="T40" s="17">
        <f t="shared" si="26"/>
        <v>17.700000000000003</v>
      </c>
      <c r="U40" s="110">
        <f t="shared" si="33"/>
        <v>18.117507666024412</v>
      </c>
      <c r="V40" s="111">
        <f t="shared" si="34"/>
        <v>2.3588003730192621E-2</v>
      </c>
      <c r="W40" s="110">
        <f t="shared" si="27"/>
        <v>30.659999999999997</v>
      </c>
      <c r="X40" s="110">
        <f t="shared" si="28"/>
        <v>0.15297192447615815</v>
      </c>
      <c r="Y40" s="5">
        <f t="shared" si="29"/>
        <v>0.3484251968503938</v>
      </c>
      <c r="Z40" s="5">
        <f t="shared" si="30"/>
        <v>0.35664385169339397</v>
      </c>
      <c r="AA40" s="116">
        <f t="shared" si="31"/>
        <v>4.3578020202024996</v>
      </c>
      <c r="AB40" s="88">
        <v>1.77E-2</v>
      </c>
      <c r="AC40" s="88">
        <v>4.3481882528921698</v>
      </c>
      <c r="AD40" s="118">
        <v>1.38768118688495E-8</v>
      </c>
      <c r="AE40" s="88">
        <v>1.77E-2</v>
      </c>
      <c r="AF40" s="9">
        <v>1.38768118688495E-8</v>
      </c>
    </row>
    <row r="41" spans="13:36" x14ac:dyDescent="0.2">
      <c r="N41" s="37">
        <v>20000</v>
      </c>
      <c r="O41" s="11">
        <v>0.6</v>
      </c>
      <c r="P41" s="11">
        <v>7.62</v>
      </c>
      <c r="Q41" s="11">
        <v>7.2999999999999995E-2</v>
      </c>
      <c r="R41" s="15">
        <f t="shared" si="32"/>
        <v>0.54</v>
      </c>
      <c r="S41" s="50">
        <f t="shared" si="35"/>
        <v>140000</v>
      </c>
      <c r="T41" s="17">
        <f t="shared" si="26"/>
        <v>17.920000000000002</v>
      </c>
      <c r="U41" s="110">
        <f t="shared" si="33"/>
        <v>18.304250678079097</v>
      </c>
      <c r="V41" s="111">
        <f t="shared" si="34"/>
        <v>2.1442560160663773E-2</v>
      </c>
      <c r="W41" s="110">
        <f t="shared" si="27"/>
        <v>31.085833333333333</v>
      </c>
      <c r="X41" s="110">
        <f t="shared" si="28"/>
        <v>0.15208045078346749</v>
      </c>
      <c r="Y41" s="5">
        <f t="shared" si="29"/>
        <v>0.35275590551181107</v>
      </c>
      <c r="Z41" s="5">
        <f t="shared" si="30"/>
        <v>0.36031989523777752</v>
      </c>
      <c r="AA41" s="116">
        <f t="shared" si="31"/>
        <v>4.4065533025372332</v>
      </c>
      <c r="AB41" s="88">
        <v>1.7919999999999998E-2</v>
      </c>
      <c r="AC41" s="88">
        <v>4.4054138820139697</v>
      </c>
      <c r="AD41" s="118">
        <v>1.4263228675707199E-8</v>
      </c>
      <c r="AE41" s="88">
        <v>1.7919999999999998E-2</v>
      </c>
      <c r="AF41" s="9">
        <v>1.4263228675707199E-8</v>
      </c>
    </row>
    <row r="42" spans="13:36" x14ac:dyDescent="0.2">
      <c r="N42" s="37">
        <v>30000</v>
      </c>
      <c r="O42" s="11">
        <v>0.6</v>
      </c>
      <c r="P42" s="11">
        <v>8.02</v>
      </c>
      <c r="Q42" s="11">
        <v>7.5999999999999998E-2</v>
      </c>
      <c r="R42" s="15">
        <f t="shared" si="32"/>
        <v>0.54</v>
      </c>
      <c r="S42" s="50">
        <f t="shared" si="35"/>
        <v>170000</v>
      </c>
      <c r="T42" s="17">
        <f t="shared" si="26"/>
        <v>18.32</v>
      </c>
      <c r="U42" s="110">
        <f t="shared" si="33"/>
        <v>18.846029893754309</v>
      </c>
      <c r="V42" s="111">
        <f t="shared" si="34"/>
        <v>2.8713422148160975E-2</v>
      </c>
      <c r="W42" s="110">
        <f t="shared" si="27"/>
        <v>32.363333333333337</v>
      </c>
      <c r="X42" s="110">
        <f t="shared" si="28"/>
        <v>0.14950190365131563</v>
      </c>
      <c r="Y42" s="5">
        <f t="shared" si="29"/>
        <v>0.36062992125984256</v>
      </c>
      <c r="Z42" s="5">
        <f t="shared" si="30"/>
        <v>0.37098484042823443</v>
      </c>
      <c r="AA42" s="116">
        <f t="shared" si="31"/>
        <v>4.4967481395223317</v>
      </c>
      <c r="AB42" s="88">
        <v>1.8319999999999999E-2</v>
      </c>
      <c r="AC42" s="88">
        <v>4.5028763438246298</v>
      </c>
      <c r="AD42" s="118">
        <v>1.57710843373494E-8</v>
      </c>
      <c r="AE42" s="88">
        <v>1.8319999999999999E-2</v>
      </c>
      <c r="AF42" s="9">
        <v>1.57710843373494E-8</v>
      </c>
    </row>
    <row r="43" spans="13:36" x14ac:dyDescent="0.2">
      <c r="N43" s="37">
        <v>30000</v>
      </c>
      <c r="O43" s="11">
        <v>0.6</v>
      </c>
      <c r="P43" s="11">
        <v>8.5299999999999994</v>
      </c>
      <c r="Q43" s="11">
        <v>7.9000000000000001E-2</v>
      </c>
      <c r="R43" s="15">
        <f t="shared" si="32"/>
        <v>0.54</v>
      </c>
      <c r="S43" s="50">
        <f t="shared" si="35"/>
        <v>200000</v>
      </c>
      <c r="T43" s="17">
        <f t="shared" si="26"/>
        <v>18.829999999999998</v>
      </c>
      <c r="U43" s="110">
        <f t="shared" si="33"/>
        <v>19.361880660296368</v>
      </c>
      <c r="V43" s="111">
        <f t="shared" si="34"/>
        <v>2.8246450360933074E-2</v>
      </c>
      <c r="W43" s="110">
        <f t="shared" si="27"/>
        <v>33.640833333333333</v>
      </c>
      <c r="X43" s="110">
        <f t="shared" si="28"/>
        <v>0.14705726994211435</v>
      </c>
      <c r="Y43" s="5">
        <f t="shared" si="29"/>
        <v>0.37066929133858267</v>
      </c>
      <c r="Z43" s="5">
        <f t="shared" si="30"/>
        <v>0.3811393830767002</v>
      </c>
      <c r="AA43" s="116">
        <f t="shared" si="31"/>
        <v>4.6148437921906744</v>
      </c>
      <c r="AB43" s="88">
        <v>1.883E-2</v>
      </c>
      <c r="AC43" s="88">
        <v>4.6171513293006097</v>
      </c>
      <c r="AD43" s="118">
        <v>1.7588398940671999E-8</v>
      </c>
      <c r="AE43" s="88">
        <v>1.883E-2</v>
      </c>
      <c r="AF43" s="9">
        <v>1.7588398940671999E-8</v>
      </c>
    </row>
    <row r="44" spans="13:36" x14ac:dyDescent="0.2">
      <c r="N44" s="37">
        <v>20000</v>
      </c>
      <c r="O44" s="11">
        <v>0.6</v>
      </c>
      <c r="P44" s="11">
        <v>8.94</v>
      </c>
      <c r="Q44" s="11">
        <v>8.2000000000000003E-2</v>
      </c>
      <c r="R44" s="15">
        <f t="shared" si="32"/>
        <v>0.54</v>
      </c>
      <c r="S44" s="50">
        <f t="shared" si="35"/>
        <v>220000</v>
      </c>
      <c r="T44" s="17">
        <f t="shared" si="26"/>
        <v>19.240000000000002</v>
      </c>
      <c r="U44" s="110">
        <f t="shared" si="33"/>
        <v>19.853827658164395</v>
      </c>
      <c r="V44" s="111">
        <f t="shared" si="34"/>
        <v>3.1903724436818756E-2</v>
      </c>
      <c r="W44" s="110">
        <f t="shared" si="27"/>
        <v>34.918333333333337</v>
      </c>
      <c r="X44" s="110">
        <f t="shared" si="28"/>
        <v>0.14473510861660607</v>
      </c>
      <c r="Y44" s="5">
        <f t="shared" si="29"/>
        <v>0.37874015748031503</v>
      </c>
      <c r="Z44" s="5">
        <f t="shared" si="30"/>
        <v>0.39082337909772435</v>
      </c>
      <c r="AA44" s="116">
        <f t="shared" si="31"/>
        <v>4.7124861228579658</v>
      </c>
      <c r="AB44" s="88">
        <v>1.924E-2</v>
      </c>
      <c r="AC44" s="88">
        <v>4.70309108485921</v>
      </c>
      <c r="AD44" s="118">
        <v>2.0495527653503801E-8</v>
      </c>
      <c r="AE44" s="88">
        <v>1.924E-2</v>
      </c>
      <c r="AF44" s="9">
        <v>2.0495527653503801E-8</v>
      </c>
    </row>
    <row r="45" spans="13:36" x14ac:dyDescent="0.2">
      <c r="N45" s="37">
        <v>20000</v>
      </c>
      <c r="O45" s="11">
        <v>0.6</v>
      </c>
      <c r="P45" s="11">
        <v>9.33</v>
      </c>
      <c r="Q45" s="11">
        <v>8.4000000000000005E-2</v>
      </c>
      <c r="R45" s="15">
        <f t="shared" si="32"/>
        <v>0.54</v>
      </c>
      <c r="S45" s="50">
        <f t="shared" si="35"/>
        <v>240000</v>
      </c>
      <c r="T45" s="17">
        <f t="shared" si="26"/>
        <v>19.630000000000003</v>
      </c>
      <c r="U45" s="110">
        <f t="shared" si="33"/>
        <v>20.169408164373774</v>
      </c>
      <c r="V45" s="111">
        <f t="shared" si="34"/>
        <v>2.7478765378184986E-2</v>
      </c>
      <c r="W45" s="110">
        <f t="shared" si="27"/>
        <v>35.77000000000001</v>
      </c>
      <c r="X45" s="110">
        <f t="shared" si="28"/>
        <v>0.14325000350078435</v>
      </c>
      <c r="Y45" s="5">
        <f t="shared" si="29"/>
        <v>0.38641732283464575</v>
      </c>
      <c r="Z45" s="5">
        <f t="shared" si="30"/>
        <v>0.39703559378688535</v>
      </c>
      <c r="AA45" s="116">
        <f t="shared" si="31"/>
        <v>4.8077624839269424</v>
      </c>
      <c r="AB45" s="88">
        <v>1.9630000000000002E-2</v>
      </c>
      <c r="AC45" s="88">
        <v>4.8031833041129497</v>
      </c>
      <c r="AD45" s="118">
        <v>2.4257699915568201E-8</v>
      </c>
      <c r="AE45" s="88">
        <v>1.9630000000000002E-2</v>
      </c>
      <c r="AF45" s="9">
        <v>2.4257699915568201E-8</v>
      </c>
    </row>
    <row r="46" spans="13:36" x14ac:dyDescent="0.2">
      <c r="N46" s="37">
        <v>20000</v>
      </c>
      <c r="O46" s="11">
        <v>0.6</v>
      </c>
      <c r="P46" s="11">
        <v>9.7100000000000009</v>
      </c>
      <c r="Q46" s="11">
        <v>8.6999999999999994E-2</v>
      </c>
      <c r="R46" s="15">
        <f t="shared" si="32"/>
        <v>0.54</v>
      </c>
      <c r="S46" s="50">
        <f t="shared" si="35"/>
        <v>260000</v>
      </c>
      <c r="T46" s="17">
        <f t="shared" si="26"/>
        <v>20.010000000000002</v>
      </c>
      <c r="U46" s="110">
        <f t="shared" si="33"/>
        <v>20.625412652795966</v>
      </c>
      <c r="V46" s="111">
        <f t="shared" si="34"/>
        <v>3.0755255012292051E-2</v>
      </c>
      <c r="W46" s="110">
        <f t="shared" si="27"/>
        <v>37.047499999999999</v>
      </c>
      <c r="X46" s="110">
        <f t="shared" si="28"/>
        <v>0.14111008402593028</v>
      </c>
      <c r="Y46" s="5">
        <f t="shared" si="29"/>
        <v>0.39389763779527565</v>
      </c>
      <c r="Z46" s="5">
        <f t="shared" si="30"/>
        <v>0.40601206009440882</v>
      </c>
      <c r="AA46" s="116">
        <f t="shared" si="31"/>
        <v>4.9029887363187381</v>
      </c>
      <c r="AB46" s="88">
        <v>2.001E-2</v>
      </c>
      <c r="AC46" s="88">
        <v>4.9260258410656199</v>
      </c>
      <c r="AD46" s="118">
        <v>2.7839285714285798E-8</v>
      </c>
      <c r="AE46" s="88">
        <v>2.001E-2</v>
      </c>
      <c r="AF46" s="9">
        <v>2.7839285714285798E-8</v>
      </c>
    </row>
    <row r="47" spans="13:36" x14ac:dyDescent="0.2">
      <c r="N47" s="37">
        <v>20000</v>
      </c>
      <c r="O47" s="11">
        <v>0.6</v>
      </c>
      <c r="P47" s="11">
        <v>10.4</v>
      </c>
      <c r="Q47" s="11">
        <v>9.1999999999999998E-2</v>
      </c>
      <c r="R47" s="15">
        <f t="shared" si="32"/>
        <v>0.54</v>
      </c>
      <c r="S47" s="50">
        <f t="shared" si="35"/>
        <v>280000</v>
      </c>
      <c r="T47" s="17">
        <f t="shared" si="26"/>
        <v>20.700000000000003</v>
      </c>
      <c r="U47" s="110">
        <f t="shared" si="33"/>
        <v>21.342697720124388</v>
      </c>
      <c r="V47" s="111">
        <f t="shared" si="34"/>
        <v>3.1048199039825364E-2</v>
      </c>
      <c r="W47" s="110">
        <f t="shared" si="27"/>
        <v>39.176666666666669</v>
      </c>
      <c r="X47" s="110">
        <f t="shared" si="28"/>
        <v>0.13775761816935547</v>
      </c>
      <c r="Y47" s="5">
        <f t="shared" si="29"/>
        <v>0.40748031496062997</v>
      </c>
      <c r="Z47" s="5">
        <f t="shared" si="30"/>
        <v>0.42013184488433836</v>
      </c>
      <c r="AA47" s="116">
        <f t="shared" si="31"/>
        <v>5.0824209906612472</v>
      </c>
      <c r="AB47" s="88">
        <v>2.07E-2</v>
      </c>
      <c r="AC47" s="88">
        <v>5.0758280999647596</v>
      </c>
      <c r="AD47" s="118">
        <v>3.3267857142857203E-8</v>
      </c>
      <c r="AE47" s="88">
        <v>2.07E-2</v>
      </c>
      <c r="AF47" s="9">
        <v>3.3267857142857203E-8</v>
      </c>
    </row>
    <row r="48" spans="13:36" x14ac:dyDescent="0.2">
      <c r="N48" s="37">
        <v>20000</v>
      </c>
      <c r="O48" s="11">
        <v>0.6</v>
      </c>
      <c r="P48" s="11">
        <v>11.16</v>
      </c>
      <c r="Q48" s="11">
        <v>9.7000000000000003E-2</v>
      </c>
      <c r="R48" s="15">
        <f t="shared" si="32"/>
        <v>0.54</v>
      </c>
      <c r="S48" s="50">
        <f t="shared" si="35"/>
        <v>300000</v>
      </c>
      <c r="T48" s="17">
        <f t="shared" si="26"/>
        <v>21.46</v>
      </c>
      <c r="U48" s="110">
        <f t="shared" si="33"/>
        <v>22.01170852273491</v>
      </c>
      <c r="V48" s="111">
        <f t="shared" si="34"/>
        <v>2.5708691646547491E-2</v>
      </c>
      <c r="W48" s="110">
        <f t="shared" si="27"/>
        <v>41.305833333333332</v>
      </c>
      <c r="X48" s="110">
        <f t="shared" si="28"/>
        <v>0.13464456605387248</v>
      </c>
      <c r="Y48" s="5">
        <f t="shared" si="29"/>
        <v>0.42244094488188982</v>
      </c>
      <c r="Z48" s="5">
        <f t="shared" si="30"/>
        <v>0.43330134887273447</v>
      </c>
      <c r="AA48" s="116">
        <f t="shared" si="31"/>
        <v>5.2907717757537913</v>
      </c>
      <c r="AB48" s="88">
        <v>2.146E-2</v>
      </c>
      <c r="AC48" s="88">
        <v>5.2919810146263497</v>
      </c>
      <c r="AD48" s="118">
        <v>3.5964285714285697E-8</v>
      </c>
      <c r="AE48" s="88">
        <v>2.146E-2</v>
      </c>
      <c r="AF48" s="9">
        <v>3.5964285714285697E-8</v>
      </c>
    </row>
    <row r="49" spans="14:32" x14ac:dyDescent="0.2">
      <c r="N49" s="37">
        <v>20000</v>
      </c>
      <c r="O49" s="11">
        <v>0.6</v>
      </c>
      <c r="P49" s="11">
        <v>11.89</v>
      </c>
      <c r="Q49" s="11">
        <v>0.10299999999999999</v>
      </c>
      <c r="R49" s="15">
        <f t="shared" si="32"/>
        <v>0.54</v>
      </c>
      <c r="S49" s="50">
        <f t="shared" si="35"/>
        <v>320000</v>
      </c>
      <c r="T49" s="17">
        <f t="shared" si="26"/>
        <v>22.19</v>
      </c>
      <c r="U49" s="110">
        <f t="shared" si="33"/>
        <v>22.757939655889526</v>
      </c>
      <c r="V49" s="111">
        <f t="shared" si="34"/>
        <v>2.5594396389793821E-2</v>
      </c>
      <c r="W49" s="110">
        <f t="shared" si="27"/>
        <v>43.860833333333332</v>
      </c>
      <c r="X49" s="110">
        <f t="shared" si="28"/>
        <v>0.13118623118983935</v>
      </c>
      <c r="Y49" s="5">
        <f t="shared" si="29"/>
        <v>0.43681102362204727</v>
      </c>
      <c r="Z49" s="5">
        <f t="shared" si="30"/>
        <v>0.44799093810806156</v>
      </c>
      <c r="AA49" s="116">
        <f t="shared" si="31"/>
        <v>5.5027432762121613</v>
      </c>
      <c r="AB49" s="88">
        <v>2.2190000000000001E-2</v>
      </c>
      <c r="AC49" s="88">
        <v>5.52361488006754</v>
      </c>
      <c r="AD49" s="118">
        <v>3.9162069438726501E-8</v>
      </c>
      <c r="AE49" s="88">
        <v>2.2190000000000001E-2</v>
      </c>
      <c r="AF49" s="9">
        <v>3.9162069438726501E-8</v>
      </c>
    </row>
    <row r="50" spans="14:32" x14ac:dyDescent="0.2">
      <c r="N50" s="37">
        <v>20000</v>
      </c>
      <c r="O50" s="11">
        <v>0.6</v>
      </c>
      <c r="P50" s="11">
        <v>12.96</v>
      </c>
      <c r="Q50" s="11">
        <v>0.113</v>
      </c>
      <c r="R50" s="15">
        <f t="shared" si="32"/>
        <v>0.54</v>
      </c>
      <c r="S50" s="50">
        <f t="shared" si="35"/>
        <v>340000</v>
      </c>
      <c r="T50" s="17">
        <f t="shared" si="26"/>
        <v>23.26</v>
      </c>
      <c r="U50" s="110">
        <f t="shared" si="33"/>
        <v>23.883141808547254</v>
      </c>
      <c r="V50" s="111">
        <f t="shared" si="34"/>
        <v>2.6790275517938632E-2</v>
      </c>
      <c r="W50" s="110">
        <f t="shared" si="27"/>
        <v>48.119166666666672</v>
      </c>
      <c r="X50" s="110">
        <f t="shared" si="28"/>
        <v>0.12599539492135706</v>
      </c>
      <c r="Y50" s="5">
        <f t="shared" si="29"/>
        <v>0.45787401574803155</v>
      </c>
      <c r="Z50" s="5">
        <f t="shared" si="30"/>
        <v>0.47014058678242632</v>
      </c>
      <c r="AA50" s="116">
        <f t="shared" si="31"/>
        <v>5.8374009176169004</v>
      </c>
      <c r="AB50" s="88">
        <v>2.3259999999999999E-2</v>
      </c>
      <c r="AC50" s="88">
        <v>5.7669543871149402</v>
      </c>
      <c r="AD50" s="118">
        <v>4.3782696885372297E-8</v>
      </c>
      <c r="AE50" s="88">
        <v>2.3259999999999999E-2</v>
      </c>
      <c r="AF50" s="9">
        <v>4.3782696885372297E-8</v>
      </c>
    </row>
    <row r="51" spans="14:32" x14ac:dyDescent="0.2">
      <c r="N51" s="37">
        <v>20000</v>
      </c>
      <c r="O51" s="11">
        <v>0.6</v>
      </c>
      <c r="P51" s="11">
        <v>13.38</v>
      </c>
      <c r="Q51" s="11">
        <v>0.11700000000000001</v>
      </c>
      <c r="R51" s="15">
        <f t="shared" si="32"/>
        <v>0.54</v>
      </c>
      <c r="S51" s="50">
        <f t="shared" si="35"/>
        <v>360000</v>
      </c>
      <c r="T51" s="17">
        <f t="shared" si="26"/>
        <v>23.68</v>
      </c>
      <c r="U51" s="110">
        <f t="shared" si="33"/>
        <v>24.296932569273441</v>
      </c>
      <c r="V51" s="111">
        <f t="shared" si="34"/>
        <v>2.6052895661885182E-2</v>
      </c>
      <c r="W51" s="110">
        <f t="shared" si="27"/>
        <v>49.822500000000005</v>
      </c>
      <c r="X51" s="110">
        <f t="shared" si="28"/>
        <v>0.12409248824910535</v>
      </c>
      <c r="Y51" s="5">
        <f t="shared" si="29"/>
        <v>0.46614173228346456</v>
      </c>
      <c r="Z51" s="5">
        <f t="shared" si="30"/>
        <v>0.47828607419829611</v>
      </c>
      <c r="AA51" s="116">
        <f t="shared" si="31"/>
        <v>5.9774908626721448</v>
      </c>
      <c r="AB51" s="88">
        <v>2.368E-2</v>
      </c>
      <c r="AC51" s="88">
        <v>6.0670612928827099</v>
      </c>
      <c r="AD51" s="118">
        <v>5.2368269607934703E-8</v>
      </c>
      <c r="AE51" s="88">
        <v>2.368E-2</v>
      </c>
      <c r="AF51" s="9">
        <v>5.2368269607934703E-8</v>
      </c>
    </row>
    <row r="52" spans="14:32" x14ac:dyDescent="0.2">
      <c r="N52" s="37">
        <v>10000</v>
      </c>
      <c r="O52" s="11">
        <v>0.6</v>
      </c>
      <c r="P52" s="11">
        <v>14.03</v>
      </c>
      <c r="Q52" s="11">
        <v>0.123</v>
      </c>
      <c r="R52" s="15">
        <f t="shared" si="32"/>
        <v>0.54</v>
      </c>
      <c r="S52" s="50">
        <f t="shared" si="35"/>
        <v>370000</v>
      </c>
      <c r="T52" s="17">
        <f t="shared" si="26"/>
        <v>24.33</v>
      </c>
      <c r="U52" s="110">
        <f t="shared" si="33"/>
        <v>24.883390000772177</v>
      </c>
      <c r="V52" s="111">
        <f t="shared" si="34"/>
        <v>2.2745170603048873E-2</v>
      </c>
      <c r="W52" s="110">
        <f t="shared" si="27"/>
        <v>52.377499999999998</v>
      </c>
      <c r="X52" s="110">
        <f t="shared" si="28"/>
        <v>0.1214000317870265</v>
      </c>
      <c r="Y52" s="5">
        <f t="shared" si="29"/>
        <v>0.47893700787401572</v>
      </c>
      <c r="Z52" s="5">
        <f t="shared" si="30"/>
        <v>0.489830511826224</v>
      </c>
      <c r="AA52" s="116">
        <f t="shared" si="31"/>
        <v>6.2051309919029798</v>
      </c>
      <c r="AB52" s="88">
        <v>2.4330000000000001E-2</v>
      </c>
      <c r="AC52" s="88">
        <v>6.2467779619967398</v>
      </c>
      <c r="AD52" s="118">
        <v>6.2148702568508504E-8</v>
      </c>
      <c r="AE52" s="88">
        <v>2.4330000000000001E-2</v>
      </c>
      <c r="AF52" s="9">
        <v>6.2148702568508504E-8</v>
      </c>
    </row>
    <row r="53" spans="14:32" x14ac:dyDescent="0.2">
      <c r="N53" s="37">
        <v>10000</v>
      </c>
      <c r="O53" s="11">
        <v>0.6</v>
      </c>
      <c r="P53" s="11">
        <v>14.82</v>
      </c>
      <c r="Q53" s="11">
        <v>0.13200000000000001</v>
      </c>
      <c r="R53" s="15">
        <f t="shared" si="32"/>
        <v>0.54</v>
      </c>
      <c r="S53" s="50">
        <f t="shared" si="35"/>
        <v>380000</v>
      </c>
      <c r="T53" s="17">
        <f t="shared" si="26"/>
        <v>25.12</v>
      </c>
      <c r="U53" s="110">
        <f t="shared" si="33"/>
        <v>25.694311587970212</v>
      </c>
      <c r="V53" s="111">
        <f t="shared" si="34"/>
        <v>2.286272245104343E-2</v>
      </c>
      <c r="W53" s="110">
        <f t="shared" si="27"/>
        <v>56.210000000000015</v>
      </c>
      <c r="X53" s="110">
        <f t="shared" si="28"/>
        <v>0.11768398585565339</v>
      </c>
      <c r="Y53" s="5">
        <f t="shared" si="29"/>
        <v>0.49448818897637797</v>
      </c>
      <c r="Z53" s="5">
        <f t="shared" si="30"/>
        <v>0.50579353519626402</v>
      </c>
      <c r="AA53" s="116">
        <f t="shared" si="31"/>
        <v>6.5013372496488362</v>
      </c>
      <c r="AB53" s="88">
        <v>2.512E-2</v>
      </c>
      <c r="AC53" s="88">
        <v>6.4652922077039898</v>
      </c>
      <c r="AD53" s="118">
        <v>7.9900037876344002E-8</v>
      </c>
      <c r="AE53" s="88">
        <v>2.512E-2</v>
      </c>
      <c r="AF53" s="9">
        <v>7.9900037876344002E-8</v>
      </c>
    </row>
    <row r="54" spans="14:32" x14ac:dyDescent="0.2">
      <c r="N54" s="37">
        <v>6000</v>
      </c>
      <c r="O54" s="11">
        <v>0.6</v>
      </c>
      <c r="P54" s="11">
        <v>15.26</v>
      </c>
      <c r="Q54" s="11">
        <v>0.13500000000000001</v>
      </c>
      <c r="R54" s="15">
        <f t="shared" si="32"/>
        <v>0.54</v>
      </c>
      <c r="S54" s="50">
        <f t="shared" si="35"/>
        <v>386000</v>
      </c>
      <c r="T54" s="17">
        <f t="shared" si="26"/>
        <v>25.560000000000002</v>
      </c>
      <c r="U54" s="110">
        <f t="shared" si="33"/>
        <v>25.948102775835679</v>
      </c>
      <c r="V54" s="111">
        <f t="shared" si="34"/>
        <v>1.5183989664932571E-2</v>
      </c>
      <c r="W54" s="110">
        <f t="shared" si="27"/>
        <v>57.487500000000004</v>
      </c>
      <c r="X54" s="110">
        <f t="shared" si="28"/>
        <v>0.11652226021084429</v>
      </c>
      <c r="Y54" s="5">
        <f t="shared" si="29"/>
        <v>0.50314960629921268</v>
      </c>
      <c r="Z54" s="5">
        <f t="shared" si="30"/>
        <v>0.51078942472117483</v>
      </c>
      <c r="AA54" s="116">
        <f t="shared" si="31"/>
        <v>6.6765677125012504</v>
      </c>
      <c r="AB54" s="88">
        <v>2.5559999999999999E-2</v>
      </c>
      <c r="AC54" s="88">
        <v>6.6802900469969799</v>
      </c>
      <c r="AD54" s="118">
        <v>9.1927619922493096E-8</v>
      </c>
      <c r="AE54" s="88">
        <v>2.5559999999999999E-2</v>
      </c>
      <c r="AF54" s="9">
        <v>9.1927619922493096E-8</v>
      </c>
    </row>
    <row r="55" spans="14:32" x14ac:dyDescent="0.2">
      <c r="N55" s="37">
        <v>6000</v>
      </c>
      <c r="O55" s="11">
        <v>0.6</v>
      </c>
      <c r="P55" s="11">
        <v>15.76</v>
      </c>
      <c r="Q55" s="11">
        <v>0.14499999999999999</v>
      </c>
      <c r="R55" s="15">
        <f t="shared" si="32"/>
        <v>0.54</v>
      </c>
      <c r="S55" s="50">
        <f t="shared" si="35"/>
        <v>392000</v>
      </c>
      <c r="T55" s="17">
        <f t="shared" si="26"/>
        <v>26.060000000000002</v>
      </c>
      <c r="U55" s="110">
        <f t="shared" si="33"/>
        <v>26.741256527028121</v>
      </c>
      <c r="V55" s="111">
        <f t="shared" si="34"/>
        <v>2.6141846777748206E-2</v>
      </c>
      <c r="W55" s="110">
        <f t="shared" si="27"/>
        <v>61.745833333333337</v>
      </c>
      <c r="X55" s="110">
        <f t="shared" si="28"/>
        <v>0.11289419081627798</v>
      </c>
      <c r="Y55" s="5">
        <f t="shared" si="29"/>
        <v>0.51299212598425203</v>
      </c>
      <c r="Z55" s="5">
        <f t="shared" si="30"/>
        <v>0.5264026875399237</v>
      </c>
      <c r="AA55" s="116">
        <f t="shared" si="31"/>
        <v>6.8854486737570992</v>
      </c>
      <c r="AB55" s="88">
        <v>2.606E-2</v>
      </c>
      <c r="AC55" s="88">
        <v>6.9126629005381002</v>
      </c>
      <c r="AD55" s="118">
        <v>1.04329773259838E-7</v>
      </c>
      <c r="AE55" s="88">
        <v>2.606E-2</v>
      </c>
      <c r="AF55" s="9">
        <v>1.04329773259838E-7</v>
      </c>
    </row>
    <row r="56" spans="14:32" x14ac:dyDescent="0.2">
      <c r="N56" s="37">
        <v>6000</v>
      </c>
      <c r="O56" s="11">
        <v>0.6</v>
      </c>
      <c r="P56" s="11">
        <v>16.440000000000001</v>
      </c>
      <c r="Q56" s="11">
        <v>0.154</v>
      </c>
      <c r="R56" s="15">
        <f t="shared" si="32"/>
        <v>0.54</v>
      </c>
      <c r="S56" s="50">
        <f t="shared" si="35"/>
        <v>398000</v>
      </c>
      <c r="T56" s="17">
        <f t="shared" si="26"/>
        <v>26.740000000000002</v>
      </c>
      <c r="U56" s="110">
        <f t="shared" si="33"/>
        <v>27.39317368830222</v>
      </c>
      <c r="V56" s="111">
        <f t="shared" si="34"/>
        <v>2.4426839502700734E-2</v>
      </c>
      <c r="W56" s="110">
        <f t="shared" si="27"/>
        <v>65.578333333333333</v>
      </c>
      <c r="X56" s="110">
        <f t="shared" si="28"/>
        <v>0.1099137228415598</v>
      </c>
      <c r="Y56" s="5">
        <f t="shared" si="29"/>
        <v>0.5263779527559056</v>
      </c>
      <c r="Z56" s="5">
        <f t="shared" si="30"/>
        <v>0.53923570252563424</v>
      </c>
      <c r="AA56" s="116">
        <f t="shared" si="31"/>
        <v>7.1876909643091267</v>
      </c>
      <c r="AB56" s="88">
        <v>2.674E-2</v>
      </c>
      <c r="AC56" s="88">
        <v>7.1953427477204697</v>
      </c>
      <c r="AD56" s="118">
        <v>1.1768889396950799E-7</v>
      </c>
      <c r="AE56" s="88">
        <v>2.674E-2</v>
      </c>
      <c r="AF56" s="9">
        <v>1.1768889396950799E-7</v>
      </c>
    </row>
    <row r="57" spans="14:32" x14ac:dyDescent="0.2">
      <c r="N57" s="37">
        <v>5000</v>
      </c>
      <c r="O57" s="11">
        <v>0.6</v>
      </c>
      <c r="P57" s="11">
        <v>17.13</v>
      </c>
      <c r="Q57" s="11">
        <v>0.16300000000000001</v>
      </c>
      <c r="R57" s="15">
        <f t="shared" si="32"/>
        <v>0.54</v>
      </c>
      <c r="S57" s="50">
        <f t="shared" si="35"/>
        <v>403000</v>
      </c>
      <c r="T57" s="17">
        <f t="shared" si="26"/>
        <v>27.43</v>
      </c>
      <c r="U57" s="110">
        <f t="shared" si="33"/>
        <v>27.994162475653233</v>
      </c>
      <c r="V57" s="111">
        <f t="shared" si="34"/>
        <v>2.0567352375254602E-2</v>
      </c>
      <c r="W57" s="110">
        <f t="shared" si="27"/>
        <v>69.410833333333343</v>
      </c>
      <c r="X57" s="110">
        <f t="shared" si="28"/>
        <v>0.10716601545940721</v>
      </c>
      <c r="Y57" s="5">
        <f t="shared" si="29"/>
        <v>0.53996062992125982</v>
      </c>
      <c r="Z57" s="5">
        <f t="shared" si="30"/>
        <v>0.55106619046561489</v>
      </c>
      <c r="AA57" s="116">
        <f t="shared" si="31"/>
        <v>7.5180548440829611</v>
      </c>
      <c r="AB57" s="88">
        <v>2.743E-2</v>
      </c>
      <c r="AC57" s="88">
        <v>7.5013245920063696</v>
      </c>
      <c r="AD57" s="118">
        <v>1.2953967557794399E-7</v>
      </c>
      <c r="AE57" s="88">
        <v>2.743E-2</v>
      </c>
      <c r="AF57" s="9">
        <v>1.2953967557794399E-7</v>
      </c>
    </row>
    <row r="58" spans="14:32" x14ac:dyDescent="0.2">
      <c r="N58" s="37">
        <v>5000</v>
      </c>
      <c r="O58" s="11">
        <v>0.6</v>
      </c>
      <c r="P58" s="11">
        <v>17.8</v>
      </c>
      <c r="Q58" s="11">
        <v>0.17499999999999999</v>
      </c>
      <c r="R58" s="15">
        <f t="shared" si="32"/>
        <v>0.54</v>
      </c>
      <c r="S58" s="50">
        <f t="shared" si="35"/>
        <v>408000</v>
      </c>
      <c r="T58" s="17">
        <f t="shared" si="26"/>
        <v>28.1</v>
      </c>
      <c r="U58" s="110">
        <f t="shared" si="33"/>
        <v>28.726789176273524</v>
      </c>
      <c r="V58" s="111">
        <f t="shared" si="34"/>
        <v>2.2305664636068416E-2</v>
      </c>
      <c r="W58" s="110">
        <f t="shared" si="27"/>
        <v>74.520833333333329</v>
      </c>
      <c r="X58" s="110">
        <f t="shared" si="28"/>
        <v>0.10381472384090813</v>
      </c>
      <c r="Y58" s="5">
        <f t="shared" si="29"/>
        <v>0.55314960629921262</v>
      </c>
      <c r="Z58" s="5">
        <f t="shared" si="30"/>
        <v>0.56548797591089617</v>
      </c>
      <c r="AA58" s="116">
        <f t="shared" si="31"/>
        <v>7.8643587050189145</v>
      </c>
      <c r="AB58" s="88">
        <v>2.81E-2</v>
      </c>
      <c r="AC58" s="88">
        <v>7.8544935220949199</v>
      </c>
      <c r="AD58" s="118">
        <v>1.44826004784551E-7</v>
      </c>
      <c r="AE58" s="88">
        <v>2.81E-2</v>
      </c>
      <c r="AF58" s="9">
        <v>1.44826004784551E-7</v>
      </c>
    </row>
    <row r="59" spans="14:32" x14ac:dyDescent="0.2">
      <c r="N59" s="37">
        <v>5000</v>
      </c>
      <c r="O59" s="11">
        <v>0.6</v>
      </c>
      <c r="P59" s="11">
        <v>18.52</v>
      </c>
      <c r="Q59" s="11">
        <v>0.188</v>
      </c>
      <c r="R59" s="15">
        <f t="shared" si="32"/>
        <v>0.54</v>
      </c>
      <c r="S59" s="50">
        <f t="shared" si="35"/>
        <v>413000</v>
      </c>
      <c r="T59" s="17">
        <f t="shared" si="26"/>
        <v>28.82</v>
      </c>
      <c r="U59" s="110">
        <f t="shared" si="33"/>
        <v>29.444423797772938</v>
      </c>
      <c r="V59" s="111">
        <f t="shared" si="34"/>
        <v>2.1666335800587706E-2</v>
      </c>
      <c r="W59" s="110">
        <f t="shared" si="27"/>
        <v>80.056666666666672</v>
      </c>
      <c r="X59" s="110">
        <f t="shared" si="28"/>
        <v>0.10052838612229004</v>
      </c>
      <c r="Y59" s="5">
        <f t="shared" si="29"/>
        <v>0.56732283464566935</v>
      </c>
      <c r="Z59" s="5">
        <f t="shared" si="30"/>
        <v>0.57961464168844368</v>
      </c>
      <c r="AA59" s="116">
        <f t="shared" si="31"/>
        <v>8.2679678935637675</v>
      </c>
      <c r="AB59" s="88">
        <v>2.8819999999999998E-2</v>
      </c>
      <c r="AC59" s="88">
        <v>8.2696755916926605</v>
      </c>
      <c r="AD59" s="118">
        <v>1.5982746688493401E-7</v>
      </c>
      <c r="AE59" s="88">
        <v>2.8819999999999998E-2</v>
      </c>
      <c r="AF59" s="9">
        <v>1.5982746688493401E-7</v>
      </c>
    </row>
    <row r="60" spans="14:32" x14ac:dyDescent="0.2">
      <c r="N60" s="37">
        <v>5000</v>
      </c>
      <c r="O60" s="11">
        <v>0.6</v>
      </c>
      <c r="P60" s="11">
        <v>19.27</v>
      </c>
      <c r="Q60" s="11">
        <v>0.20200000000000001</v>
      </c>
      <c r="R60" s="15">
        <f t="shared" si="32"/>
        <v>0.54</v>
      </c>
      <c r="S60" s="50">
        <f t="shared" si="35"/>
        <v>418000</v>
      </c>
      <c r="T60" s="17">
        <f t="shared" si="26"/>
        <v>29.57</v>
      </c>
      <c r="U60" s="110">
        <f t="shared" si="33"/>
        <v>30.142309886294459</v>
      </c>
      <c r="V60" s="111">
        <f t="shared" si="34"/>
        <v>1.9354409411378386E-2</v>
      </c>
      <c r="W60" s="110">
        <f t="shared" si="27"/>
        <v>86.018333333333345</v>
      </c>
      <c r="X60" s="110">
        <f t="shared" si="28"/>
        <v>9.7327324419153718E-2</v>
      </c>
      <c r="Y60" s="5">
        <f t="shared" si="29"/>
        <v>0.58208661417322838</v>
      </c>
      <c r="Z60" s="5">
        <f t="shared" si="30"/>
        <v>0.59335255681682009</v>
      </c>
      <c r="AA60" s="116">
        <f t="shared" si="31"/>
        <v>8.727526758968299</v>
      </c>
      <c r="AB60" s="88">
        <v>2.9569999999999999E-2</v>
      </c>
      <c r="AC60" s="88">
        <v>8.76795677993894</v>
      </c>
      <c r="AD60" s="118">
        <v>1.8555097834815099E-7</v>
      </c>
      <c r="AE60" s="88">
        <v>2.9569999999999999E-2</v>
      </c>
      <c r="AF60" s="9">
        <v>1.8555097834815099E-7</v>
      </c>
    </row>
    <row r="61" spans="14:32" x14ac:dyDescent="0.2">
      <c r="N61" s="37">
        <v>4000</v>
      </c>
      <c r="O61" s="11">
        <v>0.6</v>
      </c>
      <c r="P61" s="11">
        <v>20.100000000000001</v>
      </c>
      <c r="Q61" s="11">
        <v>0.22</v>
      </c>
      <c r="R61" s="15">
        <f t="shared" si="32"/>
        <v>0.54</v>
      </c>
      <c r="S61" s="50">
        <f t="shared" si="35"/>
        <v>422000</v>
      </c>
      <c r="T61" s="17">
        <f t="shared" si="26"/>
        <v>30.400000000000002</v>
      </c>
      <c r="U61" s="110">
        <f t="shared" si="33"/>
        <v>30.944038320274341</v>
      </c>
      <c r="V61" s="111">
        <f t="shared" si="34"/>
        <v>1.7895997377445363E-2</v>
      </c>
      <c r="W61" s="110">
        <f t="shared" si="27"/>
        <v>93.683333333333323</v>
      </c>
      <c r="X61" s="110">
        <f t="shared" si="28"/>
        <v>9.3641594332787736E-2</v>
      </c>
      <c r="Y61" s="5">
        <f t="shared" si="29"/>
        <v>0.59842519685039375</v>
      </c>
      <c r="Z61" s="5">
        <f t="shared" si="30"/>
        <v>0.60913461260382562</v>
      </c>
      <c r="AA61" s="116">
        <f t="shared" si="31"/>
        <v>9.2893008615421007</v>
      </c>
      <c r="AB61" s="88">
        <v>3.04E-2</v>
      </c>
      <c r="AC61" s="88">
        <v>9.2908796549108406</v>
      </c>
      <c r="AD61" s="118">
        <v>2.2203978396619601E-7</v>
      </c>
      <c r="AE61" s="88">
        <v>3.04E-2</v>
      </c>
      <c r="AF61" s="9">
        <v>2.2203978396619601E-7</v>
      </c>
    </row>
    <row r="62" spans="14:32" x14ac:dyDescent="0.2">
      <c r="N62" s="37">
        <v>2000</v>
      </c>
      <c r="O62" s="11">
        <v>0.6</v>
      </c>
      <c r="P62" s="11">
        <v>20.51</v>
      </c>
      <c r="Q62" s="11">
        <v>0.23</v>
      </c>
      <c r="R62" s="15">
        <f t="shared" si="32"/>
        <v>0.54</v>
      </c>
      <c r="S62" s="50">
        <f t="shared" si="35"/>
        <v>424000</v>
      </c>
      <c r="T62" s="17">
        <f t="shared" si="26"/>
        <v>30.810000000000002</v>
      </c>
      <c r="U62" s="110">
        <f t="shared" si="33"/>
        <v>31.349783547298269</v>
      </c>
      <c r="V62" s="111">
        <f t="shared" si="34"/>
        <v>1.7519751616302079E-2</v>
      </c>
      <c r="W62" s="110">
        <f t="shared" si="27"/>
        <v>97.941666666666677</v>
      </c>
      <c r="X62" s="110">
        <f t="shared" si="28"/>
        <v>9.1772181412793835E-2</v>
      </c>
      <c r="Y62" s="5">
        <f t="shared" si="29"/>
        <v>0.60649606299212611</v>
      </c>
      <c r="Z62" s="5">
        <f t="shared" si="30"/>
        <v>0.61712172337201321</v>
      </c>
      <c r="AA62" s="116">
        <f t="shared" si="31"/>
        <v>9.5899935879445515</v>
      </c>
      <c r="AB62" s="88">
        <v>3.0810000000000001E-2</v>
      </c>
      <c r="AC62" s="88">
        <v>9.6175523169746402</v>
      </c>
      <c r="AD62" s="118">
        <v>2.6506687949514098E-7</v>
      </c>
      <c r="AE62" s="88">
        <v>3.0810000000000001E-2</v>
      </c>
      <c r="AF62" s="9">
        <v>2.6506687949514098E-7</v>
      </c>
    </row>
    <row r="63" spans="14:32" x14ac:dyDescent="0.2">
      <c r="N63" s="37">
        <v>2000</v>
      </c>
      <c r="O63" s="11">
        <v>0.6</v>
      </c>
      <c r="P63" s="11">
        <v>21.05</v>
      </c>
      <c r="Q63" s="11">
        <v>0.24399999999999999</v>
      </c>
      <c r="R63" s="15">
        <f t="shared" si="32"/>
        <v>0.54</v>
      </c>
      <c r="S63" s="50">
        <f t="shared" si="35"/>
        <v>426000</v>
      </c>
      <c r="T63" s="17">
        <f t="shared" si="26"/>
        <v>31.35</v>
      </c>
      <c r="U63" s="110">
        <f t="shared" si="33"/>
        <v>31.876827362583303</v>
      </c>
      <c r="V63" s="111">
        <f t="shared" si="34"/>
        <v>1.6804700560870849E-2</v>
      </c>
      <c r="W63" s="110">
        <f t="shared" si="27"/>
        <v>103.90333333333335</v>
      </c>
      <c r="X63" s="110">
        <f t="shared" si="28"/>
        <v>8.933917060109188E-2</v>
      </c>
      <c r="Y63" s="5">
        <f t="shared" si="29"/>
        <v>0.61712598425196852</v>
      </c>
      <c r="Z63" s="5">
        <f t="shared" si="30"/>
        <v>0.62749660162565557</v>
      </c>
      <c r="AA63" s="116">
        <f t="shared" si="31"/>
        <v>10.012080885255697</v>
      </c>
      <c r="AB63" s="88">
        <v>3.1350000000000003E-2</v>
      </c>
      <c r="AC63" s="88">
        <v>10.0401053521928</v>
      </c>
      <c r="AD63" s="118">
        <v>3.1368470801887498E-7</v>
      </c>
      <c r="AE63" s="88">
        <v>3.1350000000000003E-2</v>
      </c>
      <c r="AF63" s="9">
        <v>3.1368470801887498E-7</v>
      </c>
    </row>
    <row r="64" spans="14:32" x14ac:dyDescent="0.2">
      <c r="N64" s="37">
        <v>2000</v>
      </c>
      <c r="O64" s="11">
        <v>0.6</v>
      </c>
      <c r="P64" s="11">
        <v>21.63</v>
      </c>
      <c r="Q64" s="11">
        <v>0.26</v>
      </c>
      <c r="R64" s="15">
        <f t="shared" si="32"/>
        <v>0.54</v>
      </c>
      <c r="S64" s="50">
        <f t="shared" si="35"/>
        <v>428000</v>
      </c>
      <c r="T64" s="17">
        <f t="shared" si="26"/>
        <v>31.93</v>
      </c>
      <c r="U64" s="110">
        <f t="shared" si="33"/>
        <v>32.427885115224669</v>
      </c>
      <c r="V64" s="111">
        <f t="shared" si="34"/>
        <v>1.5593019581104574E-2</v>
      </c>
      <c r="W64" s="110">
        <f t="shared" si="27"/>
        <v>110.71666666666668</v>
      </c>
      <c r="X64" s="110">
        <f t="shared" si="28"/>
        <v>8.6788990639042662E-2</v>
      </c>
      <c r="Y64" s="5">
        <f t="shared" si="29"/>
        <v>0.62854330708661421</v>
      </c>
      <c r="Z64" s="5">
        <f t="shared" si="30"/>
        <v>0.63834419518158803</v>
      </c>
      <c r="AA64" s="116">
        <f t="shared" si="31"/>
        <v>10.501715508706631</v>
      </c>
      <c r="AB64" s="88">
        <v>3.193E-2</v>
      </c>
      <c r="AC64" s="88">
        <v>10.579803183519701</v>
      </c>
      <c r="AD64" s="118">
        <v>3.5286877617496499E-7</v>
      </c>
      <c r="AE64" s="88">
        <v>3.193E-2</v>
      </c>
      <c r="AF64" s="9">
        <v>3.5286877617496499E-7</v>
      </c>
    </row>
    <row r="65" spans="14:32" x14ac:dyDescent="0.2">
      <c r="N65" s="37">
        <v>1000</v>
      </c>
      <c r="O65" s="11">
        <v>0.6</v>
      </c>
      <c r="P65" s="11">
        <v>22.18</v>
      </c>
      <c r="Q65" s="11">
        <v>0.27900000000000003</v>
      </c>
      <c r="R65" s="15">
        <f t="shared" si="32"/>
        <v>0.54</v>
      </c>
      <c r="S65" s="50">
        <f t="shared" si="35"/>
        <v>429000</v>
      </c>
      <c r="T65" s="17">
        <f t="shared" si="26"/>
        <v>32.480000000000004</v>
      </c>
      <c r="U65" s="110">
        <f t="shared" si="33"/>
        <v>33.021393410890909</v>
      </c>
      <c r="V65" s="111">
        <f t="shared" si="34"/>
        <v>1.6668516345163319E-2</v>
      </c>
      <c r="W65" s="110">
        <f t="shared" si="27"/>
        <v>118.80750000000002</v>
      </c>
      <c r="X65" s="110">
        <f t="shared" si="28"/>
        <v>8.4034423279482559E-2</v>
      </c>
      <c r="Y65" s="5">
        <f t="shared" si="29"/>
        <v>0.63937007874015761</v>
      </c>
      <c r="Z65" s="5">
        <f t="shared" si="30"/>
        <v>0.65002742934824631</v>
      </c>
      <c r="AA65" s="116">
        <f t="shared" si="31"/>
        <v>11.004609697209171</v>
      </c>
      <c r="AB65" s="88">
        <v>3.2480000000000002E-2</v>
      </c>
      <c r="AC65" s="88">
        <v>10.9270428720904</v>
      </c>
      <c r="AD65" s="118">
        <v>3.5847053320860598E-7</v>
      </c>
      <c r="AE65" s="88">
        <v>3.2480000000000002E-2</v>
      </c>
      <c r="AF65" s="9">
        <v>3.5847053320860598E-7</v>
      </c>
    </row>
    <row r="66" spans="14:32" x14ac:dyDescent="0.2">
      <c r="N66" s="37">
        <v>1000</v>
      </c>
      <c r="O66" s="11">
        <v>0.6</v>
      </c>
      <c r="P66" s="11">
        <v>22.57</v>
      </c>
      <c r="Q66" s="11">
        <v>0.28899999999999998</v>
      </c>
      <c r="R66" s="15">
        <f t="shared" si="32"/>
        <v>0.54</v>
      </c>
      <c r="S66" s="50">
        <f t="shared" si="35"/>
        <v>430000</v>
      </c>
      <c r="T66" s="17">
        <f t="shared" si="26"/>
        <v>32.870000000000005</v>
      </c>
      <c r="U66" s="110">
        <f t="shared" si="33"/>
        <v>33.310589896777437</v>
      </c>
      <c r="V66" s="111">
        <f t="shared" si="34"/>
        <v>1.3404012679568967E-2</v>
      </c>
      <c r="W66" s="110">
        <f t="shared" si="27"/>
        <v>123.06583333333332</v>
      </c>
      <c r="X66" s="110">
        <f t="shared" si="28"/>
        <v>8.2689019766023039E-2</v>
      </c>
      <c r="Y66" s="5">
        <f t="shared" si="29"/>
        <v>0.64704724409448833</v>
      </c>
      <c r="Z66" s="5">
        <f t="shared" si="30"/>
        <v>0.65572027355861096</v>
      </c>
      <c r="AA66" s="116">
        <f t="shared" si="31"/>
        <v>11.386314248091663</v>
      </c>
      <c r="AB66" s="88">
        <v>3.2870000000000003E-2</v>
      </c>
      <c r="AC66" s="88">
        <v>11.3011159370285</v>
      </c>
      <c r="AD66" s="118">
        <v>3.6769283746556499E-7</v>
      </c>
      <c r="AE66" s="88">
        <v>3.2870000000000003E-2</v>
      </c>
      <c r="AF66" s="9">
        <v>3.6769283746556499E-7</v>
      </c>
    </row>
    <row r="67" spans="14:32" x14ac:dyDescent="0.2">
      <c r="N67" s="37">
        <v>1000</v>
      </c>
      <c r="O67" s="11">
        <v>0.6</v>
      </c>
      <c r="P67" s="11">
        <v>22.81</v>
      </c>
      <c r="Q67" s="11">
        <v>0.30099999999999999</v>
      </c>
      <c r="R67" s="15">
        <f t="shared" si="32"/>
        <v>0.54</v>
      </c>
      <c r="S67" s="50">
        <f t="shared" si="35"/>
        <v>431000</v>
      </c>
      <c r="T67" s="17">
        <f t="shared" si="26"/>
        <v>33.11</v>
      </c>
      <c r="U67" s="110">
        <f t="shared" si="33"/>
        <v>33.638873670057393</v>
      </c>
      <c r="V67" s="111">
        <f t="shared" si="34"/>
        <v>1.5973230747731607E-2</v>
      </c>
      <c r="W67" s="110">
        <f t="shared" si="27"/>
        <v>128.17583333333332</v>
      </c>
      <c r="X67" s="110">
        <f t="shared" si="28"/>
        <v>8.1159103663779861E-2</v>
      </c>
      <c r="Y67" s="5">
        <f t="shared" si="29"/>
        <v>0.65177165354330713</v>
      </c>
      <c r="Z67" s="5">
        <f t="shared" si="30"/>
        <v>0.66218255256018499</v>
      </c>
      <c r="AA67" s="116">
        <f t="shared" si="31"/>
        <v>11.632399306744748</v>
      </c>
      <c r="AB67" s="88">
        <v>3.3110000000000001E-2</v>
      </c>
      <c r="AC67" s="88">
        <v>11.692306480505099</v>
      </c>
      <c r="AD67" s="118">
        <v>3.86428571428573E-7</v>
      </c>
      <c r="AE67" s="88">
        <v>3.3110000000000001E-2</v>
      </c>
      <c r="AF67" s="9">
        <v>3.86428571428573E-7</v>
      </c>
    </row>
    <row r="68" spans="14:32" x14ac:dyDescent="0.2">
      <c r="N68" s="37">
        <v>1000</v>
      </c>
      <c r="O68" s="11">
        <v>0.6</v>
      </c>
      <c r="P68" s="11">
        <v>23.2</v>
      </c>
      <c r="Q68" s="11">
        <v>0.315</v>
      </c>
      <c r="R68" s="15">
        <f t="shared" si="32"/>
        <v>0.54</v>
      </c>
      <c r="S68" s="50">
        <f t="shared" si="35"/>
        <v>432000</v>
      </c>
      <c r="T68" s="17">
        <f t="shared" si="26"/>
        <v>33.5</v>
      </c>
      <c r="U68" s="110">
        <f t="shared" si="33"/>
        <v>33.998435342290271</v>
      </c>
      <c r="V68" s="111">
        <f t="shared" si="34"/>
        <v>1.4878666934037953E-2</v>
      </c>
      <c r="W68" s="110">
        <f t="shared" si="27"/>
        <v>134.13750000000002</v>
      </c>
      <c r="X68" s="110">
        <f t="shared" si="28"/>
        <v>7.9480044881735101E-2</v>
      </c>
      <c r="Y68" s="5">
        <f t="shared" si="29"/>
        <v>0.65944881889763785</v>
      </c>
      <c r="Z68" s="5">
        <f t="shared" si="30"/>
        <v>0.66926053823406051</v>
      </c>
      <c r="AA68" s="116">
        <f t="shared" si="31"/>
        <v>12.051762978275899</v>
      </c>
      <c r="AB68" s="88">
        <v>3.3500000000000002E-2</v>
      </c>
      <c r="AC68" s="88">
        <v>12.0544004949609</v>
      </c>
      <c r="AD68" s="118">
        <v>3.9535714285714501E-7</v>
      </c>
      <c r="AE68" s="88">
        <v>3.3500000000000002E-2</v>
      </c>
      <c r="AF68" s="9">
        <v>3.9535714285714501E-7</v>
      </c>
    </row>
    <row r="69" spans="14:32" x14ac:dyDescent="0.2">
      <c r="N69" s="37">
        <v>1000</v>
      </c>
      <c r="O69" s="11">
        <v>0.6</v>
      </c>
      <c r="P69" s="11">
        <v>23.6</v>
      </c>
      <c r="Q69" s="11">
        <v>0.33300000000000002</v>
      </c>
      <c r="R69" s="15">
        <f t="shared" si="32"/>
        <v>0.54</v>
      </c>
      <c r="S69" s="50">
        <f t="shared" si="35"/>
        <v>433000</v>
      </c>
      <c r="T69" s="17">
        <f t="shared" si="26"/>
        <v>33.900000000000006</v>
      </c>
      <c r="U69" s="110">
        <f t="shared" si="33"/>
        <v>34.427673724076712</v>
      </c>
      <c r="V69" s="111">
        <f t="shared" si="34"/>
        <v>1.556559658043381E-2</v>
      </c>
      <c r="W69" s="110">
        <f t="shared" si="27"/>
        <v>141.80250000000001</v>
      </c>
      <c r="X69" s="110">
        <f t="shared" si="28"/>
        <v>7.7470822524033284E-2</v>
      </c>
      <c r="Y69" s="5">
        <f t="shared" si="29"/>
        <v>0.66732283464566944</v>
      </c>
      <c r="Z69" s="5">
        <f t="shared" si="30"/>
        <v>0.67771011267867542</v>
      </c>
      <c r="AA69" s="116">
        <f t="shared" si="31"/>
        <v>12.508762779866958</v>
      </c>
      <c r="AB69" s="88">
        <v>3.39E-2</v>
      </c>
      <c r="AC69" s="88">
        <v>12.5475826449791</v>
      </c>
      <c r="AD69" s="118">
        <v>4.0250000000000001E-7</v>
      </c>
      <c r="AE69" s="88">
        <v>3.39E-2</v>
      </c>
      <c r="AF69" s="9">
        <v>4.0250000000000001E-7</v>
      </c>
    </row>
    <row r="70" spans="14:32" x14ac:dyDescent="0.2">
      <c r="N70" s="37">
        <v>1000</v>
      </c>
      <c r="O70" s="11">
        <v>0.6</v>
      </c>
      <c r="P70" s="11">
        <v>24.08</v>
      </c>
      <c r="Q70" s="11">
        <v>0.35299999999999998</v>
      </c>
      <c r="R70" s="15">
        <f t="shared" si="32"/>
        <v>0.54</v>
      </c>
      <c r="S70" s="50">
        <f t="shared" si="35"/>
        <v>434000</v>
      </c>
      <c r="T70" s="17">
        <f t="shared" si="26"/>
        <v>34.379999999999995</v>
      </c>
      <c r="U70" s="110">
        <f t="shared" si="33"/>
        <v>34.866297496654191</v>
      </c>
      <c r="V70" s="111">
        <f t="shared" si="34"/>
        <v>1.4144778843926573E-2</v>
      </c>
      <c r="W70" s="110">
        <f t="shared" si="27"/>
        <v>150.31916666666666</v>
      </c>
      <c r="X70" s="110">
        <f t="shared" si="28"/>
        <v>7.5412098567529881E-2</v>
      </c>
      <c r="Y70" s="5">
        <f t="shared" si="29"/>
        <v>0.67677165354330704</v>
      </c>
      <c r="Z70" s="5">
        <f t="shared" si="30"/>
        <v>0.68634443891051566</v>
      </c>
      <c r="AA70" s="116">
        <f t="shared" si="31"/>
        <v>13.096434419939737</v>
      </c>
      <c r="AB70" s="88">
        <v>3.4380000000000001E-2</v>
      </c>
      <c r="AC70" s="88">
        <v>13.087131397406401</v>
      </c>
      <c r="AD70" s="118">
        <v>4.3180476250141799E-7</v>
      </c>
      <c r="AE70" s="88">
        <v>3.4380000000000001E-2</v>
      </c>
      <c r="AF70" s="9">
        <v>4.3180476250141799E-7</v>
      </c>
    </row>
    <row r="71" spans="14:32" x14ac:dyDescent="0.2">
      <c r="N71" s="37">
        <v>1000</v>
      </c>
      <c r="O71" s="11">
        <v>0.6</v>
      </c>
      <c r="P71" s="11">
        <v>24.6</v>
      </c>
      <c r="Q71" s="11">
        <v>0.38</v>
      </c>
      <c r="R71" s="15">
        <f t="shared" si="32"/>
        <v>0.54</v>
      </c>
      <c r="S71" s="50">
        <f t="shared" si="35"/>
        <v>435000</v>
      </c>
      <c r="T71" s="17">
        <f t="shared" si="26"/>
        <v>34.900000000000006</v>
      </c>
      <c r="U71" s="110">
        <f t="shared" si="33"/>
        <v>35.403562899284893</v>
      </c>
      <c r="V71" s="111">
        <f t="shared" si="34"/>
        <v>1.4428736369194469E-2</v>
      </c>
      <c r="W71" s="110">
        <f t="shared" si="27"/>
        <v>161.81666666666669</v>
      </c>
      <c r="X71" s="110">
        <f t="shared" si="28"/>
        <v>7.2882483215371233E-2</v>
      </c>
      <c r="Y71" s="5">
        <f t="shared" si="29"/>
        <v>0.68700787401574814</v>
      </c>
      <c r="Z71" s="5">
        <f t="shared" si="30"/>
        <v>0.69692052951348216</v>
      </c>
      <c r="AA71" s="116">
        <f t="shared" si="31"/>
        <v>13.786525306580963</v>
      </c>
      <c r="AB71" s="88">
        <v>3.49E-2</v>
      </c>
      <c r="AC71" s="88">
        <v>13.661185146566</v>
      </c>
      <c r="AD71" s="118">
        <v>4.61927113018407E-7</v>
      </c>
      <c r="AE71" s="88">
        <v>3.49E-2</v>
      </c>
      <c r="AF71" s="9">
        <v>4.61927113018407E-7</v>
      </c>
    </row>
    <row r="72" spans="14:32" x14ac:dyDescent="0.2">
      <c r="N72" s="37">
        <v>1000</v>
      </c>
      <c r="O72" s="11">
        <v>0.6</v>
      </c>
      <c r="P72" s="11">
        <v>24.84</v>
      </c>
      <c r="Q72" s="11">
        <v>0.39700000000000002</v>
      </c>
      <c r="R72" s="15">
        <f t="shared" si="32"/>
        <v>0.54</v>
      </c>
      <c r="S72" s="50">
        <f t="shared" si="35"/>
        <v>436000</v>
      </c>
      <c r="T72" s="17">
        <f t="shared" si="26"/>
        <v>35.14</v>
      </c>
      <c r="U72" s="110">
        <f t="shared" si="33"/>
        <v>35.713826029249212</v>
      </c>
      <c r="V72" s="111">
        <f t="shared" si="34"/>
        <v>1.6329710564860885E-2</v>
      </c>
      <c r="W72" s="110">
        <f t="shared" si="27"/>
        <v>169.05583333333337</v>
      </c>
      <c r="X72" s="110">
        <f t="shared" si="28"/>
        <v>7.141761770777813E-2</v>
      </c>
      <c r="Y72" s="5">
        <f t="shared" si="29"/>
        <v>0.69173228346456694</v>
      </c>
      <c r="Z72" s="5">
        <f t="shared" si="30"/>
        <v>0.7030280714419137</v>
      </c>
      <c r="AA72" s="116">
        <f t="shared" si="31"/>
        <v>14.125547034647717</v>
      </c>
      <c r="AB72" s="88">
        <v>3.5139999999999998E-2</v>
      </c>
      <c r="AC72" s="88">
        <v>14.3252855437766</v>
      </c>
      <c r="AD72" s="118">
        <v>5.4684039087947905E-7</v>
      </c>
      <c r="AE72" s="88">
        <v>3.5139999999999998E-2</v>
      </c>
      <c r="AF72" s="9">
        <v>5.4684039087947905E-7</v>
      </c>
    </row>
    <row r="73" spans="14:32" x14ac:dyDescent="0.2">
      <c r="N73" s="37">
        <v>500</v>
      </c>
      <c r="O73" s="11">
        <v>0.6</v>
      </c>
      <c r="P73" s="11">
        <v>25.2</v>
      </c>
      <c r="Q73" s="11">
        <v>0.41399999999999998</v>
      </c>
      <c r="R73" s="15">
        <f t="shared" si="32"/>
        <v>0.54</v>
      </c>
      <c r="S73" s="50">
        <f t="shared" si="35"/>
        <v>436500</v>
      </c>
      <c r="T73" s="17">
        <f t="shared" si="26"/>
        <v>35.5</v>
      </c>
      <c r="U73" s="110">
        <f t="shared" si="33"/>
        <v>36.005090566590631</v>
      </c>
      <c r="V73" s="111">
        <f t="shared" si="34"/>
        <v>1.4227903284243136E-2</v>
      </c>
      <c r="W73" s="110">
        <f t="shared" si="27"/>
        <v>176.29499999999999</v>
      </c>
      <c r="X73" s="110">
        <f t="shared" si="28"/>
        <v>7.0039720113155318E-2</v>
      </c>
      <c r="Y73" s="5">
        <f t="shared" si="29"/>
        <v>0.69881889763779537</v>
      </c>
      <c r="Z73" s="5">
        <f t="shared" si="30"/>
        <v>0.70876162532658726</v>
      </c>
      <c r="AA73" s="116">
        <f t="shared" si="31"/>
        <v>14.660493925329893</v>
      </c>
      <c r="AB73" s="88">
        <v>3.5499999999999997E-2</v>
      </c>
      <c r="AC73" s="88">
        <v>14.6968523372663</v>
      </c>
      <c r="AD73" s="118">
        <v>6.2353601496725903E-7</v>
      </c>
      <c r="AE73" s="88">
        <v>3.5499999999999997E-2</v>
      </c>
      <c r="AF73" s="9">
        <v>6.2353601496725903E-7</v>
      </c>
    </row>
    <row r="74" spans="14:32" x14ac:dyDescent="0.2">
      <c r="N74" s="37">
        <v>500</v>
      </c>
      <c r="O74" s="11">
        <v>0.6</v>
      </c>
      <c r="P74" s="11">
        <v>25.54</v>
      </c>
      <c r="Q74" s="11">
        <v>0.435</v>
      </c>
      <c r="R74" s="15">
        <f t="shared" si="32"/>
        <v>0.54</v>
      </c>
      <c r="S74" s="50">
        <f t="shared" si="35"/>
        <v>437000</v>
      </c>
      <c r="T74" s="17">
        <f t="shared" si="26"/>
        <v>35.840000000000003</v>
      </c>
      <c r="U74" s="110">
        <f t="shared" si="33"/>
        <v>36.341416368150682</v>
      </c>
      <c r="V74" s="111">
        <f t="shared" si="34"/>
        <v>1.3990412057775632E-2</v>
      </c>
      <c r="W74" s="110">
        <f t="shared" si="27"/>
        <v>185.23750000000001</v>
      </c>
      <c r="X74" s="110">
        <f t="shared" si="28"/>
        <v>6.8445340292262347E-2</v>
      </c>
      <c r="Y74" s="5">
        <f t="shared" si="29"/>
        <v>0.70551181102362215</v>
      </c>
      <c r="Z74" s="5">
        <f t="shared" si="30"/>
        <v>0.71538221197147023</v>
      </c>
      <c r="AA74" s="116">
        <f t="shared" si="31"/>
        <v>15.196997785966735</v>
      </c>
      <c r="AB74" s="88">
        <v>3.5839999999999997E-2</v>
      </c>
      <c r="AC74" s="88">
        <v>15.1620291108604</v>
      </c>
      <c r="AD74" s="118">
        <v>7.0568870523416298E-7</v>
      </c>
      <c r="AE74" s="88">
        <v>3.5839999999999997E-2</v>
      </c>
      <c r="AF74" s="9">
        <v>7.0568870523416298E-7</v>
      </c>
    </row>
    <row r="75" spans="14:32" x14ac:dyDescent="0.2">
      <c r="N75" s="37">
        <v>500</v>
      </c>
      <c r="O75" s="11">
        <v>0.6</v>
      </c>
      <c r="P75" s="11">
        <v>25.96</v>
      </c>
      <c r="Q75" s="11">
        <v>0.46400000000000002</v>
      </c>
      <c r="R75" s="15">
        <f t="shared" si="32"/>
        <v>0.54</v>
      </c>
      <c r="S75" s="50">
        <f t="shared" si="35"/>
        <v>437500</v>
      </c>
      <c r="T75" s="17">
        <f t="shared" si="26"/>
        <v>36.260000000000005</v>
      </c>
      <c r="U75" s="110">
        <f t="shared" si="33"/>
        <v>36.768359727536783</v>
      </c>
      <c r="V75" s="111">
        <f t="shared" si="34"/>
        <v>1.4019849077131216E-2</v>
      </c>
      <c r="W75" s="110">
        <f t="shared" si="27"/>
        <v>197.58666666666667</v>
      </c>
      <c r="X75" s="110">
        <f t="shared" si="28"/>
        <v>6.6416266511714214E-2</v>
      </c>
      <c r="Y75" s="5">
        <f t="shared" si="29"/>
        <v>0.71377952755905527</v>
      </c>
      <c r="Z75" s="5">
        <f t="shared" si="30"/>
        <v>0.72378660880977919</v>
      </c>
      <c r="AA75" s="116">
        <f t="shared" si="31"/>
        <v>15.90551979175912</v>
      </c>
      <c r="AB75" s="88">
        <v>3.6260000000000001E-2</v>
      </c>
      <c r="AC75" s="88">
        <v>15.8564513876728</v>
      </c>
      <c r="AD75" s="118">
        <v>8.2642857142857202E-7</v>
      </c>
      <c r="AE75" s="88">
        <v>3.6260000000000001E-2</v>
      </c>
      <c r="AF75" s="9">
        <v>8.2642857142857202E-7</v>
      </c>
    </row>
    <row r="76" spans="14:32" x14ac:dyDescent="0.2">
      <c r="N76" s="37">
        <v>500</v>
      </c>
      <c r="O76" s="11">
        <v>0.6</v>
      </c>
      <c r="P76" s="11">
        <v>26.33</v>
      </c>
      <c r="Q76" s="11">
        <v>0.499</v>
      </c>
      <c r="R76" s="15">
        <f t="shared" si="32"/>
        <v>0.54</v>
      </c>
      <c r="S76" s="50">
        <f t="shared" si="35"/>
        <v>438000</v>
      </c>
      <c r="T76" s="17">
        <f t="shared" si="26"/>
        <v>36.629999999999995</v>
      </c>
      <c r="U76" s="110">
        <f t="shared" si="33"/>
        <v>37.233969703293035</v>
      </c>
      <c r="V76" s="111">
        <f t="shared" si="34"/>
        <v>1.6488389388289358E-2</v>
      </c>
      <c r="W76" s="110">
        <f t="shared" si="27"/>
        <v>212.49083333333334</v>
      </c>
      <c r="X76" s="110">
        <f t="shared" si="28"/>
        <v>6.419694464133438E-2</v>
      </c>
      <c r="Y76" s="5">
        <f t="shared" si="29"/>
        <v>0.72106299212598424</v>
      </c>
      <c r="Z76" s="5">
        <f t="shared" si="30"/>
        <v>0.73295215951364245</v>
      </c>
      <c r="AA76" s="116">
        <f t="shared" si="31"/>
        <v>16.57557987586074</v>
      </c>
      <c r="AB76" s="88">
        <v>3.6630000000000003E-2</v>
      </c>
      <c r="AC76" s="88">
        <v>16.583288236730201</v>
      </c>
      <c r="AD76" s="118">
        <v>9.8291397055890093E-7</v>
      </c>
      <c r="AE76" s="88">
        <v>3.6630000000000003E-2</v>
      </c>
      <c r="AF76" s="9">
        <v>9.8291397055890093E-7</v>
      </c>
    </row>
    <row r="77" spans="14:32" x14ac:dyDescent="0.2">
      <c r="N77" s="37">
        <v>500</v>
      </c>
      <c r="O77" s="11">
        <v>0.6</v>
      </c>
      <c r="P77" s="11">
        <v>26.81</v>
      </c>
      <c r="Q77" s="11">
        <v>0.54400000000000004</v>
      </c>
      <c r="R77" s="15">
        <f t="shared" si="32"/>
        <v>0.54</v>
      </c>
      <c r="S77" s="50">
        <f t="shared" si="35"/>
        <v>438500</v>
      </c>
      <c r="T77" s="17">
        <f t="shared" si="26"/>
        <v>37.11</v>
      </c>
      <c r="U77" s="110">
        <f t="shared" si="33"/>
        <v>37.766257341622861</v>
      </c>
      <c r="V77" s="111">
        <f t="shared" si="34"/>
        <v>1.7684110526080887E-2</v>
      </c>
      <c r="W77" s="110">
        <f t="shared" si="27"/>
        <v>231.65333333333336</v>
      </c>
      <c r="X77" s="110">
        <f t="shared" si="28"/>
        <v>6.1651665124829065E-2</v>
      </c>
      <c r="Y77" s="5">
        <f t="shared" si="29"/>
        <v>0.73051181102362206</v>
      </c>
      <c r="Z77" s="5">
        <f t="shared" si="30"/>
        <v>0.74343026263037137</v>
      </c>
      <c r="AA77" s="116">
        <f t="shared" si="31"/>
        <v>17.515934870974117</v>
      </c>
      <c r="AB77" s="88">
        <v>3.7109999999999997E-2</v>
      </c>
      <c r="AC77" s="88">
        <v>17.555623514494101</v>
      </c>
      <c r="AD77" s="118">
        <v>1.29660883723057E-6</v>
      </c>
      <c r="AE77" s="88">
        <v>3.7109999999999997E-2</v>
      </c>
      <c r="AF77" s="9">
        <v>1.29660883723057E-6</v>
      </c>
    </row>
    <row r="78" spans="14:32" x14ac:dyDescent="0.2">
      <c r="N78" s="37">
        <v>500</v>
      </c>
      <c r="O78" s="11">
        <v>0.6</v>
      </c>
      <c r="P78" s="11">
        <v>27.36</v>
      </c>
      <c r="Q78" s="11">
        <v>0.61199999999999999</v>
      </c>
      <c r="R78" s="15">
        <f t="shared" si="32"/>
        <v>0.54</v>
      </c>
      <c r="S78" s="50">
        <f t="shared" si="35"/>
        <v>439000</v>
      </c>
      <c r="T78" s="17">
        <f t="shared" si="26"/>
        <v>37.659999999999997</v>
      </c>
      <c r="U78" s="110">
        <f t="shared" si="33"/>
        <v>38.458001647325901</v>
      </c>
      <c r="V78" s="111">
        <f t="shared" si="34"/>
        <v>2.1189634820124915E-2</v>
      </c>
      <c r="W78" s="110">
        <f t="shared" si="27"/>
        <v>260.61</v>
      </c>
      <c r="X78" s="110">
        <f t="shared" si="28"/>
        <v>5.8331419098141227E-2</v>
      </c>
      <c r="Y78" s="5">
        <f t="shared" si="29"/>
        <v>0.74133858267716535</v>
      </c>
      <c r="Z78" s="5">
        <f t="shared" si="30"/>
        <v>0.75704727652216341</v>
      </c>
      <c r="AA78" s="116">
        <f t="shared" si="31"/>
        <v>18.704587107969473</v>
      </c>
      <c r="AB78" s="88">
        <v>3.7659999999999999E-2</v>
      </c>
      <c r="AC78" s="88">
        <v>19.067348870471498</v>
      </c>
      <c r="AD78" s="118">
        <v>1.73136720136849E-6</v>
      </c>
      <c r="AE78" s="88">
        <v>3.7659999999999999E-2</v>
      </c>
      <c r="AF78" s="9">
        <v>1.73136720136849E-6</v>
      </c>
    </row>
    <row r="79" spans="14:32" x14ac:dyDescent="0.2">
      <c r="N79" s="37">
        <v>200</v>
      </c>
      <c r="O79" s="11">
        <v>0.6</v>
      </c>
      <c r="P79" s="11">
        <v>27.67</v>
      </c>
      <c r="Q79" s="11">
        <v>0.64700000000000002</v>
      </c>
      <c r="R79" s="15">
        <f t="shared" si="32"/>
        <v>0.54</v>
      </c>
      <c r="S79" s="50">
        <f t="shared" si="35"/>
        <v>439200</v>
      </c>
      <c r="T79" s="17">
        <f t="shared" si="26"/>
        <v>37.97</v>
      </c>
      <c r="U79" s="110">
        <f t="shared" si="33"/>
        <v>38.771426048402006</v>
      </c>
      <c r="V79" s="111">
        <f t="shared" si="34"/>
        <v>2.1106822449354939E-2</v>
      </c>
      <c r="W79" s="110">
        <f t="shared" si="27"/>
        <v>275.51416666666671</v>
      </c>
      <c r="X79" s="110">
        <f t="shared" si="28"/>
        <v>5.6822639100600196E-2</v>
      </c>
      <c r="Y79" s="5">
        <f t="shared" si="29"/>
        <v>0.74744094488188983</v>
      </c>
      <c r="Z79" s="5">
        <f t="shared" si="30"/>
        <v>0.76321704819688996</v>
      </c>
      <c r="AA79" s="116">
        <f t="shared" si="31"/>
        <v>19.433323922760316</v>
      </c>
      <c r="AB79" s="88">
        <v>3.8184999999999997E-2</v>
      </c>
      <c r="AC79" s="88">
        <v>19.433323922760302</v>
      </c>
      <c r="AD79" s="118">
        <v>2.1500000000000002E-6</v>
      </c>
      <c r="AE79" s="88">
        <v>3.8184999999999997E-2</v>
      </c>
      <c r="AF79" s="9">
        <v>2.1500000000000002E-6</v>
      </c>
    </row>
    <row r="80" spans="14:32" x14ac:dyDescent="0.2">
      <c r="N80" s="37">
        <v>200</v>
      </c>
      <c r="O80" s="11">
        <v>0.6</v>
      </c>
      <c r="P80" s="11">
        <v>28.1</v>
      </c>
      <c r="Q80" s="11">
        <v>0.71599999999999997</v>
      </c>
      <c r="R80" s="15">
        <f t="shared" si="32"/>
        <v>0.54</v>
      </c>
      <c r="S80" s="50">
        <f t="shared" si="35"/>
        <v>439400</v>
      </c>
      <c r="T80" s="17">
        <f t="shared" si="26"/>
        <v>38.400000000000006</v>
      </c>
      <c r="U80" s="110">
        <f t="shared" si="33"/>
        <v>39.321735142455658</v>
      </c>
      <c r="V80" s="111">
        <f t="shared" si="34"/>
        <v>2.4003519334782616E-2</v>
      </c>
      <c r="W80" s="110">
        <f t="shared" si="27"/>
        <v>304.89666666666665</v>
      </c>
      <c r="X80" s="110">
        <f t="shared" si="28"/>
        <v>5.4167394140199887E-2</v>
      </c>
      <c r="Y80" s="5">
        <f t="shared" si="29"/>
        <v>0.75590551181102372</v>
      </c>
      <c r="Z80" s="5">
        <f t="shared" si="30"/>
        <v>0.77404990437904841</v>
      </c>
      <c r="AA80" s="116">
        <f t="shared" si="31"/>
        <v>20.522908731020895</v>
      </c>
      <c r="AB80" s="88">
        <v>3.8699999999999998E-2</v>
      </c>
      <c r="AC80" s="88">
        <v>20.522908731020902</v>
      </c>
      <c r="AD80" s="118">
        <v>3.0000000000000098E-6</v>
      </c>
      <c r="AE80" s="88">
        <v>3.8699999999999998E-2</v>
      </c>
      <c r="AF80" s="9">
        <v>3.0000000000000098E-6</v>
      </c>
    </row>
    <row r="81" spans="14:32" x14ac:dyDescent="0.2">
      <c r="N81" s="37">
        <v>200</v>
      </c>
      <c r="O81" s="11">
        <v>0.6</v>
      </c>
      <c r="P81" s="11">
        <v>28.7</v>
      </c>
      <c r="Q81" s="11">
        <v>0.83899999999999997</v>
      </c>
      <c r="R81" s="15">
        <f t="shared" si="32"/>
        <v>0.54</v>
      </c>
      <c r="S81" s="50">
        <f t="shared" si="35"/>
        <v>439600</v>
      </c>
      <c r="T81" s="17">
        <f t="shared" si="26"/>
        <v>39</v>
      </c>
      <c r="U81" s="110">
        <f t="shared" si="33"/>
        <v>40.131652430020935</v>
      </c>
      <c r="V81" s="111">
        <f t="shared" si="34"/>
        <v>2.9016728974895774E-2</v>
      </c>
      <c r="W81" s="110">
        <f t="shared" si="27"/>
        <v>357.27416666666664</v>
      </c>
      <c r="X81" s="110">
        <f t="shared" si="28"/>
        <v>5.0246970253633172E-2</v>
      </c>
      <c r="Y81" s="5">
        <f t="shared" si="29"/>
        <v>0.76771653543307095</v>
      </c>
      <c r="Z81" s="5">
        <f t="shared" si="30"/>
        <v>0.78999315807127823</v>
      </c>
      <c r="AA81" s="116">
        <f t="shared" si="31"/>
        <v>22.21674205733051</v>
      </c>
      <c r="AE81">
        <f t="shared" ref="AE81" si="36">AB81-0.01615+0.0103</f>
        <v>-5.850000000000001E-3</v>
      </c>
      <c r="AF81">
        <v>0</v>
      </c>
    </row>
    <row r="82" spans="14:32" x14ac:dyDescent="0.2">
      <c r="N82" s="37">
        <v>82</v>
      </c>
      <c r="O82" s="11">
        <v>0.6</v>
      </c>
      <c r="P82" s="11" t="s">
        <v>83</v>
      </c>
      <c r="S82" s="50">
        <f t="shared" si="35"/>
        <v>439682</v>
      </c>
    </row>
  </sheetData>
  <mergeCells count="2">
    <mergeCell ref="AB1:AD1"/>
    <mergeCell ref="A8:F8"/>
  </mergeCells>
  <pageMargins left="0.7" right="0.7" top="0.75" bottom="0.75" header="0.3" footer="0.3"/>
  <pageSetup paperSize="9" orientation="portrait" horizontalDpi="0" verticalDpi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D8B3EE-152B-F34A-BAB0-FC2E2D04FE48}">
  <dimension ref="A1:AE89"/>
  <sheetViews>
    <sheetView topLeftCell="M1" workbookViewId="0">
      <selection activeCell="Y3" sqref="Y3:Z89"/>
    </sheetView>
  </sheetViews>
  <sheetFormatPr baseColWidth="10" defaultColWidth="10.83203125" defaultRowHeight="16" x14ac:dyDescent="0.2"/>
  <cols>
    <col min="1" max="1" width="16.6640625" customWidth="1"/>
    <col min="2" max="2" width="15.1640625" bestFit="1" customWidth="1"/>
    <col min="3" max="3" width="15.5" bestFit="1" customWidth="1"/>
    <col min="4" max="4" width="21.6640625" bestFit="1" customWidth="1"/>
    <col min="5" max="6" width="12.6640625" customWidth="1"/>
    <col min="7" max="8" width="17.5" style="55" customWidth="1"/>
    <col min="9" max="9" width="14.6640625" style="55" bestFit="1" customWidth="1"/>
    <col min="10" max="10" width="14.6640625" style="55" customWidth="1"/>
    <col min="11" max="11" width="13.6640625" style="55" bestFit="1" customWidth="1"/>
    <col min="13" max="13" width="18.6640625" style="1" bestFit="1" customWidth="1"/>
    <col min="14" max="14" width="10.83203125" style="37"/>
    <col min="15" max="15" width="10.83203125" style="11"/>
    <col min="16" max="16" width="13.33203125" style="11" bestFit="1" customWidth="1"/>
    <col min="17" max="17" width="10.83203125" style="15"/>
    <col min="18" max="18" width="15" style="50" bestFit="1" customWidth="1"/>
    <col min="19" max="19" width="28" style="17" bestFit="1" customWidth="1"/>
    <col min="20" max="20" width="10.83203125" style="5"/>
    <col min="21" max="21" width="15.5" style="5" customWidth="1"/>
    <col min="22" max="22" width="14.6640625" style="22" customWidth="1"/>
    <col min="23" max="23" width="10.83203125" style="23"/>
    <col min="24" max="24" width="14.83203125" style="25" bestFit="1" customWidth="1"/>
  </cols>
  <sheetData>
    <row r="1" spans="1:31" ht="17" thickBot="1" x14ac:dyDescent="0.25">
      <c r="M1" s="1" t="s">
        <v>17</v>
      </c>
      <c r="N1" s="36" t="s">
        <v>5</v>
      </c>
      <c r="O1" s="10" t="s">
        <v>24</v>
      </c>
      <c r="P1" s="12" t="s">
        <v>15</v>
      </c>
      <c r="Q1" s="14" t="s">
        <v>25</v>
      </c>
      <c r="R1" s="49" t="s">
        <v>6</v>
      </c>
      <c r="S1" s="16" t="s">
        <v>28</v>
      </c>
      <c r="T1" s="26" t="s">
        <v>7</v>
      </c>
      <c r="U1" s="26" t="s">
        <v>29</v>
      </c>
      <c r="V1" s="167" t="s">
        <v>30</v>
      </c>
      <c r="W1" s="168"/>
      <c r="X1" s="169"/>
    </row>
    <row r="2" spans="1:31" x14ac:dyDescent="0.2">
      <c r="A2" s="1" t="s">
        <v>1</v>
      </c>
      <c r="B2" s="1" t="s">
        <v>0</v>
      </c>
      <c r="C2" s="1" t="s">
        <v>2</v>
      </c>
      <c r="D2" s="1"/>
      <c r="G2" s="56" t="s">
        <v>19</v>
      </c>
      <c r="H2" s="56" t="s">
        <v>22</v>
      </c>
      <c r="I2" s="56" t="s">
        <v>21</v>
      </c>
      <c r="J2" s="56" t="s">
        <v>36</v>
      </c>
      <c r="K2" s="56" t="s">
        <v>20</v>
      </c>
      <c r="M2" s="1" t="s">
        <v>64</v>
      </c>
      <c r="N2" s="37">
        <v>40000</v>
      </c>
      <c r="O2" s="11">
        <v>0.8</v>
      </c>
      <c r="P2" s="13">
        <v>1.1100000000000001</v>
      </c>
      <c r="Q2" s="15">
        <f>O2*0.9</f>
        <v>0.72000000000000008</v>
      </c>
      <c r="R2" s="50">
        <f>N2</f>
        <v>40000</v>
      </c>
      <c r="S2" s="17">
        <f>P2+$D$10</f>
        <v>11.41</v>
      </c>
      <c r="T2" s="5">
        <f t="shared" ref="T2:T33" si="0">S2/$C$10</f>
        <v>0.22460629921259845</v>
      </c>
      <c r="U2" s="5">
        <f t="shared" ref="U2:U33" si="1">(((Q2/($B$10*SQRT($C$10)))*((2+T2)*((1-T2)^(-3/2)))*(0.886+4.64*(T2)-13.32*(T2)^2+14.72*(T2)^3-5.6*(T2)^4)))*10^(3/2)</f>
        <v>4.189236353521359</v>
      </c>
      <c r="V2" s="79" t="s">
        <v>47</v>
      </c>
      <c r="W2" s="80" t="s">
        <v>48</v>
      </c>
      <c r="X2" s="81" t="s">
        <v>8</v>
      </c>
    </row>
    <row r="3" spans="1:31" x14ac:dyDescent="0.2">
      <c r="A3" s="1" t="s">
        <v>16</v>
      </c>
      <c r="B3" s="35" t="s">
        <v>46</v>
      </c>
      <c r="C3" s="1" t="s">
        <v>45</v>
      </c>
      <c r="D3" s="1"/>
      <c r="G3" s="56">
        <v>0.8</v>
      </c>
      <c r="H3" s="56">
        <f>G3*0.1</f>
        <v>8.0000000000000016E-2</v>
      </c>
      <c r="I3" s="56">
        <f>(G3-H3)/2</f>
        <v>0.36</v>
      </c>
      <c r="J3" s="56">
        <f>G3-H3</f>
        <v>0.72</v>
      </c>
      <c r="K3" s="56">
        <f>(G3+H3)/2</f>
        <v>0.44000000000000006</v>
      </c>
      <c r="N3" s="37">
        <v>15000</v>
      </c>
      <c r="O3" s="11">
        <v>0.8</v>
      </c>
      <c r="P3" s="13">
        <v>1.44</v>
      </c>
      <c r="Q3" s="15">
        <f t="shared" ref="Q3:Q33" si="2">O3*0.9</f>
        <v>0.72000000000000008</v>
      </c>
      <c r="R3" s="50">
        <f>R2+N3</f>
        <v>55000</v>
      </c>
      <c r="S3" s="17">
        <f t="shared" ref="S3:S33" si="3">P3+$D$10</f>
        <v>11.74</v>
      </c>
      <c r="T3" s="5">
        <f t="shared" si="0"/>
        <v>0.23110236220472444</v>
      </c>
      <c r="U3" s="5">
        <f t="shared" si="1"/>
        <v>4.2665540978682355</v>
      </c>
      <c r="V3" s="22">
        <v>1.1575E-2</v>
      </c>
      <c r="W3" s="23">
        <v>4.1892363535213599</v>
      </c>
      <c r="X3" s="24">
        <v>2.1999999999999998E-8</v>
      </c>
      <c r="Y3" s="22">
        <v>1.1575E-2</v>
      </c>
      <c r="Z3" s="24">
        <v>2.1999999999999998E-8</v>
      </c>
      <c r="AA3" s="9"/>
      <c r="AB3" s="9"/>
      <c r="AC3" s="9"/>
      <c r="AD3" s="8"/>
      <c r="AE3" s="6"/>
    </row>
    <row r="4" spans="1:31" x14ac:dyDescent="0.2">
      <c r="G4" s="56">
        <f>G3*0.9</f>
        <v>0.72000000000000008</v>
      </c>
      <c r="H4" s="56">
        <f t="shared" ref="H4:H15" si="4">G4*0.1</f>
        <v>7.2000000000000008E-2</v>
      </c>
      <c r="I4" s="56">
        <f t="shared" ref="I4:I10" si="5">(G4-H4)/2</f>
        <v>0.32400000000000007</v>
      </c>
      <c r="J4" s="56">
        <f t="shared" ref="J4:J10" si="6">G4-H4</f>
        <v>0.64800000000000013</v>
      </c>
      <c r="K4" s="56">
        <f t="shared" ref="K4:K10" si="7">(G4+H4)/2</f>
        <v>0.39600000000000002</v>
      </c>
      <c r="N4" s="37">
        <v>10000</v>
      </c>
      <c r="O4" s="11">
        <v>0.8</v>
      </c>
      <c r="P4" s="13">
        <v>1.56</v>
      </c>
      <c r="Q4" s="15">
        <f t="shared" si="2"/>
        <v>0.72000000000000008</v>
      </c>
      <c r="R4" s="50">
        <f t="shared" ref="R4:R33" si="8">R3+N4</f>
        <v>65000</v>
      </c>
      <c r="S4" s="17">
        <f t="shared" si="3"/>
        <v>11.860000000000001</v>
      </c>
      <c r="T4" s="5">
        <f t="shared" si="0"/>
        <v>0.23346456692913389</v>
      </c>
      <c r="U4" s="5">
        <f t="shared" si="1"/>
        <v>4.2948040479410396</v>
      </c>
      <c r="V4" s="22">
        <v>1.18E-2</v>
      </c>
      <c r="W4" s="23">
        <v>4.2665540978682301</v>
      </c>
      <c r="X4" s="24">
        <v>1.1999999999999901E-8</v>
      </c>
      <c r="Y4" s="22">
        <v>1.18E-2</v>
      </c>
      <c r="Z4" s="24">
        <v>1.1999999999999901E-8</v>
      </c>
      <c r="AA4" s="9"/>
      <c r="AB4" s="9"/>
      <c r="AC4" s="9"/>
      <c r="AD4" s="8"/>
    </row>
    <row r="5" spans="1:31" x14ac:dyDescent="0.2">
      <c r="A5" s="2" t="s">
        <v>12</v>
      </c>
      <c r="B5" s="2" t="s">
        <v>11</v>
      </c>
      <c r="C5" s="2" t="s">
        <v>23</v>
      </c>
      <c r="G5" s="56">
        <f>G4*0.9</f>
        <v>0.64800000000000013</v>
      </c>
      <c r="H5" s="56">
        <f t="shared" si="4"/>
        <v>6.480000000000001E-2</v>
      </c>
      <c r="I5" s="56">
        <f t="shared" si="5"/>
        <v>0.29160000000000008</v>
      </c>
      <c r="J5" s="56">
        <f t="shared" si="6"/>
        <v>0.58320000000000016</v>
      </c>
      <c r="K5" s="56">
        <f t="shared" si="7"/>
        <v>0.35640000000000005</v>
      </c>
      <c r="N5" s="37">
        <v>7000</v>
      </c>
      <c r="O5" s="11">
        <v>0.8</v>
      </c>
      <c r="P5" s="13">
        <v>1.6</v>
      </c>
      <c r="Q5" s="15">
        <f t="shared" si="2"/>
        <v>0.72000000000000008</v>
      </c>
      <c r="R5" s="50">
        <f t="shared" si="8"/>
        <v>72000</v>
      </c>
      <c r="S5" s="17">
        <f t="shared" si="3"/>
        <v>11.9</v>
      </c>
      <c r="T5" s="5">
        <f t="shared" si="0"/>
        <v>0.23425196850393704</v>
      </c>
      <c r="U5" s="5">
        <f t="shared" si="1"/>
        <v>4.3042372668172595</v>
      </c>
      <c r="V5" s="22">
        <v>1.188E-2</v>
      </c>
      <c r="W5" s="23">
        <v>4.2948040479410396</v>
      </c>
      <c r="X5" s="24">
        <v>5.7142857142858501E-9</v>
      </c>
      <c r="Y5" s="22">
        <v>1.188E-2</v>
      </c>
      <c r="Z5" s="24">
        <v>5.7142857142858501E-9</v>
      </c>
      <c r="AA5" s="9"/>
      <c r="AB5" s="9"/>
      <c r="AC5" s="9"/>
      <c r="AD5" s="8"/>
    </row>
    <row r="6" spans="1:31" x14ac:dyDescent="0.2">
      <c r="A6" s="2">
        <v>70</v>
      </c>
      <c r="B6" s="2">
        <v>300</v>
      </c>
      <c r="C6" s="2">
        <v>7.5510000000000002</v>
      </c>
      <c r="G6" s="56">
        <f t="shared" ref="G6:G14" si="9">G5*0.9</f>
        <v>0.58320000000000016</v>
      </c>
      <c r="H6" s="56">
        <f t="shared" si="4"/>
        <v>5.8320000000000018E-2</v>
      </c>
      <c r="I6" s="56">
        <f t="shared" si="5"/>
        <v>0.26244000000000006</v>
      </c>
      <c r="J6" s="56">
        <f t="shared" si="6"/>
        <v>0.52488000000000012</v>
      </c>
      <c r="K6" s="56">
        <f t="shared" si="7"/>
        <v>0.3207600000000001</v>
      </c>
      <c r="N6" s="37">
        <v>30000</v>
      </c>
      <c r="O6" s="11">
        <v>0.72</v>
      </c>
      <c r="P6" s="13">
        <v>1.98</v>
      </c>
      <c r="Q6" s="15">
        <f t="shared" si="2"/>
        <v>0.64800000000000002</v>
      </c>
      <c r="R6" s="50">
        <f t="shared" si="8"/>
        <v>102000</v>
      </c>
      <c r="S6" s="17">
        <f t="shared" si="3"/>
        <v>12.280000000000001</v>
      </c>
      <c r="T6" s="5">
        <f t="shared" si="0"/>
        <v>0.24173228346456696</v>
      </c>
      <c r="U6" s="5">
        <f t="shared" si="1"/>
        <v>3.9548556704639326</v>
      </c>
      <c r="V6" s="22">
        <v>1.1900000000000001E-2</v>
      </c>
      <c r="W6" s="23">
        <v>4.3143997473938898</v>
      </c>
      <c r="X6" s="24">
        <v>1.0895318531355901E-8</v>
      </c>
      <c r="Y6" s="22">
        <v>1.1900000000000001E-2</v>
      </c>
      <c r="Z6" s="24">
        <v>1.0895318531355901E-8</v>
      </c>
      <c r="AA6" s="9"/>
      <c r="AB6" s="9"/>
      <c r="AC6" s="9"/>
      <c r="AD6" s="8"/>
    </row>
    <row r="7" spans="1:31" x14ac:dyDescent="0.2">
      <c r="G7" s="56">
        <f t="shared" si="9"/>
        <v>0.52488000000000012</v>
      </c>
      <c r="H7" s="56">
        <f t="shared" si="4"/>
        <v>5.2488000000000014E-2</v>
      </c>
      <c r="I7" s="56">
        <f t="shared" si="5"/>
        <v>0.23619600000000004</v>
      </c>
      <c r="J7" s="56">
        <f t="shared" si="6"/>
        <v>0.47239200000000009</v>
      </c>
      <c r="K7" s="56">
        <f t="shared" si="7"/>
        <v>0.28868400000000005</v>
      </c>
      <c r="N7" s="37">
        <v>10000</v>
      </c>
      <c r="O7" s="11">
        <v>0.72</v>
      </c>
      <c r="P7" s="13">
        <v>2.0699999999999998</v>
      </c>
      <c r="Q7" s="15">
        <f t="shared" si="2"/>
        <v>0.64800000000000002</v>
      </c>
      <c r="R7" s="50">
        <f t="shared" si="8"/>
        <v>112000</v>
      </c>
      <c r="S7" s="17">
        <f t="shared" si="3"/>
        <v>12.370000000000001</v>
      </c>
      <c r="T7" s="5">
        <f t="shared" si="0"/>
        <v>0.24350393700787404</v>
      </c>
      <c r="U7" s="5">
        <f t="shared" si="1"/>
        <v>3.9741568686114168</v>
      </c>
      <c r="V7" s="22">
        <v>1.2279999999999999E-2</v>
      </c>
      <c r="W7" s="23">
        <v>3.95090736143761</v>
      </c>
      <c r="X7" s="24">
        <v>1.08321524767633E-8</v>
      </c>
      <c r="Y7" s="22">
        <v>1.2279999999999999E-2</v>
      </c>
      <c r="Z7" s="24">
        <v>1.08321524767633E-8</v>
      </c>
      <c r="AA7" s="9"/>
      <c r="AB7" s="9"/>
      <c r="AC7" s="9"/>
      <c r="AD7" s="8"/>
    </row>
    <row r="8" spans="1:31" x14ac:dyDescent="0.2">
      <c r="A8" s="158" t="s">
        <v>14</v>
      </c>
      <c r="B8" s="158"/>
      <c r="C8" s="158"/>
      <c r="D8" s="158"/>
      <c r="E8" s="158"/>
      <c r="F8" s="158"/>
      <c r="G8" s="56">
        <f t="shared" si="9"/>
        <v>0.47239200000000015</v>
      </c>
      <c r="H8" s="56">
        <f t="shared" si="4"/>
        <v>4.7239200000000016E-2</v>
      </c>
      <c r="I8" s="56">
        <f t="shared" si="5"/>
        <v>0.21257640000000005</v>
      </c>
      <c r="J8" s="56">
        <f t="shared" si="6"/>
        <v>0.42515280000000011</v>
      </c>
      <c r="K8" s="56">
        <f t="shared" si="7"/>
        <v>0.25981560000000009</v>
      </c>
      <c r="N8" s="37">
        <v>8000</v>
      </c>
      <c r="O8" s="11">
        <v>0.72</v>
      </c>
      <c r="P8" s="13">
        <v>2.17</v>
      </c>
      <c r="Q8" s="15">
        <f t="shared" si="2"/>
        <v>0.64800000000000002</v>
      </c>
      <c r="R8" s="50">
        <f t="shared" si="8"/>
        <v>120000</v>
      </c>
      <c r="S8" s="17">
        <f t="shared" si="3"/>
        <v>12.47</v>
      </c>
      <c r="T8" s="5">
        <f t="shared" si="0"/>
        <v>0.24547244094488191</v>
      </c>
      <c r="U8" s="5">
        <f t="shared" si="1"/>
        <v>3.9956528311744579</v>
      </c>
      <c r="V8" s="22">
        <v>1.2370000000000001E-2</v>
      </c>
      <c r="W8" s="23">
        <v>3.9767097379551402</v>
      </c>
      <c r="X8" s="24">
        <v>1.07988857604385E-8</v>
      </c>
      <c r="Y8" s="22">
        <v>1.2370000000000001E-2</v>
      </c>
      <c r="Z8" s="24">
        <v>1.07988857604385E-8</v>
      </c>
      <c r="AA8" s="9"/>
      <c r="AC8" s="21"/>
      <c r="AD8" s="8"/>
    </row>
    <row r="9" spans="1:31" x14ac:dyDescent="0.2">
      <c r="A9" s="34"/>
      <c r="B9" s="34" t="s">
        <v>9</v>
      </c>
      <c r="C9" s="34" t="s">
        <v>10</v>
      </c>
      <c r="D9" s="34" t="s">
        <v>27</v>
      </c>
      <c r="E9" s="34" t="s">
        <v>13</v>
      </c>
      <c r="F9" s="34" t="s">
        <v>3</v>
      </c>
      <c r="G9" s="56">
        <f>G8*0.9</f>
        <v>0.42515280000000016</v>
      </c>
      <c r="H9" s="56">
        <f t="shared" si="4"/>
        <v>4.2515280000000016E-2</v>
      </c>
      <c r="I9" s="56">
        <f t="shared" si="5"/>
        <v>0.19131876000000009</v>
      </c>
      <c r="J9" s="56">
        <f t="shared" si="6"/>
        <v>0.38263752000000018</v>
      </c>
      <c r="K9" s="56">
        <f t="shared" si="7"/>
        <v>0.23383404000000008</v>
      </c>
      <c r="N9" s="37">
        <v>30000</v>
      </c>
      <c r="O9" s="11">
        <v>0.64800000000000002</v>
      </c>
      <c r="P9" s="13">
        <v>2.5</v>
      </c>
      <c r="Q9" s="15">
        <f t="shared" si="2"/>
        <v>0.58320000000000005</v>
      </c>
      <c r="R9" s="50">
        <f t="shared" si="8"/>
        <v>150000</v>
      </c>
      <c r="S9" s="17">
        <f t="shared" si="3"/>
        <v>12.8</v>
      </c>
      <c r="T9" s="5">
        <f t="shared" si="0"/>
        <v>0.25196850393700793</v>
      </c>
      <c r="U9" s="5">
        <f t="shared" si="1"/>
        <v>3.6602812681390087</v>
      </c>
      <c r="V9" s="22">
        <v>1.247E-2</v>
      </c>
      <c r="W9" s="23">
        <v>3.9965299302957402</v>
      </c>
      <c r="X9" s="24">
        <v>1.0895084025283999E-8</v>
      </c>
      <c r="Y9" s="22">
        <v>1.247E-2</v>
      </c>
      <c r="Z9" s="24">
        <v>1.0895084025283999E-8</v>
      </c>
      <c r="AA9" s="9"/>
      <c r="AC9" s="21"/>
      <c r="AD9" s="8"/>
    </row>
    <row r="10" spans="1:31" x14ac:dyDescent="0.2">
      <c r="A10" s="34"/>
      <c r="B10" s="34">
        <v>3.5</v>
      </c>
      <c r="C10" s="34">
        <v>50.8</v>
      </c>
      <c r="D10" s="34">
        <v>10.3</v>
      </c>
      <c r="E10" s="34">
        <v>0.6</v>
      </c>
      <c r="F10" s="34">
        <v>0.1</v>
      </c>
      <c r="G10" s="56">
        <f t="shared" si="9"/>
        <v>0.38263752000000018</v>
      </c>
      <c r="H10" s="56">
        <f t="shared" si="4"/>
        <v>3.8263752000000019E-2</v>
      </c>
      <c r="I10" s="56">
        <f t="shared" si="5"/>
        <v>0.17218688400000007</v>
      </c>
      <c r="J10" s="56">
        <f t="shared" si="6"/>
        <v>0.34437376800000014</v>
      </c>
      <c r="K10" s="56">
        <f t="shared" si="7"/>
        <v>0.21045063600000011</v>
      </c>
      <c r="N10" s="37">
        <v>15000</v>
      </c>
      <c r="O10" s="11">
        <v>0.64800000000000002</v>
      </c>
      <c r="P10" s="13">
        <v>2.61</v>
      </c>
      <c r="Q10" s="15">
        <f t="shared" si="2"/>
        <v>0.58320000000000005</v>
      </c>
      <c r="R10" s="50">
        <f t="shared" si="8"/>
        <v>165000</v>
      </c>
      <c r="S10" s="17">
        <f t="shared" si="3"/>
        <v>12.91</v>
      </c>
      <c r="T10" s="5">
        <f t="shared" si="0"/>
        <v>0.25413385826771656</v>
      </c>
      <c r="U10" s="5">
        <f t="shared" si="1"/>
        <v>3.6818036293935652</v>
      </c>
      <c r="V10" s="22">
        <v>1.2800000000000001E-2</v>
      </c>
      <c r="W10" s="23">
        <v>3.6556202294111002</v>
      </c>
      <c r="X10" s="24">
        <v>9.4600043445997999E-9</v>
      </c>
      <c r="Y10" s="22">
        <v>1.2800000000000001E-2</v>
      </c>
      <c r="Z10" s="24">
        <v>9.4600043445997999E-9</v>
      </c>
      <c r="AA10" s="9"/>
      <c r="AC10" s="21"/>
      <c r="AD10" s="8"/>
    </row>
    <row r="11" spans="1:31" x14ac:dyDescent="0.2">
      <c r="G11" s="56">
        <f t="shared" si="9"/>
        <v>0.34437376800000019</v>
      </c>
      <c r="H11" s="56">
        <f t="shared" si="4"/>
        <v>3.4437376800000023E-2</v>
      </c>
      <c r="I11" s="56">
        <f t="shared" ref="I11:I15" si="10">(G11-H11)/2</f>
        <v>0.15496819560000008</v>
      </c>
      <c r="J11" s="56">
        <f t="shared" ref="J11:J15" si="11">G11-H11</f>
        <v>0.30993639120000016</v>
      </c>
      <c r="K11" s="56">
        <f t="shared" ref="K11:K15" si="12">(G11+H11)/2</f>
        <v>0.18940557240000011</v>
      </c>
      <c r="N11" s="37">
        <v>5000</v>
      </c>
      <c r="O11" s="11">
        <v>0.64800000000000002</v>
      </c>
      <c r="P11" s="13">
        <v>2.66</v>
      </c>
      <c r="Q11" s="15">
        <f t="shared" si="2"/>
        <v>0.58320000000000005</v>
      </c>
      <c r="R11" s="50">
        <f t="shared" si="8"/>
        <v>170000</v>
      </c>
      <c r="S11" s="17">
        <f t="shared" si="3"/>
        <v>12.96</v>
      </c>
      <c r="T11" s="5">
        <f t="shared" si="0"/>
        <v>0.2551181102362205</v>
      </c>
      <c r="U11" s="5">
        <f t="shared" si="1"/>
        <v>3.6916078300818946</v>
      </c>
      <c r="V11" s="22">
        <v>1.291E-2</v>
      </c>
      <c r="W11" s="23">
        <v>3.68177436148869</v>
      </c>
      <c r="X11" s="24">
        <v>9.0622385906585008E-9</v>
      </c>
      <c r="Y11" s="22">
        <v>1.291E-2</v>
      </c>
      <c r="Z11" s="24">
        <v>9.0622385906585008E-9</v>
      </c>
      <c r="AA11" s="9"/>
      <c r="AC11" s="21"/>
      <c r="AD11" s="8"/>
    </row>
    <row r="12" spans="1:31" x14ac:dyDescent="0.2">
      <c r="G12" s="56">
        <f t="shared" si="9"/>
        <v>0.30993639120000016</v>
      </c>
      <c r="H12" s="56">
        <f t="shared" si="4"/>
        <v>3.0993639120000017E-2</v>
      </c>
      <c r="I12" s="56">
        <f t="shared" si="10"/>
        <v>0.13947137604000007</v>
      </c>
      <c r="J12" s="56">
        <f t="shared" si="11"/>
        <v>0.27894275208000013</v>
      </c>
      <c r="K12" s="56">
        <f t="shared" si="12"/>
        <v>0.17046501516000009</v>
      </c>
      <c r="N12" s="37">
        <v>30000</v>
      </c>
      <c r="O12" s="11">
        <v>0.58299999999999996</v>
      </c>
      <c r="P12" s="13">
        <v>2.89</v>
      </c>
      <c r="Q12" s="15">
        <f t="shared" si="2"/>
        <v>0.52469999999999994</v>
      </c>
      <c r="R12" s="50">
        <f t="shared" si="8"/>
        <v>200000</v>
      </c>
      <c r="S12" s="17">
        <f t="shared" si="3"/>
        <v>13.190000000000001</v>
      </c>
      <c r="T12" s="5">
        <f t="shared" si="0"/>
        <v>0.25964566929133864</v>
      </c>
      <c r="U12" s="5">
        <f t="shared" si="1"/>
        <v>3.3620418177158373</v>
      </c>
      <c r="V12" s="22">
        <v>1.2959999999999999E-2</v>
      </c>
      <c r="W12" s="23">
        <v>3.69258628469604</v>
      </c>
      <c r="X12" s="24">
        <v>8.6523371736202907E-9</v>
      </c>
      <c r="Y12" s="22">
        <v>1.2959999999999999E-2</v>
      </c>
      <c r="Z12" s="24">
        <v>8.6523371736202907E-9</v>
      </c>
      <c r="AA12" s="9"/>
      <c r="AC12" s="21"/>
      <c r="AD12" s="8"/>
    </row>
    <row r="13" spans="1:31" x14ac:dyDescent="0.2">
      <c r="A13" s="42" t="s">
        <v>38</v>
      </c>
      <c r="B13" s="42" t="s">
        <v>4</v>
      </c>
      <c r="C13" s="42" t="s">
        <v>37</v>
      </c>
      <c r="G13" s="56">
        <f t="shared" si="9"/>
        <v>0.27894275208000013</v>
      </c>
      <c r="H13" s="56">
        <f t="shared" si="4"/>
        <v>2.7894275208000016E-2</v>
      </c>
      <c r="I13" s="56">
        <f t="shared" si="10"/>
        <v>0.12552423843600005</v>
      </c>
      <c r="J13" s="56">
        <f t="shared" si="11"/>
        <v>0.2510484768720001</v>
      </c>
      <c r="K13" s="56">
        <f t="shared" si="12"/>
        <v>0.15341851364400008</v>
      </c>
      <c r="N13" s="37">
        <v>30000</v>
      </c>
      <c r="O13" s="11">
        <v>0.58299999999999996</v>
      </c>
      <c r="P13" s="13">
        <v>3.13</v>
      </c>
      <c r="Q13" s="15">
        <f t="shared" si="2"/>
        <v>0.52469999999999994</v>
      </c>
      <c r="R13" s="50">
        <f t="shared" si="8"/>
        <v>230000</v>
      </c>
      <c r="S13" s="17">
        <f t="shared" si="3"/>
        <v>13.43</v>
      </c>
      <c r="T13" s="5">
        <f t="shared" si="0"/>
        <v>0.2643700787401575</v>
      </c>
      <c r="U13" s="5">
        <f t="shared" si="1"/>
        <v>3.4048353352007101</v>
      </c>
      <c r="V13" s="22">
        <v>1.319E-2</v>
      </c>
      <c r="W13" s="23">
        <v>3.3634682431790801</v>
      </c>
      <c r="X13" s="24">
        <v>6.9485219924215397E-9</v>
      </c>
      <c r="Y13" s="22">
        <v>1.319E-2</v>
      </c>
      <c r="Z13" s="24">
        <v>6.9485219924215397E-9</v>
      </c>
      <c r="AA13" s="9"/>
    </row>
    <row r="14" spans="1:31" x14ac:dyDescent="0.2">
      <c r="A14" s="43">
        <v>1.3</v>
      </c>
      <c r="B14" s="42">
        <v>20</v>
      </c>
      <c r="C14" s="44">
        <f>$A$14*3600*$B$14</f>
        <v>93600</v>
      </c>
      <c r="G14" s="56">
        <f t="shared" si="9"/>
        <v>0.2510484768720001</v>
      </c>
      <c r="H14" s="56">
        <f t="shared" si="4"/>
        <v>2.5104847687200012E-2</v>
      </c>
      <c r="I14" s="56">
        <f t="shared" si="10"/>
        <v>0.11297181459240005</v>
      </c>
      <c r="J14" s="56">
        <f t="shared" si="11"/>
        <v>0.2259436291848001</v>
      </c>
      <c r="K14" s="56">
        <f t="shared" si="12"/>
        <v>0.13807666227960005</v>
      </c>
      <c r="N14" s="37">
        <v>30000</v>
      </c>
      <c r="O14" s="11">
        <v>0.52500000000000002</v>
      </c>
      <c r="P14" s="13">
        <v>3.19</v>
      </c>
      <c r="Q14" s="15">
        <f t="shared" si="2"/>
        <v>0.47250000000000003</v>
      </c>
      <c r="R14" s="50">
        <f t="shared" si="8"/>
        <v>260000</v>
      </c>
      <c r="S14" s="17">
        <f t="shared" si="3"/>
        <v>13.49</v>
      </c>
      <c r="T14" s="5">
        <f t="shared" si="0"/>
        <v>0.2655511811023622</v>
      </c>
      <c r="U14" s="5">
        <f t="shared" si="1"/>
        <v>3.0757808840591832</v>
      </c>
      <c r="V14" s="22">
        <v>1.3429999999999999E-2</v>
      </c>
      <c r="W14" s="23">
        <v>3.39443552497253</v>
      </c>
      <c r="X14" s="24">
        <v>5.9890095375854199E-9</v>
      </c>
      <c r="Y14" s="22">
        <v>1.3429999999999999E-2</v>
      </c>
      <c r="Z14" s="24">
        <v>5.9890095375854199E-9</v>
      </c>
      <c r="AA14" s="9"/>
    </row>
    <row r="15" spans="1:31" x14ac:dyDescent="0.2">
      <c r="G15" s="95">
        <v>0.6</v>
      </c>
      <c r="H15" s="106">
        <f t="shared" si="4"/>
        <v>0.06</v>
      </c>
      <c r="I15" s="106">
        <f t="shared" si="10"/>
        <v>0.27</v>
      </c>
      <c r="J15" s="106">
        <f t="shared" si="11"/>
        <v>0.54</v>
      </c>
      <c r="K15" s="106">
        <f t="shared" si="12"/>
        <v>0.32999999999999996</v>
      </c>
      <c r="N15" s="37">
        <v>60000</v>
      </c>
      <c r="O15" s="11">
        <v>0.52500000000000002</v>
      </c>
      <c r="P15" s="13">
        <v>3.48</v>
      </c>
      <c r="Q15" s="15">
        <f t="shared" si="2"/>
        <v>0.47250000000000003</v>
      </c>
      <c r="R15" s="50">
        <f t="shared" si="8"/>
        <v>320000</v>
      </c>
      <c r="S15" s="17">
        <f t="shared" si="3"/>
        <v>13.780000000000001</v>
      </c>
      <c r="T15" s="5">
        <f t="shared" si="0"/>
        <v>0.2712598425196851</v>
      </c>
      <c r="U15" s="5">
        <f t="shared" si="1"/>
        <v>3.122805461617062</v>
      </c>
      <c r="V15" s="22">
        <v>1.349E-2</v>
      </c>
      <c r="W15" s="23">
        <v>3.08319469895646</v>
      </c>
      <c r="X15" s="24">
        <v>5.3885043617379E-9</v>
      </c>
      <c r="Y15" s="22">
        <v>1.349E-2</v>
      </c>
      <c r="Z15" s="24">
        <v>5.3885043617379E-9</v>
      </c>
      <c r="AA15" s="9"/>
    </row>
    <row r="16" spans="1:31" x14ac:dyDescent="0.2">
      <c r="D16" s="48" t="s">
        <v>44</v>
      </c>
      <c r="N16" s="37">
        <v>40000</v>
      </c>
      <c r="O16" s="11">
        <v>0.52500000000000002</v>
      </c>
      <c r="P16" s="13">
        <v>3.71</v>
      </c>
      <c r="Q16" s="15">
        <f t="shared" si="2"/>
        <v>0.47250000000000003</v>
      </c>
      <c r="R16" s="50">
        <f t="shared" si="8"/>
        <v>360000</v>
      </c>
      <c r="S16" s="17">
        <f t="shared" si="3"/>
        <v>14.010000000000002</v>
      </c>
      <c r="T16" s="5">
        <f t="shared" si="0"/>
        <v>0.27578740157480319</v>
      </c>
      <c r="U16" s="5">
        <f t="shared" si="1"/>
        <v>3.1604099471816678</v>
      </c>
      <c r="V16" s="82">
        <v>1.3780000000000001E-2</v>
      </c>
      <c r="W16" s="83">
        <v>3.1310089801146401</v>
      </c>
      <c r="X16" s="84">
        <v>4.78544048203607E-9</v>
      </c>
      <c r="Y16" s="82">
        <v>1.3780000000000001E-2</v>
      </c>
      <c r="Z16" s="84">
        <v>4.78544048203607E-9</v>
      </c>
      <c r="AA16" s="9"/>
    </row>
    <row r="17" spans="1:27" x14ac:dyDescent="0.2">
      <c r="A17" s="1" t="s">
        <v>39</v>
      </c>
      <c r="B17" s="1" t="s">
        <v>4</v>
      </c>
      <c r="C17" s="1" t="s">
        <v>42</v>
      </c>
      <c r="D17" s="1" t="s">
        <v>40</v>
      </c>
      <c r="E17" s="1" t="s">
        <v>41</v>
      </c>
      <c r="F17" s="104" t="s">
        <v>43</v>
      </c>
      <c r="M17" s="39"/>
      <c r="N17" s="69">
        <v>40000</v>
      </c>
      <c r="O17" s="70">
        <v>0.47199999999999998</v>
      </c>
      <c r="P17" s="71">
        <v>3.91</v>
      </c>
      <c r="Q17" s="72">
        <f t="shared" si="2"/>
        <v>0.42480000000000001</v>
      </c>
      <c r="R17" s="73">
        <f t="shared" si="8"/>
        <v>400000</v>
      </c>
      <c r="S17" s="74">
        <f t="shared" si="3"/>
        <v>14.21</v>
      </c>
      <c r="T17" s="75">
        <f t="shared" si="0"/>
        <v>0.27972440944881893</v>
      </c>
      <c r="U17" s="92">
        <f t="shared" si="1"/>
        <v>2.8709670771745404</v>
      </c>
      <c r="V17" s="90">
        <v>1.401E-2</v>
      </c>
      <c r="W17" s="88">
        <v>3.1611098246268998</v>
      </c>
      <c r="X17" s="93">
        <v>4.5292393864914803E-9</v>
      </c>
      <c r="Y17" s="90">
        <v>1.401E-2</v>
      </c>
      <c r="Z17" s="93">
        <v>4.5292393864914803E-9</v>
      </c>
      <c r="AA17" s="9"/>
    </row>
    <row r="18" spans="1:27" x14ac:dyDescent="0.2">
      <c r="A18" s="45">
        <v>100000</v>
      </c>
      <c r="B18" s="1">
        <v>40</v>
      </c>
      <c r="C18" s="1">
        <f>(A18/B18)/(3600*24)</f>
        <v>2.8935185185185185E-2</v>
      </c>
      <c r="D18" s="35">
        <v>0.68055555555555547</v>
      </c>
      <c r="E18" s="1">
        <f>D18</f>
        <v>0.68055555555555547</v>
      </c>
      <c r="F18" s="105">
        <f>E18+C18</f>
        <v>0.7094907407407407</v>
      </c>
      <c r="N18" s="69">
        <v>40000</v>
      </c>
      <c r="O18" s="70">
        <v>0.47199999999999998</v>
      </c>
      <c r="P18" s="70">
        <v>4.05</v>
      </c>
      <c r="Q18" s="72">
        <f t="shared" si="2"/>
        <v>0.42480000000000001</v>
      </c>
      <c r="R18" s="73">
        <f t="shared" si="8"/>
        <v>440000</v>
      </c>
      <c r="S18" s="74">
        <f t="shared" si="3"/>
        <v>14.350000000000001</v>
      </c>
      <c r="T18" s="75">
        <f t="shared" si="0"/>
        <v>0.28248031496062997</v>
      </c>
      <c r="U18" s="92">
        <f t="shared" si="1"/>
        <v>2.8918130920670007</v>
      </c>
      <c r="V18" s="90">
        <v>1.421E-2</v>
      </c>
      <c r="W18" s="88">
        <v>2.8688557707828202</v>
      </c>
      <c r="X18" s="93">
        <v>4.49874189466837E-9</v>
      </c>
      <c r="Y18" s="90">
        <v>1.421E-2</v>
      </c>
      <c r="Z18" s="93">
        <v>4.49874189466837E-9</v>
      </c>
    </row>
    <row r="19" spans="1:27" x14ac:dyDescent="0.2">
      <c r="N19" s="69">
        <v>40000</v>
      </c>
      <c r="O19" s="70">
        <v>0.47099999999999997</v>
      </c>
      <c r="P19" s="70">
        <v>4.21</v>
      </c>
      <c r="Q19" s="72">
        <f t="shared" si="2"/>
        <v>0.4239</v>
      </c>
      <c r="R19" s="73">
        <f t="shared" si="8"/>
        <v>480000</v>
      </c>
      <c r="S19" s="74">
        <f t="shared" si="3"/>
        <v>14.510000000000002</v>
      </c>
      <c r="T19" s="75">
        <f t="shared" si="0"/>
        <v>0.28562992125984255</v>
      </c>
      <c r="U19" s="92">
        <f t="shared" si="1"/>
        <v>2.9095850156007819</v>
      </c>
      <c r="V19" s="91">
        <v>1.435E-2</v>
      </c>
      <c r="W19" s="89">
        <v>2.89481044343521</v>
      </c>
      <c r="X19" s="94">
        <v>4.3303571428571501E-9</v>
      </c>
      <c r="Y19" s="91">
        <v>1.435E-2</v>
      </c>
      <c r="Z19" s="94">
        <v>4.3303571428571501E-9</v>
      </c>
    </row>
    <row r="20" spans="1:27" x14ac:dyDescent="0.2">
      <c r="N20" s="69">
        <v>40000</v>
      </c>
      <c r="O20" s="70">
        <v>0.42499999999999999</v>
      </c>
      <c r="P20" s="71">
        <v>4.38</v>
      </c>
      <c r="Q20" s="72">
        <f t="shared" si="2"/>
        <v>0.38250000000000001</v>
      </c>
      <c r="R20" s="73">
        <f t="shared" si="8"/>
        <v>520000</v>
      </c>
      <c r="S20" s="74">
        <f t="shared" si="3"/>
        <v>14.68</v>
      </c>
      <c r="T20" s="75">
        <f t="shared" si="0"/>
        <v>0.28897637795275594</v>
      </c>
      <c r="U20" s="92">
        <f t="shared" si="1"/>
        <v>2.6484700533584067</v>
      </c>
      <c r="V20" s="91">
        <v>1.451E-2</v>
      </c>
      <c r="W20" s="89">
        <v>2.9109480859927301</v>
      </c>
      <c r="X20" s="94">
        <v>4.3072669614143199E-9</v>
      </c>
      <c r="Y20" s="91">
        <v>1.451E-2</v>
      </c>
      <c r="Z20" s="94">
        <v>4.3072669614143199E-9</v>
      </c>
    </row>
    <row r="21" spans="1:27" x14ac:dyDescent="0.2">
      <c r="N21" s="69">
        <v>40000</v>
      </c>
      <c r="O21" s="70">
        <v>0.42499999999999999</v>
      </c>
      <c r="P21" s="70">
        <v>4.55</v>
      </c>
      <c r="Q21" s="72">
        <f t="shared" si="2"/>
        <v>0.38250000000000001</v>
      </c>
      <c r="R21" s="73">
        <f t="shared" si="8"/>
        <v>560000</v>
      </c>
      <c r="S21" s="74">
        <f t="shared" si="3"/>
        <v>14.850000000000001</v>
      </c>
      <c r="T21" s="75">
        <f t="shared" si="0"/>
        <v>0.29232283464566933</v>
      </c>
      <c r="U21" s="92">
        <f t="shared" si="1"/>
        <v>2.6716629386058202</v>
      </c>
      <c r="V21" s="90">
        <v>1.468E-2</v>
      </c>
      <c r="W21" s="88">
        <v>2.6516822417113799</v>
      </c>
      <c r="X21" s="93">
        <v>4.60528397161909E-9</v>
      </c>
      <c r="Y21" s="90">
        <v>1.468E-2</v>
      </c>
      <c r="Z21" s="93">
        <v>4.60528397161909E-9</v>
      </c>
    </row>
    <row r="22" spans="1:27" x14ac:dyDescent="0.2">
      <c r="N22" s="69">
        <v>20000</v>
      </c>
      <c r="O22" s="70">
        <v>0.42499999999999999</v>
      </c>
      <c r="P22" s="70">
        <v>4.6900000000000004</v>
      </c>
      <c r="Q22" s="72">
        <f t="shared" si="2"/>
        <v>0.38250000000000001</v>
      </c>
      <c r="R22" s="73">
        <f t="shared" si="8"/>
        <v>580000</v>
      </c>
      <c r="S22" s="74">
        <f t="shared" si="3"/>
        <v>14.990000000000002</v>
      </c>
      <c r="T22" s="75">
        <f t="shared" si="0"/>
        <v>0.29507874015748037</v>
      </c>
      <c r="U22" s="75">
        <f t="shared" si="1"/>
        <v>2.6908748054782485</v>
      </c>
      <c r="V22" s="85">
        <v>1.485E-2</v>
      </c>
      <c r="W22" s="86">
        <v>2.6794706764856699</v>
      </c>
      <c r="X22" s="87">
        <v>3.9336252176956402E-9</v>
      </c>
      <c r="Y22" s="85">
        <v>1.485E-2</v>
      </c>
      <c r="Z22" s="87">
        <v>3.9336252176956402E-9</v>
      </c>
    </row>
    <row r="23" spans="1:27" x14ac:dyDescent="0.2">
      <c r="N23" s="69">
        <v>6000</v>
      </c>
      <c r="O23" s="70">
        <v>0.42499999999999999</v>
      </c>
      <c r="P23" s="70">
        <v>4.71</v>
      </c>
      <c r="Q23" s="72">
        <f t="shared" si="2"/>
        <v>0.38250000000000001</v>
      </c>
      <c r="R23" s="73">
        <f t="shared" si="8"/>
        <v>586000</v>
      </c>
      <c r="S23" s="74">
        <f t="shared" si="3"/>
        <v>15.010000000000002</v>
      </c>
      <c r="T23" s="75">
        <f t="shared" si="0"/>
        <v>0.29547244094488195</v>
      </c>
      <c r="U23" s="75">
        <f t="shared" si="1"/>
        <v>2.6936277745352024</v>
      </c>
      <c r="V23" s="76">
        <v>1.499E-2</v>
      </c>
      <c r="W23" s="77">
        <v>2.69124835513384</v>
      </c>
      <c r="X23" s="78">
        <v>3.9875318783879001E-9</v>
      </c>
      <c r="Y23" s="76">
        <v>1.499E-2</v>
      </c>
      <c r="Z23" s="78">
        <v>3.9875318783879001E-9</v>
      </c>
    </row>
    <row r="24" spans="1:27" x14ac:dyDescent="0.2">
      <c r="N24" s="69">
        <v>200000</v>
      </c>
      <c r="O24" s="70">
        <v>0.38200000000000001</v>
      </c>
      <c r="P24" s="70">
        <v>5.16</v>
      </c>
      <c r="Q24" s="72">
        <f t="shared" si="2"/>
        <v>0.34379999999999999</v>
      </c>
      <c r="R24" s="73">
        <f t="shared" si="8"/>
        <v>786000</v>
      </c>
      <c r="S24" s="74">
        <f t="shared" si="3"/>
        <v>15.46</v>
      </c>
      <c r="T24" s="75">
        <f t="shared" si="0"/>
        <v>0.30433070866141737</v>
      </c>
      <c r="U24" s="75">
        <f t="shared" si="1"/>
        <v>2.4772899341313184</v>
      </c>
      <c r="V24" s="76">
        <v>1.5010000000000001E-2</v>
      </c>
      <c r="W24" s="77">
        <v>2.6956565287599701</v>
      </c>
      <c r="X24" s="78">
        <v>4.3017648928176897E-9</v>
      </c>
      <c r="Y24" s="76">
        <v>1.5010000000000001E-2</v>
      </c>
      <c r="Z24" s="78">
        <v>4.3017648928176897E-9</v>
      </c>
    </row>
    <row r="25" spans="1:27" x14ac:dyDescent="0.2">
      <c r="N25" s="69">
        <v>10000</v>
      </c>
      <c r="O25" s="70">
        <v>0.38200000000000001</v>
      </c>
      <c r="P25" s="70">
        <v>5.19</v>
      </c>
      <c r="Q25" s="72">
        <f t="shared" si="2"/>
        <v>0.34379999999999999</v>
      </c>
      <c r="R25" s="73">
        <f t="shared" si="8"/>
        <v>796000</v>
      </c>
      <c r="S25" s="74">
        <f t="shared" si="3"/>
        <v>15.490000000000002</v>
      </c>
      <c r="T25" s="75">
        <f t="shared" si="0"/>
        <v>0.30492125984251972</v>
      </c>
      <c r="U25" s="75">
        <f t="shared" si="1"/>
        <v>2.4810726332916322</v>
      </c>
      <c r="V25" s="76">
        <v>1.546E-2</v>
      </c>
      <c r="W25" s="77">
        <v>2.4799980606758401</v>
      </c>
      <c r="X25" s="78">
        <v>2.0263832707705201E-9</v>
      </c>
      <c r="Y25" s="76">
        <v>1.546E-2</v>
      </c>
      <c r="Z25" s="78">
        <v>2.0263832707705201E-9</v>
      </c>
    </row>
    <row r="26" spans="1:27" x14ac:dyDescent="0.2">
      <c r="N26" s="37">
        <v>6000</v>
      </c>
      <c r="O26" s="11">
        <v>0.38200000000000001</v>
      </c>
      <c r="P26" s="11">
        <v>5.2</v>
      </c>
      <c r="Q26" s="15">
        <f t="shared" si="2"/>
        <v>0.34379999999999999</v>
      </c>
      <c r="R26" s="50">
        <f t="shared" si="8"/>
        <v>802000</v>
      </c>
      <c r="S26" s="17">
        <f t="shared" si="3"/>
        <v>15.5</v>
      </c>
      <c r="T26" s="5">
        <f t="shared" si="0"/>
        <v>0.30511811023622049</v>
      </c>
      <c r="U26" s="5">
        <f t="shared" si="1"/>
        <v>2.4823345753931356</v>
      </c>
      <c r="V26" s="22">
        <v>1.549E-2</v>
      </c>
      <c r="W26" s="23">
        <v>2.4810655837729998</v>
      </c>
      <c r="X26" s="24">
        <v>2.00267362070426E-9</v>
      </c>
      <c r="Y26" s="22">
        <v>1.549E-2</v>
      </c>
      <c r="Z26" s="24">
        <v>2.00267362070426E-9</v>
      </c>
    </row>
    <row r="27" spans="1:27" x14ac:dyDescent="0.2">
      <c r="N27" s="37">
        <v>200000</v>
      </c>
      <c r="O27" s="11">
        <v>0.34399999999999997</v>
      </c>
      <c r="P27" s="11">
        <v>5.51</v>
      </c>
      <c r="Q27" s="15">
        <f t="shared" si="2"/>
        <v>0.30959999999999999</v>
      </c>
      <c r="R27" s="50">
        <f t="shared" si="8"/>
        <v>1002000</v>
      </c>
      <c r="S27" s="17">
        <f t="shared" si="3"/>
        <v>15.81</v>
      </c>
      <c r="T27" s="5">
        <f t="shared" si="0"/>
        <v>0.31122047244094492</v>
      </c>
      <c r="U27" s="5">
        <f t="shared" si="1"/>
        <v>2.2708671752528988</v>
      </c>
      <c r="V27" s="22">
        <v>1.55E-2</v>
      </c>
      <c r="W27" s="23">
        <v>2.4795231198258501</v>
      </c>
      <c r="X27" s="24">
        <v>1.9477339085504099E-9</v>
      </c>
      <c r="Y27" s="22">
        <v>1.55E-2</v>
      </c>
      <c r="Z27" s="24">
        <v>1.9477339085504099E-9</v>
      </c>
    </row>
    <row r="28" spans="1:27" x14ac:dyDescent="0.2">
      <c r="N28" s="37">
        <v>100000</v>
      </c>
      <c r="O28" s="11">
        <v>0.34399999999999997</v>
      </c>
      <c r="P28" s="11">
        <v>5.71</v>
      </c>
      <c r="Q28" s="15">
        <f t="shared" si="2"/>
        <v>0.30959999999999999</v>
      </c>
      <c r="R28" s="50">
        <f t="shared" si="8"/>
        <v>1102000</v>
      </c>
      <c r="S28" s="17">
        <f t="shared" si="3"/>
        <v>16.010000000000002</v>
      </c>
      <c r="T28" s="5">
        <f t="shared" si="0"/>
        <v>0.31515748031496066</v>
      </c>
      <c r="U28" s="5">
        <f t="shared" si="1"/>
        <v>2.2940008674754555</v>
      </c>
      <c r="V28" s="22">
        <v>1.5810000000000001E-2</v>
      </c>
      <c r="W28" s="23">
        <v>2.2748388735968099</v>
      </c>
      <c r="X28" s="24">
        <v>1.81348306385023E-9</v>
      </c>
      <c r="Y28" s="22">
        <v>1.5810000000000001E-2</v>
      </c>
      <c r="Z28" s="24">
        <v>1.81348306385023E-9</v>
      </c>
    </row>
    <row r="29" spans="1:27" x14ac:dyDescent="0.2">
      <c r="N29" s="37">
        <v>200000</v>
      </c>
      <c r="O29" s="11">
        <v>0.30959999999999999</v>
      </c>
      <c r="P29" s="11">
        <v>6.17</v>
      </c>
      <c r="Q29" s="15">
        <f t="shared" si="2"/>
        <v>0.27864</v>
      </c>
      <c r="R29" s="50">
        <f t="shared" si="8"/>
        <v>1302000</v>
      </c>
      <c r="S29" s="17">
        <f t="shared" si="3"/>
        <v>16.47</v>
      </c>
      <c r="T29" s="5">
        <f t="shared" si="0"/>
        <v>0.32421259842519684</v>
      </c>
      <c r="U29" s="5">
        <f t="shared" si="1"/>
        <v>2.1132026476270571</v>
      </c>
      <c r="V29" s="22">
        <v>1.601E-2</v>
      </c>
      <c r="W29" s="23">
        <v>2.3035201390784299</v>
      </c>
      <c r="X29" s="24">
        <v>1.77790568381319E-9</v>
      </c>
      <c r="Y29" s="22">
        <v>1.601E-2</v>
      </c>
      <c r="Z29" s="24">
        <v>1.77790568381319E-9</v>
      </c>
    </row>
    <row r="30" spans="1:27" x14ac:dyDescent="0.2">
      <c r="N30" s="37">
        <v>40000</v>
      </c>
      <c r="O30" s="11">
        <v>0.30959999999999999</v>
      </c>
      <c r="P30" s="11">
        <v>6.22</v>
      </c>
      <c r="Q30" s="15">
        <f t="shared" si="2"/>
        <v>0.27864</v>
      </c>
      <c r="R30" s="50">
        <f t="shared" si="8"/>
        <v>1342000</v>
      </c>
      <c r="S30" s="17">
        <f t="shared" si="3"/>
        <v>16.52</v>
      </c>
      <c r="T30" s="5">
        <f t="shared" si="0"/>
        <v>0.32519685039370078</v>
      </c>
      <c r="U30" s="5">
        <f t="shared" si="1"/>
        <v>2.1185480467187192</v>
      </c>
      <c r="V30" s="22">
        <v>1.6469999999999999E-2</v>
      </c>
      <c r="W30" s="23">
        <v>2.1101052911134399</v>
      </c>
      <c r="X30" s="24">
        <v>1.32480378244928E-9</v>
      </c>
      <c r="Y30" s="22">
        <v>1.6469999999999999E-2</v>
      </c>
      <c r="Z30" s="24">
        <v>1.32480378244928E-9</v>
      </c>
    </row>
    <row r="31" spans="1:27" x14ac:dyDescent="0.2">
      <c r="N31" s="37">
        <v>200000</v>
      </c>
      <c r="O31" s="11">
        <v>0.27800000000000002</v>
      </c>
      <c r="P31" s="11">
        <v>6.34</v>
      </c>
      <c r="Q31" s="15">
        <f t="shared" si="2"/>
        <v>0.25020000000000003</v>
      </c>
      <c r="R31" s="50">
        <f t="shared" si="8"/>
        <v>1542000</v>
      </c>
      <c r="S31" s="17">
        <f t="shared" si="3"/>
        <v>16.64</v>
      </c>
      <c r="T31" s="5">
        <f t="shared" si="0"/>
        <v>0.32755905511811029</v>
      </c>
      <c r="U31" s="5">
        <f t="shared" si="1"/>
        <v>1.9138799687652803</v>
      </c>
      <c r="V31" s="22">
        <v>1.652E-2</v>
      </c>
      <c r="W31" s="23">
        <v>2.1118588419141</v>
      </c>
      <c r="X31" s="24">
        <v>1.3290331886615399E-9</v>
      </c>
      <c r="Y31" s="22">
        <v>1.652E-2</v>
      </c>
      <c r="Z31" s="24">
        <v>1.3290331886615399E-9</v>
      </c>
    </row>
    <row r="32" spans="1:27" x14ac:dyDescent="0.2">
      <c r="N32" s="37">
        <v>320000</v>
      </c>
      <c r="O32" s="11">
        <v>0.27800000000000002</v>
      </c>
      <c r="P32" s="11">
        <v>6.42</v>
      </c>
      <c r="Q32" s="15">
        <f t="shared" si="2"/>
        <v>0.25020000000000003</v>
      </c>
      <c r="R32" s="50">
        <f t="shared" si="8"/>
        <v>1862000</v>
      </c>
      <c r="S32" s="17">
        <f t="shared" si="3"/>
        <v>16.72</v>
      </c>
      <c r="T32" s="5">
        <f t="shared" si="0"/>
        <v>0.32913385826771652</v>
      </c>
      <c r="U32" s="5">
        <f t="shared" si="1"/>
        <v>1.9216278231480057</v>
      </c>
      <c r="V32" s="22">
        <v>1.668E-2</v>
      </c>
      <c r="W32" s="23">
        <v>1.9123500886943201</v>
      </c>
      <c r="X32" s="24">
        <v>2.49999999999995E-10</v>
      </c>
      <c r="Y32" s="22">
        <v>1.668E-2</v>
      </c>
      <c r="Z32" s="24">
        <v>2.49999999999995E-10</v>
      </c>
    </row>
    <row r="33" spans="13:26" x14ac:dyDescent="0.2">
      <c r="N33" s="37">
        <v>600000</v>
      </c>
      <c r="O33" s="11">
        <v>0.27800000000000002</v>
      </c>
      <c r="P33" s="11">
        <v>6.42</v>
      </c>
      <c r="Q33" s="15">
        <f t="shared" si="2"/>
        <v>0.25020000000000003</v>
      </c>
      <c r="R33" s="50">
        <f t="shared" si="8"/>
        <v>2462000</v>
      </c>
      <c r="S33" s="17">
        <f t="shared" si="3"/>
        <v>16.72</v>
      </c>
      <c r="T33" s="5">
        <f t="shared" si="0"/>
        <v>0.32913385826771652</v>
      </c>
      <c r="U33" s="5">
        <f t="shared" si="1"/>
        <v>1.9216278231480057</v>
      </c>
      <c r="V33" s="22">
        <v>1.6719999999999999E-2</v>
      </c>
      <c r="W33" s="23">
        <v>1.92009174974821</v>
      </c>
      <c r="X33" s="24">
        <v>0</v>
      </c>
      <c r="Y33" s="22">
        <v>1.6719999999999999E-2</v>
      </c>
      <c r="Z33" s="24">
        <v>0</v>
      </c>
    </row>
    <row r="34" spans="13:26" x14ac:dyDescent="0.2">
      <c r="M34" s="46"/>
      <c r="N34" s="96"/>
      <c r="O34" s="97"/>
      <c r="P34" s="97"/>
      <c r="Q34" s="98"/>
      <c r="R34" s="99"/>
      <c r="S34" s="100"/>
      <c r="T34" s="100"/>
      <c r="U34" s="100"/>
      <c r="V34" s="101"/>
      <c r="W34" s="102"/>
      <c r="X34" s="103"/>
      <c r="Y34" s="101"/>
      <c r="Z34" s="103"/>
    </row>
    <row r="35" spans="13:26" x14ac:dyDescent="0.2">
      <c r="M35" s="1" t="s">
        <v>63</v>
      </c>
      <c r="N35" s="37">
        <v>20000</v>
      </c>
      <c r="O35" s="11">
        <v>0.6</v>
      </c>
      <c r="P35" s="13">
        <v>6.68</v>
      </c>
      <c r="Q35" s="15">
        <f>O35*0.9</f>
        <v>0.54</v>
      </c>
      <c r="R35" s="50">
        <f>N35</f>
        <v>20000</v>
      </c>
      <c r="S35" s="17">
        <f>P35+$D$10</f>
        <v>16.98</v>
      </c>
      <c r="T35" s="5">
        <f t="shared" ref="T35:T89" si="13">S35/$C$10</f>
        <v>0.33425196850393701</v>
      </c>
      <c r="U35" s="5">
        <f t="shared" ref="U35:U89" si="14">(((Q35/($B$10*SQRT($C$10)))*((2+T35)*((1-T35)^(-3/2)))*(0.886+4.64*(T35)-13.32*(T35)^2+14.72*(T35)^3-5.6*(T35)^4)))*10^(3/2)</f>
        <v>4.2021986073461974</v>
      </c>
      <c r="V35" s="22">
        <v>1.7049999999999999E-2</v>
      </c>
      <c r="W35" s="23">
        <v>4.2021986073462001</v>
      </c>
      <c r="X35" s="24">
        <v>1.4000000000000101E-8</v>
      </c>
      <c r="Y35" s="22">
        <v>1.7049999999999999E-2</v>
      </c>
      <c r="Z35" s="24">
        <v>1.4000000000000101E-8</v>
      </c>
    </row>
    <row r="36" spans="13:26" x14ac:dyDescent="0.2">
      <c r="N36" s="37">
        <v>10000</v>
      </c>
      <c r="O36" s="11">
        <v>0.6</v>
      </c>
      <c r="P36" s="13">
        <v>6.82</v>
      </c>
      <c r="Q36" s="15">
        <f t="shared" ref="Q36:Q55" si="15">O36*0.9</f>
        <v>0.54</v>
      </c>
      <c r="R36" s="50">
        <f>R35+N36</f>
        <v>30000</v>
      </c>
      <c r="S36" s="17">
        <f>P36+$D$10</f>
        <v>17.12</v>
      </c>
      <c r="T36" s="5">
        <f t="shared" si="13"/>
        <v>0.33700787401574805</v>
      </c>
      <c r="U36" s="5">
        <f t="shared" si="14"/>
        <v>4.2320020349651051</v>
      </c>
      <c r="V36" s="22">
        <v>1.7264999999999999E-2</v>
      </c>
      <c r="W36" s="23">
        <v>4.2320020349650997</v>
      </c>
      <c r="X36" s="24">
        <v>1.4500000000000001E-8</v>
      </c>
      <c r="Y36" s="22">
        <v>1.7264999999999999E-2</v>
      </c>
      <c r="Z36" s="24">
        <v>1.4500000000000001E-8</v>
      </c>
    </row>
    <row r="37" spans="13:26" x14ac:dyDescent="0.2">
      <c r="N37" s="37">
        <v>20000</v>
      </c>
      <c r="O37" s="11">
        <v>0.6</v>
      </c>
      <c r="P37" s="11">
        <v>7.11</v>
      </c>
      <c r="Q37" s="15">
        <f t="shared" si="15"/>
        <v>0.54</v>
      </c>
      <c r="R37" s="50">
        <f t="shared" ref="R37:R55" si="16">R36+N37</f>
        <v>50000</v>
      </c>
      <c r="S37" s="17">
        <f t="shared" ref="S37:S89" si="17">P37+$D$10</f>
        <v>17.41</v>
      </c>
      <c r="T37" s="5">
        <f t="shared" si="13"/>
        <v>0.3427165354330709</v>
      </c>
      <c r="U37" s="5">
        <f t="shared" si="14"/>
        <v>4.294421759537788</v>
      </c>
      <c r="V37" s="22">
        <v>1.7479999999999999E-2</v>
      </c>
      <c r="W37" s="23">
        <v>4.2944217595377898</v>
      </c>
      <c r="X37" s="24">
        <v>1.4000000000000101E-8</v>
      </c>
      <c r="Y37" s="22">
        <v>1.7479999999999999E-2</v>
      </c>
      <c r="Z37" s="24">
        <v>1.4000000000000101E-8</v>
      </c>
    </row>
    <row r="38" spans="13:26" x14ac:dyDescent="0.2">
      <c r="N38" s="37">
        <v>10000</v>
      </c>
      <c r="O38" s="11">
        <v>0.6</v>
      </c>
      <c r="P38" s="11">
        <v>7.25</v>
      </c>
      <c r="Q38" s="15">
        <f t="shared" si="15"/>
        <v>0.54</v>
      </c>
      <c r="R38" s="50">
        <f t="shared" si="16"/>
        <v>60000</v>
      </c>
      <c r="S38" s="17">
        <f t="shared" si="17"/>
        <v>17.55</v>
      </c>
      <c r="T38" s="5">
        <f t="shared" si="13"/>
        <v>0.34547244094488194</v>
      </c>
      <c r="U38" s="5">
        <f t="shared" si="14"/>
        <v>4.3248963248985302</v>
      </c>
      <c r="V38" s="22">
        <v>1.755E-2</v>
      </c>
      <c r="W38" s="23">
        <v>4.33591777936297</v>
      </c>
      <c r="X38" s="24">
        <v>1.4438095007583801E-8</v>
      </c>
      <c r="Y38" s="22">
        <v>1.755E-2</v>
      </c>
      <c r="Z38" s="24">
        <v>1.4438095007583801E-8</v>
      </c>
    </row>
    <row r="39" spans="13:26" x14ac:dyDescent="0.2">
      <c r="N39" s="37">
        <v>20000</v>
      </c>
      <c r="O39" s="11">
        <v>0.6</v>
      </c>
      <c r="P39" s="11">
        <v>7.6</v>
      </c>
      <c r="Q39" s="15">
        <f t="shared" si="15"/>
        <v>0.54</v>
      </c>
      <c r="R39" s="50">
        <f t="shared" si="16"/>
        <v>80000</v>
      </c>
      <c r="S39" s="17">
        <f t="shared" si="17"/>
        <v>17.899999999999999</v>
      </c>
      <c r="T39" s="5">
        <f t="shared" si="13"/>
        <v>0.35236220472440943</v>
      </c>
      <c r="U39" s="5">
        <f t="shared" si="14"/>
        <v>4.4020968429373051</v>
      </c>
      <c r="V39" s="22">
        <v>1.7899999999999999E-2</v>
      </c>
      <c r="W39" s="23">
        <v>4.40195811181938</v>
      </c>
      <c r="X39" s="24">
        <v>1.5566537777511399E-8</v>
      </c>
      <c r="Y39" s="22">
        <v>1.7899999999999999E-2</v>
      </c>
      <c r="Z39" s="24">
        <v>1.5566537777511399E-8</v>
      </c>
    </row>
    <row r="40" spans="13:26" x14ac:dyDescent="0.2">
      <c r="N40" s="37">
        <v>20000</v>
      </c>
      <c r="O40" s="11">
        <v>0.6</v>
      </c>
      <c r="P40" s="11">
        <v>7.97</v>
      </c>
      <c r="Q40" s="15">
        <f t="shared" si="15"/>
        <v>0.54</v>
      </c>
      <c r="R40" s="50">
        <f t="shared" si="16"/>
        <v>100000</v>
      </c>
      <c r="S40" s="17">
        <f t="shared" si="17"/>
        <v>18.27</v>
      </c>
      <c r="T40" s="5">
        <f t="shared" si="13"/>
        <v>0.35964566929133862</v>
      </c>
      <c r="U40" s="5">
        <f t="shared" si="14"/>
        <v>4.4853605234865359</v>
      </c>
      <c r="V40" s="22">
        <v>1.8270000000000002E-2</v>
      </c>
      <c r="W40" s="23">
        <v>4.4782028654677903</v>
      </c>
      <c r="X40" s="24">
        <v>1.7802820388899802E-8</v>
      </c>
      <c r="Y40" s="22">
        <v>1.8270000000000002E-2</v>
      </c>
      <c r="Z40" s="24">
        <v>1.7802820388899802E-8</v>
      </c>
    </row>
    <row r="41" spans="13:26" x14ac:dyDescent="0.2">
      <c r="N41" s="37">
        <v>20000</v>
      </c>
      <c r="O41" s="11">
        <v>0.6</v>
      </c>
      <c r="P41" s="11">
        <v>8.31</v>
      </c>
      <c r="Q41" s="15">
        <f t="shared" si="15"/>
        <v>0.54</v>
      </c>
      <c r="R41" s="50">
        <f t="shared" si="16"/>
        <v>120000</v>
      </c>
      <c r="S41" s="17">
        <f t="shared" si="17"/>
        <v>18.61</v>
      </c>
      <c r="T41" s="5">
        <f t="shared" si="13"/>
        <v>0.36633858267716535</v>
      </c>
      <c r="U41" s="5">
        <f t="shared" si="14"/>
        <v>4.5634587590912687</v>
      </c>
      <c r="V41" s="22">
        <v>1.8610000000000002E-2</v>
      </c>
      <c r="W41" s="23">
        <v>4.5648987421459397</v>
      </c>
      <c r="X41" s="24">
        <v>1.9804429033517399E-8</v>
      </c>
      <c r="Y41" s="22">
        <v>1.8610000000000002E-2</v>
      </c>
      <c r="Z41" s="24">
        <v>1.9804429033517399E-8</v>
      </c>
    </row>
    <row r="42" spans="13:26" x14ac:dyDescent="0.2">
      <c r="N42" s="37">
        <v>20000</v>
      </c>
      <c r="O42" s="11">
        <v>0.6</v>
      </c>
      <c r="P42" s="11">
        <v>8.69</v>
      </c>
      <c r="Q42" s="15">
        <f t="shared" si="15"/>
        <v>0.54</v>
      </c>
      <c r="R42" s="50">
        <f t="shared" si="16"/>
        <v>140000</v>
      </c>
      <c r="S42" s="17">
        <f t="shared" si="17"/>
        <v>18.990000000000002</v>
      </c>
      <c r="T42" s="5">
        <f t="shared" si="13"/>
        <v>0.37381889763779536</v>
      </c>
      <c r="U42" s="5">
        <f t="shared" si="14"/>
        <v>4.6526511561632145</v>
      </c>
      <c r="V42" s="22">
        <v>1.899E-2</v>
      </c>
      <c r="W42" s="23">
        <v>4.6578925650233902</v>
      </c>
      <c r="X42" s="24">
        <v>2.1832274906190199E-8</v>
      </c>
      <c r="Y42" s="22">
        <v>1.899E-2</v>
      </c>
      <c r="Z42" s="24">
        <v>2.1832274906190199E-8</v>
      </c>
    </row>
    <row r="43" spans="13:26" x14ac:dyDescent="0.2">
      <c r="N43" s="37">
        <v>20000</v>
      </c>
      <c r="O43" s="11">
        <v>0.6</v>
      </c>
      <c r="P43" s="11">
        <v>9.17</v>
      </c>
      <c r="Q43" s="15">
        <f t="shared" si="15"/>
        <v>0.54</v>
      </c>
      <c r="R43" s="50">
        <f t="shared" si="16"/>
        <v>160000</v>
      </c>
      <c r="S43" s="17">
        <f t="shared" si="17"/>
        <v>19.47</v>
      </c>
      <c r="T43" s="5">
        <f t="shared" si="13"/>
        <v>0.38326771653543307</v>
      </c>
      <c r="U43" s="5">
        <f t="shared" si="14"/>
        <v>4.7683823235352136</v>
      </c>
      <c r="V43" s="22">
        <v>1.9470000000000001E-2</v>
      </c>
      <c r="W43" s="23">
        <v>4.7650342737414597</v>
      </c>
      <c r="X43" s="24">
        <v>2.5035645575381E-8</v>
      </c>
      <c r="Y43" s="22">
        <v>1.9470000000000001E-2</v>
      </c>
      <c r="Z43" s="24">
        <v>2.5035645575381E-8</v>
      </c>
    </row>
    <row r="44" spans="13:26" x14ac:dyDescent="0.2">
      <c r="N44" s="37">
        <v>15000</v>
      </c>
      <c r="O44" s="11">
        <v>0.6</v>
      </c>
      <c r="P44" s="11">
        <v>9.5399999999999991</v>
      </c>
      <c r="Q44" s="15">
        <f t="shared" si="15"/>
        <v>0.54</v>
      </c>
      <c r="R44" s="50">
        <f t="shared" si="16"/>
        <v>175000</v>
      </c>
      <c r="S44" s="17">
        <f t="shared" si="17"/>
        <v>19.84</v>
      </c>
      <c r="T44" s="5">
        <f t="shared" si="13"/>
        <v>0.3905511811023622</v>
      </c>
      <c r="U44" s="5">
        <f t="shared" si="14"/>
        <v>4.8600862509517828</v>
      </c>
      <c r="V44" s="22">
        <v>1.984E-2</v>
      </c>
      <c r="W44" s="23">
        <v>4.8618338052004502</v>
      </c>
      <c r="X44" s="24">
        <v>2.78574841021412E-8</v>
      </c>
      <c r="Y44" s="22">
        <v>1.984E-2</v>
      </c>
      <c r="Z44" s="24">
        <v>2.78574841021412E-8</v>
      </c>
    </row>
    <row r="45" spans="13:26" x14ac:dyDescent="0.2">
      <c r="N45" s="37">
        <v>15000</v>
      </c>
      <c r="O45" s="11">
        <v>0.6</v>
      </c>
      <c r="P45" s="11">
        <v>9.9700000000000006</v>
      </c>
      <c r="Q45" s="15">
        <f t="shared" si="15"/>
        <v>0.54</v>
      </c>
      <c r="R45" s="50">
        <f t="shared" si="16"/>
        <v>190000</v>
      </c>
      <c r="S45" s="17">
        <f t="shared" si="17"/>
        <v>20.270000000000003</v>
      </c>
      <c r="T45" s="5">
        <f t="shared" si="13"/>
        <v>0.39901574803149614</v>
      </c>
      <c r="U45" s="5">
        <f t="shared" si="14"/>
        <v>4.9695800478870762</v>
      </c>
      <c r="V45" s="22">
        <v>2.027E-2</v>
      </c>
      <c r="W45" s="23">
        <v>4.9725653349913896</v>
      </c>
      <c r="X45" s="24">
        <v>3.1590435688248598E-8</v>
      </c>
      <c r="Y45" s="22">
        <v>2.027E-2</v>
      </c>
      <c r="Z45" s="24">
        <v>3.1590435688248598E-8</v>
      </c>
    </row>
    <row r="46" spans="13:26" x14ac:dyDescent="0.2">
      <c r="N46" s="37">
        <v>15000</v>
      </c>
      <c r="O46" s="11">
        <v>0.6</v>
      </c>
      <c r="P46" s="11">
        <v>10.48</v>
      </c>
      <c r="Q46" s="15">
        <f t="shared" si="15"/>
        <v>0.54</v>
      </c>
      <c r="R46" s="50">
        <f t="shared" si="16"/>
        <v>205000</v>
      </c>
      <c r="S46" s="17">
        <f t="shared" si="17"/>
        <v>20.78</v>
      </c>
      <c r="T46" s="5">
        <f t="shared" si="13"/>
        <v>0.40905511811023626</v>
      </c>
      <c r="U46" s="5">
        <f t="shared" si="14"/>
        <v>5.1038024464760081</v>
      </c>
      <c r="V46" s="22">
        <v>2.078E-2</v>
      </c>
      <c r="W46" s="23">
        <v>5.10231174918483</v>
      </c>
      <c r="X46" s="24">
        <v>3.4667392826577401E-8</v>
      </c>
      <c r="Y46" s="22">
        <v>2.078E-2</v>
      </c>
      <c r="Z46" s="24">
        <v>3.4667392826577401E-8</v>
      </c>
    </row>
    <row r="47" spans="13:26" x14ac:dyDescent="0.2">
      <c r="N47" s="37">
        <v>10000</v>
      </c>
      <c r="O47" s="11">
        <v>0.6</v>
      </c>
      <c r="P47" s="11">
        <v>10.82</v>
      </c>
      <c r="Q47" s="15">
        <f t="shared" si="15"/>
        <v>0.54</v>
      </c>
      <c r="R47" s="50">
        <f t="shared" si="16"/>
        <v>215000</v>
      </c>
      <c r="S47" s="17">
        <f t="shared" si="17"/>
        <v>21.12</v>
      </c>
      <c r="T47" s="5">
        <f t="shared" si="13"/>
        <v>0.41574803149606304</v>
      </c>
      <c r="U47" s="5">
        <f t="shared" si="14"/>
        <v>5.1960922711918958</v>
      </c>
      <c r="V47" s="22">
        <v>2.112E-2</v>
      </c>
      <c r="W47" s="23">
        <v>5.19990851105615</v>
      </c>
      <c r="X47" s="24">
        <v>3.7817299339457202E-8</v>
      </c>
      <c r="Y47" s="22">
        <v>2.112E-2</v>
      </c>
      <c r="Z47" s="24">
        <v>3.7817299339457202E-8</v>
      </c>
    </row>
    <row r="48" spans="13:26" x14ac:dyDescent="0.2">
      <c r="N48" s="37">
        <v>10000</v>
      </c>
      <c r="O48" s="11">
        <v>0.6</v>
      </c>
      <c r="P48" s="11">
        <v>11.26</v>
      </c>
      <c r="Q48" s="15">
        <f t="shared" si="15"/>
        <v>0.54</v>
      </c>
      <c r="R48" s="50">
        <f t="shared" si="16"/>
        <v>225000</v>
      </c>
      <c r="S48" s="17">
        <f t="shared" si="17"/>
        <v>21.560000000000002</v>
      </c>
      <c r="T48" s="5">
        <f t="shared" si="13"/>
        <v>0.42440944881889769</v>
      </c>
      <c r="U48" s="5">
        <f t="shared" si="14"/>
        <v>5.3190921973362997</v>
      </c>
      <c r="V48" s="22">
        <v>2.1559999999999999E-2</v>
      </c>
      <c r="W48" s="23">
        <v>5.3089317103508096</v>
      </c>
      <c r="X48" s="24">
        <v>4.1019625353642101E-8</v>
      </c>
      <c r="Y48" s="22">
        <v>2.1559999999999999E-2</v>
      </c>
      <c r="Z48" s="24">
        <v>4.1019625353642101E-8</v>
      </c>
    </row>
    <row r="49" spans="14:26" x14ac:dyDescent="0.2">
      <c r="N49" s="37">
        <v>10000</v>
      </c>
      <c r="O49" s="11">
        <v>0.6</v>
      </c>
      <c r="P49" s="11">
        <v>11.6</v>
      </c>
      <c r="Q49" s="15">
        <f t="shared" si="15"/>
        <v>0.54</v>
      </c>
      <c r="R49" s="50">
        <f t="shared" si="16"/>
        <v>235000</v>
      </c>
      <c r="S49" s="17">
        <f t="shared" si="17"/>
        <v>21.9</v>
      </c>
      <c r="T49" s="5">
        <f t="shared" si="13"/>
        <v>0.43110236220472442</v>
      </c>
      <c r="U49" s="5">
        <f t="shared" si="14"/>
        <v>5.4170579630738276</v>
      </c>
      <c r="V49" s="22">
        <v>2.1899999999999999E-2</v>
      </c>
      <c r="W49" s="23">
        <v>5.4292633544181701</v>
      </c>
      <c r="X49" s="24">
        <v>4.45105495125337E-8</v>
      </c>
      <c r="Y49" s="22">
        <v>2.1899999999999999E-2</v>
      </c>
      <c r="Z49" s="24">
        <v>4.45105495125337E-8</v>
      </c>
    </row>
    <row r="50" spans="14:26" x14ac:dyDescent="0.2">
      <c r="N50" s="37">
        <v>10000</v>
      </c>
      <c r="O50" s="11">
        <v>0.6</v>
      </c>
      <c r="P50" s="11">
        <v>12.11</v>
      </c>
      <c r="Q50" s="15">
        <f t="shared" si="15"/>
        <v>0.54</v>
      </c>
      <c r="R50" s="50">
        <f t="shared" si="16"/>
        <v>245000</v>
      </c>
      <c r="S50" s="17">
        <f t="shared" si="17"/>
        <v>22.41</v>
      </c>
      <c r="T50" s="5">
        <f t="shared" si="13"/>
        <v>0.44114173228346459</v>
      </c>
      <c r="U50" s="5">
        <f t="shared" si="14"/>
        <v>5.5691103401635056</v>
      </c>
      <c r="V50" s="22">
        <v>2.2409999999999999E-2</v>
      </c>
      <c r="W50" s="23">
        <v>5.5674656818422896</v>
      </c>
      <c r="X50" s="24">
        <v>4.8637023362995901E-8</v>
      </c>
      <c r="Y50" s="22">
        <v>2.2409999999999999E-2</v>
      </c>
      <c r="Z50" s="24">
        <v>4.8637023362995901E-8</v>
      </c>
    </row>
    <row r="51" spans="14:26" x14ac:dyDescent="0.2">
      <c r="N51" s="37">
        <v>5000</v>
      </c>
      <c r="O51" s="11">
        <v>0.6</v>
      </c>
      <c r="P51" s="11">
        <v>12.36</v>
      </c>
      <c r="Q51" s="15">
        <f t="shared" si="15"/>
        <v>0.54</v>
      </c>
      <c r="R51" s="50">
        <f t="shared" si="16"/>
        <v>250000</v>
      </c>
      <c r="S51" s="17">
        <f t="shared" si="17"/>
        <v>22.66</v>
      </c>
      <c r="T51" s="5">
        <f t="shared" si="13"/>
        <v>0.44606299212598427</v>
      </c>
      <c r="U51" s="5">
        <f t="shared" si="14"/>
        <v>5.6460135878009856</v>
      </c>
      <c r="V51" s="22">
        <v>2.266E-2</v>
      </c>
      <c r="W51" s="23">
        <v>5.6397361857985899</v>
      </c>
      <c r="X51" s="24">
        <v>5.1789420567440801E-8</v>
      </c>
      <c r="Y51" s="22">
        <v>2.266E-2</v>
      </c>
      <c r="Z51" s="24">
        <v>5.1789420567440801E-8</v>
      </c>
    </row>
    <row r="52" spans="14:26" x14ac:dyDescent="0.2">
      <c r="N52" s="37">
        <v>8000</v>
      </c>
      <c r="O52" s="11">
        <v>0.6</v>
      </c>
      <c r="P52" s="11">
        <v>12.77</v>
      </c>
      <c r="Q52" s="15">
        <f t="shared" si="15"/>
        <v>0.54</v>
      </c>
      <c r="R52" s="50">
        <f t="shared" si="16"/>
        <v>258000</v>
      </c>
      <c r="S52" s="17">
        <f t="shared" si="17"/>
        <v>23.07</v>
      </c>
      <c r="T52" s="5">
        <f t="shared" si="13"/>
        <v>0.45413385826771657</v>
      </c>
      <c r="U52" s="5">
        <f t="shared" si="14"/>
        <v>5.7757172828500778</v>
      </c>
      <c r="V52" s="22">
        <v>2.307E-2</v>
      </c>
      <c r="W52" s="23">
        <v>5.7782739671038703</v>
      </c>
      <c r="X52" s="24">
        <v>5.8483663324979699E-8</v>
      </c>
      <c r="Y52" s="22">
        <v>2.307E-2</v>
      </c>
      <c r="Z52" s="24">
        <v>5.8483663324979699E-8</v>
      </c>
    </row>
    <row r="53" spans="14:26" x14ac:dyDescent="0.2">
      <c r="N53" s="37">
        <v>8000</v>
      </c>
      <c r="O53" s="11">
        <v>0.6</v>
      </c>
      <c r="P53" s="11">
        <v>13.22</v>
      </c>
      <c r="Q53" s="15">
        <f t="shared" si="15"/>
        <v>0.54</v>
      </c>
      <c r="R53" s="50">
        <f t="shared" si="16"/>
        <v>266000</v>
      </c>
      <c r="S53" s="17">
        <f t="shared" si="17"/>
        <v>23.520000000000003</v>
      </c>
      <c r="T53" s="5">
        <f t="shared" si="13"/>
        <v>0.46299212598425205</v>
      </c>
      <c r="U53" s="5">
        <f t="shared" si="14"/>
        <v>5.9235022669689252</v>
      </c>
      <c r="V53" s="22">
        <v>2.3519999999999999E-2</v>
      </c>
      <c r="W53" s="23">
        <v>5.9321215143097898</v>
      </c>
      <c r="X53" s="24">
        <v>6.6319748973928303E-8</v>
      </c>
      <c r="Y53" s="22">
        <v>2.3519999999999999E-2</v>
      </c>
      <c r="Z53" s="24">
        <v>6.6319748973928303E-8</v>
      </c>
    </row>
    <row r="54" spans="14:26" x14ac:dyDescent="0.2">
      <c r="N54" s="37">
        <v>5000</v>
      </c>
      <c r="O54" s="11">
        <v>0.6</v>
      </c>
      <c r="P54" s="11">
        <v>13.59</v>
      </c>
      <c r="Q54" s="15">
        <f t="shared" si="15"/>
        <v>0.54</v>
      </c>
      <c r="R54" s="50">
        <f t="shared" si="16"/>
        <v>271000</v>
      </c>
      <c r="S54" s="17">
        <f t="shared" si="17"/>
        <v>23.89</v>
      </c>
      <c r="T54" s="5">
        <f t="shared" si="13"/>
        <v>0.47027559055118112</v>
      </c>
      <c r="U54" s="5">
        <f t="shared" si="14"/>
        <v>6.049549348992997</v>
      </c>
      <c r="V54" s="22">
        <v>2.3890000000000002E-2</v>
      </c>
      <c r="W54" s="23">
        <v>6.0530239038349496</v>
      </c>
      <c r="X54" s="24">
        <v>6.8287142843428802E-8</v>
      </c>
      <c r="Y54" s="22">
        <v>2.3890000000000002E-2</v>
      </c>
      <c r="Z54" s="24">
        <v>6.8287142843428802E-8</v>
      </c>
    </row>
    <row r="55" spans="14:26" x14ac:dyDescent="0.2">
      <c r="N55" s="37">
        <v>5000</v>
      </c>
      <c r="O55" s="11">
        <v>0.6</v>
      </c>
      <c r="P55" s="11">
        <v>13.98</v>
      </c>
      <c r="Q55" s="15">
        <f t="shared" si="15"/>
        <v>0.54</v>
      </c>
      <c r="R55" s="50">
        <f t="shared" si="16"/>
        <v>276000</v>
      </c>
      <c r="S55" s="17">
        <f t="shared" si="17"/>
        <v>24.28</v>
      </c>
      <c r="T55" s="5">
        <f t="shared" si="13"/>
        <v>0.47795275590551184</v>
      </c>
      <c r="U55" s="5">
        <f t="shared" si="14"/>
        <v>6.18712755578927</v>
      </c>
      <c r="V55" s="22">
        <v>2.4279999999999999E-2</v>
      </c>
      <c r="W55" s="23">
        <v>6.1781521805564301</v>
      </c>
      <c r="X55" s="24">
        <v>7.4377151428635501E-8</v>
      </c>
      <c r="Y55" s="22">
        <v>2.4279999999999999E-2</v>
      </c>
      <c r="Z55" s="24">
        <v>7.4377151428635501E-8</v>
      </c>
    </row>
    <row r="56" spans="14:26" x14ac:dyDescent="0.2">
      <c r="N56" s="37">
        <v>5000</v>
      </c>
      <c r="O56" s="11">
        <v>0.6</v>
      </c>
      <c r="P56" s="11">
        <v>14.38</v>
      </c>
      <c r="Q56" s="15">
        <f t="shared" ref="Q56:Q89" si="18">O56*0.9</f>
        <v>0.54</v>
      </c>
      <c r="R56" s="50">
        <f t="shared" ref="R56:R89" si="19">R55+N56</f>
        <v>281000</v>
      </c>
      <c r="S56" s="17">
        <f t="shared" si="17"/>
        <v>24.68</v>
      </c>
      <c r="T56" s="5">
        <f t="shared" si="13"/>
        <v>0.48582677165354332</v>
      </c>
      <c r="U56" s="5">
        <f t="shared" si="14"/>
        <v>6.3335769562934816</v>
      </c>
      <c r="V56" s="22">
        <v>2.4680000000000001E-2</v>
      </c>
      <c r="W56" s="23">
        <v>6.3174249699540903</v>
      </c>
      <c r="X56" s="24">
        <v>8.0253028388822897E-8</v>
      </c>
      <c r="Y56" s="22">
        <v>2.4680000000000001E-2</v>
      </c>
      <c r="Z56" s="24">
        <v>8.0253028388822897E-8</v>
      </c>
    </row>
    <row r="57" spans="14:26" x14ac:dyDescent="0.2">
      <c r="N57" s="37">
        <v>8000</v>
      </c>
      <c r="O57" s="11">
        <v>0.6</v>
      </c>
      <c r="P57" s="11">
        <v>14.92</v>
      </c>
      <c r="Q57" s="15">
        <f t="shared" si="18"/>
        <v>0.54</v>
      </c>
      <c r="R57" s="50">
        <f t="shared" si="19"/>
        <v>289000</v>
      </c>
      <c r="S57" s="17">
        <f t="shared" si="17"/>
        <v>25.22</v>
      </c>
      <c r="T57" s="5">
        <f t="shared" si="13"/>
        <v>0.49645669291338584</v>
      </c>
      <c r="U57" s="5">
        <f t="shared" si="14"/>
        <v>6.5404876348506944</v>
      </c>
      <c r="V57" s="22">
        <v>2.5219999999999999E-2</v>
      </c>
      <c r="W57" s="23">
        <v>6.5672465333998797</v>
      </c>
      <c r="X57" s="24">
        <v>9.1055830112960999E-8</v>
      </c>
      <c r="Y57" s="22">
        <v>2.5219999999999999E-2</v>
      </c>
      <c r="Z57" s="24">
        <v>9.1055830112960999E-8</v>
      </c>
    </row>
    <row r="58" spans="14:26" x14ac:dyDescent="0.2">
      <c r="N58" s="37">
        <v>5000</v>
      </c>
      <c r="O58" s="11">
        <v>0.6</v>
      </c>
      <c r="P58" s="11">
        <v>15.47</v>
      </c>
      <c r="Q58" s="15">
        <f t="shared" si="18"/>
        <v>0.54</v>
      </c>
      <c r="R58" s="50">
        <f t="shared" si="19"/>
        <v>294000</v>
      </c>
      <c r="S58" s="17">
        <f t="shared" si="17"/>
        <v>25.770000000000003</v>
      </c>
      <c r="T58" s="5">
        <f t="shared" si="13"/>
        <v>0.50728346456692919</v>
      </c>
      <c r="U58" s="5">
        <f t="shared" si="14"/>
        <v>6.7629896619201908</v>
      </c>
      <c r="V58" s="22">
        <v>2.5770000000000001E-2</v>
      </c>
      <c r="W58" s="23">
        <v>6.7530131351086604</v>
      </c>
      <c r="X58" s="24">
        <v>1.0021403680719399E-7</v>
      </c>
      <c r="Y58" s="22">
        <v>2.5770000000000001E-2</v>
      </c>
      <c r="Z58" s="24">
        <v>1.0021403680719399E-7</v>
      </c>
    </row>
    <row r="59" spans="14:26" x14ac:dyDescent="0.2">
      <c r="N59" s="37">
        <v>5000</v>
      </c>
      <c r="O59" s="11">
        <v>0.6</v>
      </c>
      <c r="P59" s="11">
        <v>15.97</v>
      </c>
      <c r="Q59" s="15">
        <f t="shared" si="18"/>
        <v>0.54</v>
      </c>
      <c r="R59" s="50">
        <f t="shared" si="19"/>
        <v>299000</v>
      </c>
      <c r="S59" s="17">
        <f t="shared" si="17"/>
        <v>26.270000000000003</v>
      </c>
      <c r="T59" s="5">
        <f t="shared" si="13"/>
        <v>0.51712598425196854</v>
      </c>
      <c r="U59" s="5">
        <f t="shared" si="14"/>
        <v>6.9764683148942463</v>
      </c>
      <c r="V59" s="22">
        <v>2.6270000000000002E-2</v>
      </c>
      <c r="W59" s="23">
        <v>6.9739088672406604</v>
      </c>
      <c r="X59" s="24">
        <v>1.1246914521917401E-7</v>
      </c>
      <c r="Y59" s="22">
        <v>2.6270000000000002E-2</v>
      </c>
      <c r="Z59" s="24">
        <v>1.1246914521917401E-7</v>
      </c>
    </row>
    <row r="60" spans="14:26" x14ac:dyDescent="0.2">
      <c r="N60" s="37">
        <v>5000</v>
      </c>
      <c r="O60" s="11">
        <v>0.6</v>
      </c>
      <c r="P60" s="11">
        <v>16.57</v>
      </c>
      <c r="Q60" s="15">
        <f t="shared" si="18"/>
        <v>0.54</v>
      </c>
      <c r="R60" s="50">
        <f t="shared" si="19"/>
        <v>304000</v>
      </c>
      <c r="S60" s="17">
        <f t="shared" si="17"/>
        <v>26.87</v>
      </c>
      <c r="T60" s="5">
        <f t="shared" si="13"/>
        <v>0.52893700787401576</v>
      </c>
      <c r="U60" s="5">
        <f t="shared" si="14"/>
        <v>7.2480294359323327</v>
      </c>
      <c r="V60" s="22">
        <v>2.6870000000000002E-2</v>
      </c>
      <c r="W60" s="23">
        <v>7.2478126136689598</v>
      </c>
      <c r="X60" s="24">
        <v>1.2726495483559701E-7</v>
      </c>
      <c r="Y60" s="22">
        <v>2.6870000000000002E-2</v>
      </c>
      <c r="Z60" s="24">
        <v>1.2726495483559701E-7</v>
      </c>
    </row>
    <row r="61" spans="14:26" x14ac:dyDescent="0.2">
      <c r="N61" s="37">
        <v>4000</v>
      </c>
      <c r="O61" s="11">
        <v>0.6</v>
      </c>
      <c r="P61" s="11">
        <v>17.059999999999999</v>
      </c>
      <c r="Q61" s="15">
        <f t="shared" si="18"/>
        <v>0.54</v>
      </c>
      <c r="R61" s="50">
        <f t="shared" si="19"/>
        <v>308000</v>
      </c>
      <c r="S61" s="17">
        <f t="shared" si="17"/>
        <v>27.36</v>
      </c>
      <c r="T61" s="5">
        <f t="shared" si="13"/>
        <v>0.53858267716535435</v>
      </c>
      <c r="U61" s="5">
        <f t="shared" si="14"/>
        <v>7.4833737468883941</v>
      </c>
      <c r="V61" s="22">
        <v>2.7359999999999999E-2</v>
      </c>
      <c r="W61" s="23">
        <v>7.4944640011811501</v>
      </c>
      <c r="X61" s="24">
        <v>1.39281517633879E-7</v>
      </c>
      <c r="Y61" s="22">
        <v>2.7359999999999999E-2</v>
      </c>
      <c r="Z61" s="24">
        <v>1.39281517633879E-7</v>
      </c>
    </row>
    <row r="62" spans="14:26" x14ac:dyDescent="0.2">
      <c r="N62" s="37">
        <v>3000</v>
      </c>
      <c r="O62" s="11">
        <v>0.6</v>
      </c>
      <c r="P62" s="11">
        <v>17.510000000000002</v>
      </c>
      <c r="Q62" s="15">
        <f t="shared" si="18"/>
        <v>0.54</v>
      </c>
      <c r="R62" s="50">
        <f t="shared" si="19"/>
        <v>311000</v>
      </c>
      <c r="S62" s="17">
        <f t="shared" si="17"/>
        <v>27.810000000000002</v>
      </c>
      <c r="T62" s="5">
        <f t="shared" si="13"/>
        <v>0.54744094488188988</v>
      </c>
      <c r="U62" s="5">
        <f t="shared" si="14"/>
        <v>7.7111948989566041</v>
      </c>
      <c r="V62" s="22">
        <v>2.7810000000000001E-2</v>
      </c>
      <c r="W62" s="23">
        <v>7.7142396770243904</v>
      </c>
      <c r="X62" s="24">
        <v>1.4865731493159699E-7</v>
      </c>
      <c r="Y62" s="22">
        <v>2.7810000000000001E-2</v>
      </c>
      <c r="Z62" s="24">
        <v>1.4865731493159699E-7</v>
      </c>
    </row>
    <row r="63" spans="14:26" x14ac:dyDescent="0.2">
      <c r="N63" s="37">
        <v>3000</v>
      </c>
      <c r="O63" s="11">
        <v>0.6</v>
      </c>
      <c r="P63" s="11">
        <v>18</v>
      </c>
      <c r="Q63" s="15">
        <f t="shared" si="18"/>
        <v>0.54</v>
      </c>
      <c r="R63" s="50">
        <f t="shared" si="19"/>
        <v>314000</v>
      </c>
      <c r="S63" s="17">
        <f t="shared" si="17"/>
        <v>28.3</v>
      </c>
      <c r="T63" s="5">
        <f t="shared" si="13"/>
        <v>0.55708661417322836</v>
      </c>
      <c r="U63" s="5">
        <f t="shared" si="14"/>
        <v>7.9730420990024742</v>
      </c>
      <c r="V63" s="22">
        <v>2.8299999999999999E-2</v>
      </c>
      <c r="W63" s="23">
        <v>7.9584209864416504</v>
      </c>
      <c r="X63" s="24">
        <v>1.6064167938797599E-7</v>
      </c>
      <c r="Y63" s="22">
        <v>2.8299999999999999E-2</v>
      </c>
      <c r="Z63" s="24">
        <v>1.6064167938797599E-7</v>
      </c>
    </row>
    <row r="64" spans="14:26" x14ac:dyDescent="0.2">
      <c r="N64" s="37">
        <v>3000</v>
      </c>
      <c r="O64" s="11">
        <v>0.6</v>
      </c>
      <c r="P64" s="11">
        <v>18.47</v>
      </c>
      <c r="Q64" s="15">
        <f t="shared" si="18"/>
        <v>0.54</v>
      </c>
      <c r="R64" s="50">
        <f t="shared" si="19"/>
        <v>317000</v>
      </c>
      <c r="S64" s="17">
        <f t="shared" si="17"/>
        <v>28.77</v>
      </c>
      <c r="T64" s="5">
        <f t="shared" si="13"/>
        <v>0.56633858267716541</v>
      </c>
      <c r="U64" s="5">
        <f t="shared" si="14"/>
        <v>8.2388046548840297</v>
      </c>
      <c r="V64" s="22">
        <v>2.877E-2</v>
      </c>
      <c r="W64" s="23">
        <v>8.2468074874793995</v>
      </c>
      <c r="X64" s="24">
        <v>1.6860278632701E-7</v>
      </c>
      <c r="Y64" s="22">
        <v>2.877E-2</v>
      </c>
      <c r="Z64" s="24">
        <v>1.6860278632701E-7</v>
      </c>
    </row>
    <row r="65" spans="14:26" x14ac:dyDescent="0.2">
      <c r="N65" s="37">
        <v>3000</v>
      </c>
      <c r="O65" s="11">
        <v>0.6</v>
      </c>
      <c r="P65" s="11">
        <v>18.98</v>
      </c>
      <c r="Q65" s="15">
        <f t="shared" si="18"/>
        <v>0.54</v>
      </c>
      <c r="R65" s="50">
        <f t="shared" si="19"/>
        <v>320000</v>
      </c>
      <c r="S65" s="17">
        <f t="shared" si="17"/>
        <v>29.28</v>
      </c>
      <c r="T65" s="5">
        <f t="shared" si="13"/>
        <v>0.57637795275590553</v>
      </c>
      <c r="U65" s="5">
        <f t="shared" si="14"/>
        <v>8.5447687432075501</v>
      </c>
      <c r="V65" s="22">
        <v>2.928E-2</v>
      </c>
      <c r="W65" s="23">
        <v>8.55689077311688</v>
      </c>
      <c r="X65" s="24">
        <v>1.7654088539640501E-7</v>
      </c>
      <c r="Y65" s="22">
        <v>2.928E-2</v>
      </c>
      <c r="Z65" s="24">
        <v>1.7654088539640501E-7</v>
      </c>
    </row>
    <row r="66" spans="14:26" x14ac:dyDescent="0.2">
      <c r="N66" s="37">
        <v>2000</v>
      </c>
      <c r="O66" s="11">
        <v>0.6</v>
      </c>
      <c r="P66" s="11">
        <v>19.399999999999999</v>
      </c>
      <c r="Q66" s="15">
        <f t="shared" si="18"/>
        <v>0.54</v>
      </c>
      <c r="R66" s="50">
        <f t="shared" si="19"/>
        <v>322000</v>
      </c>
      <c r="S66" s="17">
        <f t="shared" si="17"/>
        <v>29.7</v>
      </c>
      <c r="T66" s="5">
        <f t="shared" si="13"/>
        <v>0.58464566929133865</v>
      </c>
      <c r="U66" s="5">
        <f t="shared" si="14"/>
        <v>8.8116327916711867</v>
      </c>
      <c r="V66" s="22">
        <v>2.9700000000000001E-2</v>
      </c>
      <c r="W66" s="23">
        <v>8.7787369962324799</v>
      </c>
      <c r="X66" s="24">
        <v>1.88509518517788E-7</v>
      </c>
      <c r="Y66" s="22">
        <v>2.9700000000000001E-2</v>
      </c>
      <c r="Z66" s="24">
        <v>1.88509518517788E-7</v>
      </c>
    </row>
    <row r="67" spans="14:26" x14ac:dyDescent="0.2">
      <c r="N67" s="37">
        <v>2000</v>
      </c>
      <c r="O67" s="11">
        <v>0.6</v>
      </c>
      <c r="P67" s="11">
        <v>19.7</v>
      </c>
      <c r="Q67" s="15">
        <f t="shared" si="18"/>
        <v>0.54</v>
      </c>
      <c r="R67" s="50">
        <f t="shared" si="19"/>
        <v>324000</v>
      </c>
      <c r="S67" s="17">
        <f t="shared" si="17"/>
        <v>30</v>
      </c>
      <c r="T67" s="5">
        <f t="shared" si="13"/>
        <v>0.59055118110236227</v>
      </c>
      <c r="U67" s="5">
        <f t="shared" si="14"/>
        <v>9.0110965929932512</v>
      </c>
      <c r="V67" s="22">
        <v>0.03</v>
      </c>
      <c r="W67" s="23">
        <v>9.0357137660301703</v>
      </c>
      <c r="X67" s="24">
        <v>1.9441241819792501E-7</v>
      </c>
      <c r="Y67" s="22">
        <v>0.03</v>
      </c>
      <c r="Z67" s="24">
        <v>1.9441241819792501E-7</v>
      </c>
    </row>
    <row r="68" spans="14:26" x14ac:dyDescent="0.2">
      <c r="N68" s="37">
        <v>2000</v>
      </c>
      <c r="O68" s="11">
        <v>0.6</v>
      </c>
      <c r="P68" s="11">
        <v>20.11</v>
      </c>
      <c r="Q68" s="15">
        <f t="shared" si="18"/>
        <v>0.54</v>
      </c>
      <c r="R68" s="50">
        <f t="shared" si="19"/>
        <v>326000</v>
      </c>
      <c r="S68" s="17">
        <f t="shared" si="17"/>
        <v>30.41</v>
      </c>
      <c r="T68" s="5">
        <f t="shared" si="13"/>
        <v>0.59862204724409451</v>
      </c>
      <c r="U68" s="5">
        <f t="shared" si="14"/>
        <v>9.2964431127287579</v>
      </c>
      <c r="V68" s="22">
        <v>3.041E-2</v>
      </c>
      <c r="W68" s="23">
        <v>9.3120810476929794</v>
      </c>
      <c r="X68" s="24">
        <v>2.01209809903779E-7</v>
      </c>
      <c r="Y68" s="22">
        <v>3.041E-2</v>
      </c>
      <c r="Z68" s="24">
        <v>2.01209809903779E-7</v>
      </c>
    </row>
    <row r="69" spans="14:26" x14ac:dyDescent="0.2">
      <c r="N69" s="37">
        <v>2000</v>
      </c>
      <c r="O69" s="11">
        <v>0.6</v>
      </c>
      <c r="P69" s="11">
        <v>20.6</v>
      </c>
      <c r="Q69" s="15">
        <f t="shared" si="18"/>
        <v>0.54</v>
      </c>
      <c r="R69" s="50">
        <f t="shared" si="19"/>
        <v>328000</v>
      </c>
      <c r="S69" s="17">
        <f t="shared" si="17"/>
        <v>30.900000000000002</v>
      </c>
      <c r="T69" s="5">
        <f t="shared" si="13"/>
        <v>0.6082677165354331</v>
      </c>
      <c r="U69" s="5">
        <f t="shared" si="14"/>
        <v>9.6582214472728598</v>
      </c>
      <c r="V69" s="22">
        <v>3.09E-2</v>
      </c>
      <c r="W69" s="23">
        <v>9.6093302086673802</v>
      </c>
      <c r="X69" s="24">
        <v>2.0769343067562199E-7</v>
      </c>
      <c r="Y69" s="22">
        <v>3.09E-2</v>
      </c>
      <c r="Z69" s="24">
        <v>2.0769343067562199E-7</v>
      </c>
    </row>
    <row r="70" spans="14:26" x14ac:dyDescent="0.2">
      <c r="N70" s="37">
        <v>1000</v>
      </c>
      <c r="O70" s="11">
        <v>0.6</v>
      </c>
      <c r="P70" s="11">
        <v>20.73</v>
      </c>
      <c r="Q70" s="15">
        <f t="shared" si="18"/>
        <v>0.54</v>
      </c>
      <c r="R70" s="50">
        <f t="shared" si="19"/>
        <v>329000</v>
      </c>
      <c r="S70" s="17">
        <f t="shared" si="17"/>
        <v>31.03</v>
      </c>
      <c r="T70" s="5">
        <f t="shared" si="13"/>
        <v>0.61082677165354338</v>
      </c>
      <c r="U70" s="5">
        <f t="shared" si="14"/>
        <v>9.7582403238718491</v>
      </c>
      <c r="V70" s="22">
        <v>3.1029999999999999E-2</v>
      </c>
      <c r="W70" s="23">
        <v>9.7749275921366401</v>
      </c>
      <c r="X70" s="24">
        <v>2.25149269356185E-7</v>
      </c>
      <c r="Y70" s="22">
        <v>3.1029999999999999E-2</v>
      </c>
      <c r="Z70" s="24">
        <v>2.25149269356185E-7</v>
      </c>
    </row>
    <row r="71" spans="14:26" x14ac:dyDescent="0.2">
      <c r="N71" s="37">
        <v>1000</v>
      </c>
      <c r="O71" s="11">
        <v>0.6</v>
      </c>
      <c r="P71" s="11">
        <v>20.96</v>
      </c>
      <c r="Q71" s="15">
        <f t="shared" si="18"/>
        <v>0.54</v>
      </c>
      <c r="R71" s="50">
        <f t="shared" si="19"/>
        <v>330000</v>
      </c>
      <c r="S71" s="17">
        <f t="shared" si="17"/>
        <v>31.26</v>
      </c>
      <c r="T71" s="5">
        <f t="shared" si="13"/>
        <v>0.61535433070866152</v>
      </c>
      <c r="U71" s="5">
        <f t="shared" si="14"/>
        <v>9.9395652405324437</v>
      </c>
      <c r="V71" s="22">
        <v>3.1260000000000003E-2</v>
      </c>
      <c r="W71" s="23">
        <v>9.9497018945599294</v>
      </c>
      <c r="X71" s="24">
        <v>2.2976623447318601E-7</v>
      </c>
      <c r="Y71" s="22">
        <v>3.1260000000000003E-2</v>
      </c>
      <c r="Z71" s="24">
        <v>2.2976623447318601E-7</v>
      </c>
    </row>
    <row r="72" spans="14:26" x14ac:dyDescent="0.2">
      <c r="N72" s="37">
        <v>1500</v>
      </c>
      <c r="O72" s="11">
        <v>0.6</v>
      </c>
      <c r="P72" s="11">
        <v>21.28</v>
      </c>
      <c r="Q72" s="15">
        <f t="shared" si="18"/>
        <v>0.54</v>
      </c>
      <c r="R72" s="50">
        <f t="shared" si="19"/>
        <v>331500</v>
      </c>
      <c r="S72" s="17">
        <f t="shared" si="17"/>
        <v>31.580000000000002</v>
      </c>
      <c r="T72" s="5">
        <f t="shared" si="13"/>
        <v>0.62165354330708666</v>
      </c>
      <c r="U72" s="5">
        <f t="shared" si="14"/>
        <v>10.201530946180389</v>
      </c>
      <c r="V72" s="22">
        <v>3.1579999999999997E-2</v>
      </c>
      <c r="W72" s="23">
        <v>10.2246165592636</v>
      </c>
      <c r="X72" s="24">
        <v>2.4222907508580401E-7</v>
      </c>
      <c r="Y72" s="22">
        <v>3.1579999999999997E-2</v>
      </c>
      <c r="Z72" s="24">
        <v>2.4222907508580401E-7</v>
      </c>
    </row>
    <row r="73" spans="14:26" x14ac:dyDescent="0.2">
      <c r="N73" s="37">
        <v>1500</v>
      </c>
      <c r="O73" s="11">
        <v>0.6</v>
      </c>
      <c r="P73" s="11">
        <v>21.75</v>
      </c>
      <c r="Q73" s="15">
        <f t="shared" si="18"/>
        <v>0.54</v>
      </c>
      <c r="R73" s="50">
        <f t="shared" si="19"/>
        <v>333000</v>
      </c>
      <c r="S73" s="17">
        <f t="shared" si="17"/>
        <v>32.049999999999997</v>
      </c>
      <c r="T73" s="5">
        <f t="shared" si="13"/>
        <v>0.63090551181102361</v>
      </c>
      <c r="U73" s="5">
        <f t="shared" si="14"/>
        <v>10.608089598361497</v>
      </c>
      <c r="V73" s="22">
        <v>3.2050000000000002E-2</v>
      </c>
      <c r="W73" s="23">
        <v>10.555964700927101</v>
      </c>
      <c r="X73" s="24">
        <v>2.7772636961761402E-7</v>
      </c>
      <c r="Y73" s="22">
        <v>3.2050000000000002E-2</v>
      </c>
      <c r="Z73" s="24">
        <v>2.7772636961761402E-7</v>
      </c>
    </row>
    <row r="74" spans="14:26" x14ac:dyDescent="0.2">
      <c r="N74" s="37">
        <v>1500</v>
      </c>
      <c r="O74" s="11">
        <v>0.6</v>
      </c>
      <c r="P74" s="11">
        <v>22.1</v>
      </c>
      <c r="Q74" s="15">
        <f t="shared" si="18"/>
        <v>0.54</v>
      </c>
      <c r="R74" s="50">
        <f t="shared" si="19"/>
        <v>334500</v>
      </c>
      <c r="S74" s="17">
        <f t="shared" si="17"/>
        <v>32.400000000000006</v>
      </c>
      <c r="T74" s="5">
        <f t="shared" si="13"/>
        <v>0.63779527559055138</v>
      </c>
      <c r="U74" s="5">
        <f t="shared" si="14"/>
        <v>10.928965540531051</v>
      </c>
      <c r="V74" s="22">
        <v>3.2399999999999998E-2</v>
      </c>
      <c r="W74" s="23">
        <v>10.963859445297899</v>
      </c>
      <c r="X74" s="24">
        <v>2.9998772404587099E-7</v>
      </c>
      <c r="Y74" s="22">
        <v>3.2399999999999998E-2</v>
      </c>
      <c r="Z74" s="24">
        <v>2.9998772404587099E-7</v>
      </c>
    </row>
    <row r="75" spans="14:26" x14ac:dyDescent="0.2">
      <c r="N75" s="37">
        <v>1500</v>
      </c>
      <c r="O75" s="11">
        <v>0.6</v>
      </c>
      <c r="P75" s="11">
        <v>22.58</v>
      </c>
      <c r="Q75" s="15">
        <f t="shared" si="18"/>
        <v>0.54</v>
      </c>
      <c r="R75" s="50">
        <f t="shared" si="19"/>
        <v>336000</v>
      </c>
      <c r="S75" s="17">
        <f t="shared" si="17"/>
        <v>32.879999999999995</v>
      </c>
      <c r="T75" s="5">
        <f t="shared" si="13"/>
        <v>0.64724409448818887</v>
      </c>
      <c r="U75" s="5">
        <f t="shared" si="14"/>
        <v>11.396393015145859</v>
      </c>
      <c r="V75" s="22">
        <v>3.288E-2</v>
      </c>
      <c r="W75" s="23">
        <v>11.422814661593501</v>
      </c>
      <c r="X75" s="24">
        <v>3.2744190368357702E-7</v>
      </c>
      <c r="Y75" s="22">
        <v>3.288E-2</v>
      </c>
      <c r="Z75" s="24">
        <v>3.2744190368357702E-7</v>
      </c>
    </row>
    <row r="76" spans="14:26" x14ac:dyDescent="0.2">
      <c r="N76" s="37">
        <v>1500</v>
      </c>
      <c r="O76" s="11">
        <v>0.6</v>
      </c>
      <c r="P76" s="11">
        <v>23.17</v>
      </c>
      <c r="Q76" s="15">
        <f t="shared" si="18"/>
        <v>0.54</v>
      </c>
      <c r="R76" s="50">
        <f t="shared" si="19"/>
        <v>337500</v>
      </c>
      <c r="S76" s="17">
        <f t="shared" si="17"/>
        <v>33.47</v>
      </c>
      <c r="T76" s="5">
        <f t="shared" si="13"/>
        <v>0.65885826771653544</v>
      </c>
      <c r="U76" s="5">
        <f t="shared" si="14"/>
        <v>12.018612639633162</v>
      </c>
      <c r="V76" s="22">
        <v>3.347E-2</v>
      </c>
      <c r="W76" s="23">
        <v>11.960879450993</v>
      </c>
      <c r="X76" s="24">
        <v>3.4104327749098801E-7</v>
      </c>
      <c r="Y76" s="22">
        <v>3.347E-2</v>
      </c>
      <c r="Z76" s="24">
        <v>3.4104327749098801E-7</v>
      </c>
    </row>
    <row r="77" spans="14:26" x14ac:dyDescent="0.2">
      <c r="N77" s="37">
        <v>1650</v>
      </c>
      <c r="O77" s="11">
        <v>0.6</v>
      </c>
      <c r="P77" s="11">
        <v>23.68</v>
      </c>
      <c r="Q77" s="15">
        <f t="shared" si="18"/>
        <v>0.54</v>
      </c>
      <c r="R77" s="50">
        <f t="shared" si="19"/>
        <v>339150</v>
      </c>
      <c r="S77" s="17">
        <f t="shared" si="17"/>
        <v>33.980000000000004</v>
      </c>
      <c r="T77" s="5">
        <f t="shared" si="13"/>
        <v>0.66889763779527567</v>
      </c>
      <c r="U77" s="5">
        <f t="shared" si="14"/>
        <v>12.603631851961246</v>
      </c>
      <c r="V77" s="22">
        <v>3.3980000000000003E-2</v>
      </c>
      <c r="W77" s="23">
        <v>12.648708731560999</v>
      </c>
      <c r="X77" s="24">
        <v>3.6433187079089699E-7</v>
      </c>
      <c r="Y77" s="22">
        <v>3.3980000000000003E-2</v>
      </c>
      <c r="Z77" s="24">
        <v>3.6433187079089699E-7</v>
      </c>
    </row>
    <row r="78" spans="14:26" x14ac:dyDescent="0.2">
      <c r="N78" s="37">
        <v>1500</v>
      </c>
      <c r="O78" s="11">
        <v>0.6</v>
      </c>
      <c r="P78" s="11">
        <v>24.32</v>
      </c>
      <c r="Q78" s="15">
        <f t="shared" si="18"/>
        <v>0.54</v>
      </c>
      <c r="R78" s="50">
        <f t="shared" si="19"/>
        <v>340650</v>
      </c>
      <c r="S78" s="17">
        <f t="shared" si="17"/>
        <v>34.620000000000005</v>
      </c>
      <c r="T78" s="5">
        <f t="shared" si="13"/>
        <v>0.68149606299212606</v>
      </c>
      <c r="U78" s="5">
        <f t="shared" si="14"/>
        <v>13.407665731139106</v>
      </c>
      <c r="V78" s="22">
        <v>3.4619999999999998E-2</v>
      </c>
      <c r="W78" s="23">
        <v>13.3452709441717</v>
      </c>
      <c r="X78" s="24">
        <v>3.8710227057589701E-7</v>
      </c>
      <c r="Y78" s="22">
        <v>3.4619999999999998E-2</v>
      </c>
      <c r="Z78" s="24">
        <v>3.8710227057589701E-7</v>
      </c>
    </row>
    <row r="79" spans="14:26" x14ac:dyDescent="0.2">
      <c r="N79" s="37">
        <v>1000</v>
      </c>
      <c r="O79" s="11">
        <v>0.6</v>
      </c>
      <c r="P79" s="11">
        <v>24.59</v>
      </c>
      <c r="Q79" s="15">
        <f t="shared" si="18"/>
        <v>0.54</v>
      </c>
      <c r="R79" s="50">
        <f t="shared" si="19"/>
        <v>341650</v>
      </c>
      <c r="S79" s="17">
        <f t="shared" si="17"/>
        <v>34.89</v>
      </c>
      <c r="T79" s="5">
        <f t="shared" si="13"/>
        <v>0.68681102362204727</v>
      </c>
      <c r="U79" s="5">
        <f t="shared" si="14"/>
        <v>13.772691304002906</v>
      </c>
      <c r="V79" s="22">
        <v>3.4889999999999997E-2</v>
      </c>
      <c r="W79" s="23">
        <v>13.8544546534013</v>
      </c>
      <c r="X79" s="24">
        <v>4.1262169606129698E-7</v>
      </c>
      <c r="Y79" s="22">
        <v>3.4889999999999997E-2</v>
      </c>
      <c r="Z79" s="24">
        <v>4.1262169606129698E-7</v>
      </c>
    </row>
    <row r="80" spans="14:26" x14ac:dyDescent="0.2">
      <c r="N80" s="37">
        <v>1000</v>
      </c>
      <c r="O80" s="11">
        <v>0.6</v>
      </c>
      <c r="P80" s="11">
        <v>25.06</v>
      </c>
      <c r="Q80" s="15">
        <f t="shared" si="18"/>
        <v>0.54</v>
      </c>
      <c r="R80" s="50">
        <f t="shared" si="19"/>
        <v>342650</v>
      </c>
      <c r="S80" s="17">
        <f t="shared" si="17"/>
        <v>35.36</v>
      </c>
      <c r="T80" s="5">
        <f t="shared" si="13"/>
        <v>0.69606299212598433</v>
      </c>
      <c r="U80" s="5">
        <f t="shared" si="14"/>
        <v>14.448559790623026</v>
      </c>
      <c r="V80" s="22">
        <v>3.5360000000000003E-2</v>
      </c>
      <c r="W80" s="23">
        <v>14.4719907936392</v>
      </c>
      <c r="X80" s="24">
        <v>4.5844461241286701E-7</v>
      </c>
      <c r="Y80" s="22">
        <v>3.5360000000000003E-2</v>
      </c>
      <c r="Z80" s="24">
        <v>4.5844461241286701E-7</v>
      </c>
    </row>
    <row r="81" spans="14:26" x14ac:dyDescent="0.2">
      <c r="N81" s="37">
        <v>500</v>
      </c>
      <c r="O81" s="11">
        <v>0.6</v>
      </c>
      <c r="P81" s="11">
        <v>25.32</v>
      </c>
      <c r="Q81" s="15">
        <f t="shared" si="18"/>
        <v>0.54</v>
      </c>
      <c r="R81" s="50">
        <f t="shared" si="19"/>
        <v>343150</v>
      </c>
      <c r="S81" s="17">
        <f t="shared" si="17"/>
        <v>35.620000000000005</v>
      </c>
      <c r="T81" s="5">
        <f t="shared" si="13"/>
        <v>0.70118110236220488</v>
      </c>
      <c r="U81" s="5">
        <f t="shared" si="14"/>
        <v>14.846249399333015</v>
      </c>
      <c r="V81" s="22">
        <v>3.5619999999999999E-2</v>
      </c>
      <c r="W81" s="23">
        <v>14.7917750837971</v>
      </c>
      <c r="X81" s="24">
        <v>4.8669517782841401E-7</v>
      </c>
      <c r="Y81" s="22">
        <v>3.5619999999999999E-2</v>
      </c>
      <c r="Z81" s="24">
        <v>4.8669517782841401E-7</v>
      </c>
    </row>
    <row r="82" spans="14:26" x14ac:dyDescent="0.2">
      <c r="N82" s="37">
        <v>500</v>
      </c>
      <c r="O82" s="11">
        <v>0.6</v>
      </c>
      <c r="P82" s="11">
        <v>25.53</v>
      </c>
      <c r="Q82" s="15">
        <f t="shared" si="18"/>
        <v>0.54</v>
      </c>
      <c r="R82" s="50">
        <f t="shared" si="19"/>
        <v>343650</v>
      </c>
      <c r="S82" s="17">
        <f t="shared" si="17"/>
        <v>35.83</v>
      </c>
      <c r="T82" s="5">
        <f t="shared" si="13"/>
        <v>0.70531496062992127</v>
      </c>
      <c r="U82" s="5">
        <f t="shared" si="14"/>
        <v>15.180760957612465</v>
      </c>
      <c r="V82" s="22">
        <v>3.5830000000000001E-2</v>
      </c>
      <c r="W82" s="23">
        <v>15.143402736775601</v>
      </c>
      <c r="X82" s="24">
        <v>5.6298855039131304E-7</v>
      </c>
      <c r="Y82" s="22">
        <v>3.5830000000000001E-2</v>
      </c>
      <c r="Z82" s="24">
        <v>5.6298855039131304E-7</v>
      </c>
    </row>
    <row r="83" spans="14:26" x14ac:dyDescent="0.2">
      <c r="N83" s="37">
        <v>1000</v>
      </c>
      <c r="O83" s="11">
        <v>0.6</v>
      </c>
      <c r="P83" s="11">
        <v>26.09</v>
      </c>
      <c r="Q83" s="15">
        <f t="shared" si="18"/>
        <v>0.54</v>
      </c>
      <c r="R83" s="50">
        <f t="shared" si="19"/>
        <v>344650</v>
      </c>
      <c r="S83" s="17">
        <f t="shared" si="17"/>
        <v>36.39</v>
      </c>
      <c r="T83" s="5">
        <f t="shared" si="13"/>
        <v>0.71633858267716544</v>
      </c>
      <c r="U83" s="5">
        <f t="shared" si="14"/>
        <v>16.135828366417609</v>
      </c>
      <c r="V83" s="22">
        <v>3.6389999999999999E-2</v>
      </c>
      <c r="W83" s="23">
        <v>16.094021524760102</v>
      </c>
      <c r="X83" s="24">
        <v>7.1550036248792699E-7</v>
      </c>
      <c r="Y83" s="22">
        <v>3.6389999999999999E-2</v>
      </c>
      <c r="Z83" s="24">
        <v>7.1550036248792699E-7</v>
      </c>
    </row>
    <row r="84" spans="14:26" x14ac:dyDescent="0.2">
      <c r="N84" s="37">
        <v>800</v>
      </c>
      <c r="O84" s="11">
        <v>0.6</v>
      </c>
      <c r="P84" s="11">
        <v>26.6</v>
      </c>
      <c r="Q84" s="15">
        <f t="shared" si="18"/>
        <v>0.54</v>
      </c>
      <c r="R84" s="50">
        <f t="shared" si="19"/>
        <v>345450</v>
      </c>
      <c r="S84" s="17">
        <f t="shared" si="17"/>
        <v>36.900000000000006</v>
      </c>
      <c r="T84" s="5">
        <f t="shared" si="13"/>
        <v>0.72637795275590566</v>
      </c>
      <c r="U84" s="5">
        <f t="shared" si="14"/>
        <v>17.094115298567054</v>
      </c>
      <c r="V84" s="22">
        <v>3.6900000000000002E-2</v>
      </c>
      <c r="W84" s="23">
        <v>17.228199567730901</v>
      </c>
      <c r="X84" s="24">
        <v>1.11569803797905E-6</v>
      </c>
      <c r="Y84" s="22">
        <v>3.6900000000000002E-2</v>
      </c>
      <c r="Z84" s="24">
        <v>1.11569803797905E-6</v>
      </c>
    </row>
    <row r="85" spans="14:26" x14ac:dyDescent="0.2">
      <c r="N85" s="37">
        <v>800</v>
      </c>
      <c r="O85" s="11">
        <v>0.6</v>
      </c>
      <c r="P85" s="11">
        <v>27.53</v>
      </c>
      <c r="Q85" s="15">
        <f t="shared" si="18"/>
        <v>0.54</v>
      </c>
      <c r="R85" s="50">
        <f t="shared" si="19"/>
        <v>346250</v>
      </c>
      <c r="S85" s="17">
        <f t="shared" si="17"/>
        <v>37.83</v>
      </c>
      <c r="T85" s="5">
        <f t="shared" si="13"/>
        <v>0.74468503937007879</v>
      </c>
      <c r="U85" s="5">
        <f t="shared" si="14"/>
        <v>19.098628677696141</v>
      </c>
      <c r="V85" s="22">
        <v>3.7830000000000003E-2</v>
      </c>
      <c r="W85" s="23">
        <v>19.718049716284401</v>
      </c>
      <c r="X85" s="24">
        <v>1.8915471823015099E-6</v>
      </c>
      <c r="Y85" s="22">
        <v>3.7830000000000003E-2</v>
      </c>
      <c r="Z85" s="24">
        <v>1.8915471823015099E-6</v>
      </c>
    </row>
    <row r="86" spans="14:26" x14ac:dyDescent="0.2">
      <c r="N86" s="37">
        <v>200</v>
      </c>
      <c r="O86" s="11">
        <v>0.6</v>
      </c>
      <c r="P86" s="11">
        <v>27.8</v>
      </c>
      <c r="Q86" s="15">
        <f t="shared" si="18"/>
        <v>0.54</v>
      </c>
      <c r="R86" s="50">
        <f t="shared" si="19"/>
        <v>346450</v>
      </c>
      <c r="S86" s="17">
        <f t="shared" si="17"/>
        <v>38.1</v>
      </c>
      <c r="T86" s="5">
        <f t="shared" si="13"/>
        <v>0.75000000000000011</v>
      </c>
      <c r="U86" s="5">
        <f t="shared" si="14"/>
        <v>19.752689003079116</v>
      </c>
      <c r="V86" s="22">
        <v>3.8100000000000002E-2</v>
      </c>
      <c r="W86" s="23">
        <v>20.501600411177002</v>
      </c>
      <c r="X86" s="24">
        <v>2.5416166112182098E-6</v>
      </c>
      <c r="Y86" s="22">
        <v>3.8100000000000002E-2</v>
      </c>
      <c r="Z86" s="24">
        <v>2.5416166112182098E-6</v>
      </c>
    </row>
    <row r="87" spans="14:26" x14ac:dyDescent="0.2">
      <c r="N87" s="37">
        <v>200</v>
      </c>
      <c r="O87" s="11">
        <v>0.6</v>
      </c>
      <c r="P87" s="11">
        <v>28.11</v>
      </c>
      <c r="Q87" s="15">
        <f t="shared" si="18"/>
        <v>0.54</v>
      </c>
      <c r="R87" s="50">
        <f t="shared" si="19"/>
        <v>346650</v>
      </c>
      <c r="S87" s="17">
        <f t="shared" si="17"/>
        <v>38.409999999999997</v>
      </c>
      <c r="T87" s="5">
        <f t="shared" si="13"/>
        <v>0.75610236220472438</v>
      </c>
      <c r="U87" s="5">
        <f t="shared" si="14"/>
        <v>20.549414354514486</v>
      </c>
      <c r="V87" s="22">
        <v>3.9015000000000001E-2</v>
      </c>
      <c r="W87" s="23">
        <v>20.5494143545145</v>
      </c>
      <c r="X87" s="24">
        <v>6.0499999999999997E-6</v>
      </c>
      <c r="Y87" s="22">
        <v>3.9015000000000001E-2</v>
      </c>
      <c r="Z87" s="24">
        <v>6.0499999999999997E-6</v>
      </c>
    </row>
    <row r="88" spans="14:26" x14ac:dyDescent="0.2">
      <c r="N88" s="37">
        <v>200</v>
      </c>
      <c r="O88" s="11">
        <v>0.6</v>
      </c>
      <c r="P88" s="11">
        <v>29.32</v>
      </c>
      <c r="Q88" s="15">
        <f t="shared" si="18"/>
        <v>0.54</v>
      </c>
      <c r="R88" s="50">
        <f t="shared" si="19"/>
        <v>346850</v>
      </c>
      <c r="S88" s="17">
        <f t="shared" si="17"/>
        <v>39.620000000000005</v>
      </c>
      <c r="T88" s="5">
        <f t="shared" si="13"/>
        <v>0.77992125984251981</v>
      </c>
      <c r="U88" s="5">
        <f t="shared" si="14"/>
        <v>24.216450811736241</v>
      </c>
      <c r="V88" s="22">
        <v>3.9690000000000003E-2</v>
      </c>
      <c r="W88" s="23">
        <v>24.216450811736198</v>
      </c>
      <c r="X88" s="24">
        <v>2.0000000000000101E-6</v>
      </c>
      <c r="Y88" s="22">
        <v>3.9690000000000003E-2</v>
      </c>
      <c r="Z88" s="24">
        <v>2.0000000000000101E-6</v>
      </c>
    </row>
    <row r="89" spans="14:26" x14ac:dyDescent="0.2">
      <c r="N89" s="37">
        <v>70</v>
      </c>
      <c r="O89" s="11">
        <v>0.6</v>
      </c>
      <c r="P89" s="11">
        <v>29.46</v>
      </c>
      <c r="Q89" s="15">
        <f t="shared" si="18"/>
        <v>0.54</v>
      </c>
      <c r="R89" s="50">
        <f t="shared" si="19"/>
        <v>346920</v>
      </c>
      <c r="S89" s="17">
        <f t="shared" si="17"/>
        <v>39.760000000000005</v>
      </c>
      <c r="T89" s="5">
        <f t="shared" si="13"/>
        <v>0.78267716535433085</v>
      </c>
      <c r="U89" s="5">
        <f t="shared" si="14"/>
        <v>24.708169875800838</v>
      </c>
      <c r="V89" s="22">
        <v>3.9759999999999997E-2</v>
      </c>
      <c r="W89" s="23">
        <v>0</v>
      </c>
      <c r="X89" s="25">
        <v>0</v>
      </c>
      <c r="Y89" s="22">
        <v>3.9759999999999997E-2</v>
      </c>
      <c r="Z89" s="25">
        <v>0</v>
      </c>
    </row>
  </sheetData>
  <mergeCells count="2">
    <mergeCell ref="V1:X1"/>
    <mergeCell ref="A8:F8"/>
  </mergeCells>
  <pageMargins left="0.7" right="0.7" top="0.75" bottom="0.75" header="0.3" footer="0.3"/>
  <pageSetup paperSize="9" orientation="portrait" horizontalDpi="0" verticalDpi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66F09D-B8A7-6342-A340-88F69612EA42}">
  <dimension ref="A1:AK80"/>
  <sheetViews>
    <sheetView zoomScale="89" workbookViewId="0">
      <selection activeCell="W6" sqref="W6"/>
    </sheetView>
  </sheetViews>
  <sheetFormatPr baseColWidth="10" defaultColWidth="10.83203125" defaultRowHeight="16" x14ac:dyDescent="0.2"/>
  <cols>
    <col min="1" max="1" width="19.6640625" bestFit="1" customWidth="1"/>
    <col min="2" max="2" width="15.1640625" bestFit="1" customWidth="1"/>
    <col min="3" max="3" width="15.5" bestFit="1" customWidth="1"/>
    <col min="4" max="4" width="24.1640625" bestFit="1" customWidth="1"/>
    <col min="5" max="6" width="12.6640625" customWidth="1"/>
    <col min="7" max="8" width="17.5" style="3" customWidth="1"/>
    <col min="9" max="9" width="14.6640625" style="3" bestFit="1" customWidth="1"/>
    <col min="10" max="10" width="14.6640625" style="3" customWidth="1"/>
    <col min="11" max="11" width="13.6640625" style="3" bestFit="1" customWidth="1"/>
    <col min="13" max="13" width="18.6640625" style="1" bestFit="1" customWidth="1"/>
    <col min="14" max="14" width="12" style="37" customWidth="1"/>
    <col min="15" max="15" width="10.83203125" style="11"/>
    <col min="16" max="16" width="13.33203125" style="11" bestFit="1" customWidth="1"/>
    <col min="17" max="17" width="13.33203125" style="11" customWidth="1"/>
    <col min="18" max="18" width="10.83203125" style="15"/>
    <col min="19" max="19" width="11.1640625" style="50" bestFit="1" customWidth="1"/>
    <col min="20" max="20" width="28" style="17" bestFit="1" customWidth="1"/>
    <col min="21" max="21" width="24.6640625" style="110" bestFit="1" customWidth="1"/>
    <col min="22" max="22" width="16.33203125" style="111" customWidth="1"/>
    <col min="23" max="23" width="8.33203125" style="110" customWidth="1"/>
    <col min="24" max="24" width="10.1640625" style="110" customWidth="1"/>
    <col min="25" max="25" width="10.83203125" style="5"/>
    <col min="26" max="26" width="17.1640625" style="5" bestFit="1" customWidth="1"/>
    <col min="27" max="27" width="15.5" style="116" customWidth="1"/>
    <col min="28" max="28" width="14.6640625" style="88" customWidth="1"/>
    <col min="29" max="29" width="10.83203125" style="88"/>
    <col min="30" max="30" width="14.83203125" style="88" bestFit="1" customWidth="1"/>
  </cols>
  <sheetData>
    <row r="1" spans="1:37" x14ac:dyDescent="0.2">
      <c r="M1" s="1" t="s">
        <v>17</v>
      </c>
      <c r="N1" s="36" t="s">
        <v>5</v>
      </c>
      <c r="O1" s="10" t="s">
        <v>24</v>
      </c>
      <c r="P1" s="12" t="s">
        <v>15</v>
      </c>
      <c r="Q1" s="10" t="s">
        <v>73</v>
      </c>
      <c r="R1" s="14" t="s">
        <v>25</v>
      </c>
      <c r="S1" s="49" t="s">
        <v>6</v>
      </c>
      <c r="T1" s="16" t="s">
        <v>28</v>
      </c>
      <c r="U1" s="108" t="s">
        <v>75</v>
      </c>
      <c r="V1" s="109" t="s">
        <v>76</v>
      </c>
      <c r="W1" s="108" t="s">
        <v>71</v>
      </c>
      <c r="X1" s="108" t="s">
        <v>72</v>
      </c>
      <c r="Y1" s="26" t="s">
        <v>7</v>
      </c>
      <c r="Z1" s="26" t="s">
        <v>70</v>
      </c>
      <c r="AA1" s="115" t="s">
        <v>29</v>
      </c>
      <c r="AB1" s="165" t="s">
        <v>30</v>
      </c>
      <c r="AC1" s="166"/>
      <c r="AD1" s="166"/>
    </row>
    <row r="2" spans="1:37" x14ac:dyDescent="0.2">
      <c r="A2" s="1" t="s">
        <v>1</v>
      </c>
      <c r="B2" s="1" t="s">
        <v>0</v>
      </c>
      <c r="C2" s="1" t="s">
        <v>2</v>
      </c>
      <c r="D2" s="1" t="s">
        <v>69</v>
      </c>
      <c r="G2" s="4" t="s">
        <v>19</v>
      </c>
      <c r="H2" s="4" t="s">
        <v>22</v>
      </c>
      <c r="I2" s="4" t="s">
        <v>21</v>
      </c>
      <c r="J2" s="4" t="s">
        <v>36</v>
      </c>
      <c r="K2" s="4" t="s">
        <v>20</v>
      </c>
      <c r="M2" s="1" t="s">
        <v>64</v>
      </c>
      <c r="N2" s="37">
        <v>50000</v>
      </c>
      <c r="O2" s="11">
        <v>0.8</v>
      </c>
      <c r="P2" s="13">
        <v>1.17</v>
      </c>
      <c r="Q2" s="11">
        <v>4.8000000000000001E-2</v>
      </c>
      <c r="R2" s="15">
        <f>O2*0.9</f>
        <v>0.72000000000000008</v>
      </c>
      <c r="S2" s="50">
        <f>N2</f>
        <v>50000</v>
      </c>
      <c r="T2" s="17">
        <f>P2+$D$10</f>
        <v>11.47</v>
      </c>
      <c r="U2" s="110">
        <f>Z2*$C$10</f>
        <v>7.8784354823768492</v>
      </c>
      <c r="V2" s="111">
        <f>ABS(T2-U2)/T2</f>
        <v>0.31312681060358771</v>
      </c>
      <c r="W2" s="110">
        <f>$D$6*Q2*$B$10/O2</f>
        <v>15.329999999999998</v>
      </c>
      <c r="X2" s="110">
        <f>1/(W2^(1/2)+1)</f>
        <v>0.20344413050177101</v>
      </c>
      <c r="Y2" s="5">
        <f>T2/$C$10</f>
        <v>0.22578740157480318</v>
      </c>
      <c r="Z2" s="5">
        <f>1.001-4.6695*X2+18.46*X2^2-236.82*X2^3+1214.9*X2^4-2143.6*X2^5</f>
        <v>0.15508731264521358</v>
      </c>
      <c r="AA2" s="116">
        <f>(((R2/($B$10*SQRT($C$10)))*((2+Y2)*((1-Y2)^(-3/2)))*(0.886+4.64*(Y2)-13.32*(Y2)^2+14.72*(Y2)^3-5.6*(Y2)^4)))*10^(3/2)</f>
        <v>4.2032550738902934</v>
      </c>
      <c r="AB2" s="114" t="s">
        <v>32</v>
      </c>
      <c r="AC2" s="114" t="s">
        <v>29</v>
      </c>
      <c r="AD2" s="114" t="s">
        <v>31</v>
      </c>
    </row>
    <row r="3" spans="1:37" x14ac:dyDescent="0.2">
      <c r="A3" s="1" t="s">
        <v>16</v>
      </c>
      <c r="B3" s="35" t="s">
        <v>67</v>
      </c>
      <c r="C3" s="1" t="s">
        <v>84</v>
      </c>
      <c r="D3" s="1"/>
      <c r="G3" s="4">
        <v>0.8</v>
      </c>
      <c r="H3" s="4">
        <f>G3*0.1</f>
        <v>8.0000000000000016E-2</v>
      </c>
      <c r="I3" s="4">
        <f>(G3-H3)/2</f>
        <v>0.36</v>
      </c>
      <c r="J3" s="4">
        <f>G3-H3</f>
        <v>0.72</v>
      </c>
      <c r="K3" s="4">
        <f>(G3+H3)/2</f>
        <v>0.44000000000000006</v>
      </c>
      <c r="N3" s="37">
        <v>60000</v>
      </c>
      <c r="O3" s="11">
        <v>0.8</v>
      </c>
      <c r="P3" s="13">
        <v>1.76</v>
      </c>
      <c r="Q3" s="11">
        <v>5.1999999999999998E-2</v>
      </c>
      <c r="R3" s="15">
        <f t="shared" ref="R3" si="0">O3*0.9</f>
        <v>0.72000000000000008</v>
      </c>
      <c r="S3" s="50">
        <f>SUM(S2+N3)</f>
        <v>110000</v>
      </c>
      <c r="T3" s="17">
        <f t="shared" ref="T3:T16" si="1">P3+$D$10</f>
        <v>12.06</v>
      </c>
      <c r="U3" s="110">
        <f t="shared" ref="U3" si="2">Z3*$C$10</f>
        <v>9.173814992650847</v>
      </c>
      <c r="V3" s="111">
        <f t="shared" ref="V3" si="3">ABS(T3-U3)/T3</f>
        <v>0.23931882316327971</v>
      </c>
      <c r="W3" s="110">
        <f>$D$6*Q3*$B$10/O3</f>
        <v>16.607499999999998</v>
      </c>
      <c r="X3" s="110">
        <f>1/(W3^(1/2)+1)</f>
        <v>0.19703540316231294</v>
      </c>
      <c r="Y3" s="5">
        <f>T3/$C$10</f>
        <v>0.23740157480314963</v>
      </c>
      <c r="Z3" s="5">
        <f>1.001-4.6695*X3+18.46*X3^2-236.82*X3^3+1214.9*X3^4-2143.6*X3^5</f>
        <v>0.18058690930415056</v>
      </c>
      <c r="AA3" s="116">
        <f>(((R3/($B$10*SQRT($C$10)))*((2+Y3)*((1-Y3)^(-3/2)))*(0.886+4.64*(Y3)-13.32*(Y3)^2+14.72*(Y3)^3-5.6*(Y3)^4)))*10^(3/2)</f>
        <v>4.3420551160895178</v>
      </c>
      <c r="AB3" s="88">
        <v>1.1764999999999999E-2</v>
      </c>
      <c r="AC3" s="88">
        <v>4.2032550738902899</v>
      </c>
      <c r="AD3" s="118">
        <v>9.8333333333333304E-9</v>
      </c>
      <c r="AE3" s="88">
        <v>1.1764999999999999E-2</v>
      </c>
      <c r="AF3" s="118">
        <v>9.8333333333333304E-9</v>
      </c>
      <c r="AG3" s="9"/>
      <c r="AH3" s="9"/>
      <c r="AI3" s="9"/>
      <c r="AJ3" s="8"/>
      <c r="AK3" s="6"/>
    </row>
    <row r="4" spans="1:37" x14ac:dyDescent="0.2">
      <c r="G4" s="4">
        <f>G3*0.9</f>
        <v>0.72000000000000008</v>
      </c>
      <c r="H4" s="4">
        <f t="shared" ref="H4:H20" si="4">G4*0.1</f>
        <v>7.2000000000000008E-2</v>
      </c>
      <c r="I4" s="4">
        <f t="shared" ref="I4:I20" si="5">(G4-H4)/2</f>
        <v>0.32400000000000007</v>
      </c>
      <c r="J4" s="4">
        <f t="shared" ref="J4:J20" si="6">G4-H4</f>
        <v>0.64800000000000013</v>
      </c>
      <c r="K4" s="4">
        <f t="shared" ref="K4:K20" si="7">(G4+H4)/2</f>
        <v>0.39600000000000002</v>
      </c>
      <c r="N4" s="37">
        <v>50000</v>
      </c>
      <c r="O4" s="11">
        <v>0.72</v>
      </c>
      <c r="P4" s="13">
        <v>2.25</v>
      </c>
      <c r="Q4" s="11">
        <v>4.9000000000000002E-2</v>
      </c>
      <c r="R4" s="15">
        <f t="shared" ref="R4" si="8">O4*0.9</f>
        <v>0.64800000000000002</v>
      </c>
      <c r="S4" s="50">
        <f>SUM(S3+N4)</f>
        <v>160000</v>
      </c>
      <c r="T4" s="17">
        <f t="shared" si="1"/>
        <v>12.55</v>
      </c>
      <c r="U4" s="110">
        <f>Z4*$C$10</f>
        <v>9.8979962108448163</v>
      </c>
      <c r="V4" s="111">
        <f t="shared" ref="V4" si="9">ABS(T4-U4)/T4</f>
        <v>0.21131504296057246</v>
      </c>
      <c r="W4" s="110">
        <f>$D$6*Q4*$B$10/O4</f>
        <v>17.388194444444448</v>
      </c>
      <c r="X4" s="110">
        <f>1/(W4^(1/2)+1)</f>
        <v>0.193426762838352</v>
      </c>
      <c r="Y4" s="5">
        <f>T4/$C$10</f>
        <v>0.24704724409448822</v>
      </c>
      <c r="Z4" s="5">
        <f>1.001-4.6695*X4+18.46*X4^2-236.82*X4^3+1214.9*X4^4-2143.6*X4^5</f>
        <v>0.19484244509537041</v>
      </c>
      <c r="AA4" s="116">
        <f>(((R4/($B$10*SQRT($C$10)))*((2+Y4)*((1-Y4)^(-3/2)))*(0.886+4.64*(Y4)-13.32*(Y4)^2+14.72*(Y4)^3-5.6*(Y4)^4)))*10^(3/2)</f>
        <v>4.0128884145936414</v>
      </c>
      <c r="AB4" s="88">
        <v>1.2305E-2</v>
      </c>
      <c r="AC4" s="88">
        <v>4.3420551160895204</v>
      </c>
      <c r="AD4" s="118">
        <v>9.80000000000001E-9</v>
      </c>
      <c r="AE4" s="88">
        <v>1.2305E-2</v>
      </c>
      <c r="AF4" s="118">
        <v>9.80000000000001E-9</v>
      </c>
      <c r="AG4" s="9"/>
      <c r="AH4" s="9"/>
      <c r="AI4" s="9"/>
      <c r="AJ4" s="8"/>
    </row>
    <row r="5" spans="1:37" x14ac:dyDescent="0.2">
      <c r="A5" s="2" t="s">
        <v>12</v>
      </c>
      <c r="B5" s="2" t="s">
        <v>11</v>
      </c>
      <c r="C5" s="2" t="s">
        <v>23</v>
      </c>
      <c r="D5" s="107" t="s">
        <v>74</v>
      </c>
      <c r="G5" s="4">
        <f>G4*0.9</f>
        <v>0.64800000000000013</v>
      </c>
      <c r="H5" s="4">
        <f t="shared" si="4"/>
        <v>6.480000000000001E-2</v>
      </c>
      <c r="I5" s="4">
        <f t="shared" si="5"/>
        <v>0.29160000000000008</v>
      </c>
      <c r="J5" s="4">
        <f t="shared" si="6"/>
        <v>0.58320000000000016</v>
      </c>
      <c r="K5" s="4">
        <f t="shared" si="7"/>
        <v>0.35640000000000005</v>
      </c>
      <c r="N5" s="37">
        <v>50000</v>
      </c>
      <c r="O5" s="11">
        <v>0.64800000000000002</v>
      </c>
      <c r="P5" s="13">
        <v>2.72</v>
      </c>
      <c r="Q5" s="11">
        <v>4.4999999999999998E-2</v>
      </c>
      <c r="R5" s="15">
        <f t="shared" ref="R5:R16" si="10">O5*0.9</f>
        <v>0.58320000000000005</v>
      </c>
      <c r="S5" s="50">
        <f t="shared" ref="S5:S16" si="11">SUM(S4+N5)</f>
        <v>210000</v>
      </c>
      <c r="T5" s="17">
        <f t="shared" si="1"/>
        <v>13.020000000000001</v>
      </c>
      <c r="U5" s="110">
        <f t="shared" ref="U5:U16" si="12">Z5*$C$10</f>
        <v>10.212625153083545</v>
      </c>
      <c r="V5" s="111">
        <f t="shared" ref="V5:V16" si="13">ABS(T5-U5)/T5</f>
        <v>0.21562018793521168</v>
      </c>
      <c r="W5" s="110">
        <f t="shared" ref="W5:W16" si="14">$D$6*Q5*$B$10/O5</f>
        <v>17.743055555555554</v>
      </c>
      <c r="X5" s="110">
        <f t="shared" ref="X5:X16" si="15">1/(W5^(1/2)+1)</f>
        <v>0.19185570049473472</v>
      </c>
      <c r="Y5" s="5">
        <f t="shared" ref="Y5:Y16" si="16">T5/$C$10</f>
        <v>0.25629921259842525</v>
      </c>
      <c r="Z5" s="5">
        <f t="shared" ref="Z5:Z16" si="17">1.001-4.6695*X5+18.46*X5^2-236.82*X5^3+1214.9*X5^4-2143.6*X5^5</f>
        <v>0.20103592821030603</v>
      </c>
      <c r="AA5" s="116">
        <f t="shared" ref="AA5:AA16" si="18">(((R5/($B$10*SQRT($C$10)))*((2+Y5)*((1-Y5)^(-3/2)))*(0.886+4.64*(Y5)-13.32*(Y5)^2+14.72*(Y5)^3-5.6*(Y5)^4)))*10^(3/2)</f>
        <v>3.7033907291745236</v>
      </c>
      <c r="AB5" s="88">
        <v>1.2784999999999999E-2</v>
      </c>
      <c r="AC5" s="88">
        <v>4.0128884145936397</v>
      </c>
      <c r="AD5" s="118">
        <v>9.3999999999999799E-9</v>
      </c>
      <c r="AE5" s="88">
        <v>1.2784999999999999E-2</v>
      </c>
      <c r="AF5" s="118">
        <v>9.3999999999999799E-9</v>
      </c>
      <c r="AG5" s="9"/>
      <c r="AH5" s="9"/>
      <c r="AI5" s="9"/>
      <c r="AJ5" s="8"/>
    </row>
    <row r="6" spans="1:37" x14ac:dyDescent="0.2">
      <c r="A6" s="2">
        <v>70</v>
      </c>
      <c r="B6" s="2">
        <v>300</v>
      </c>
      <c r="C6" s="2">
        <v>7.5510000000000002</v>
      </c>
      <c r="D6" s="107">
        <v>73</v>
      </c>
      <c r="G6" s="4">
        <f t="shared" ref="G6:G19" si="19">G5*0.9</f>
        <v>0.58320000000000016</v>
      </c>
      <c r="H6" s="4">
        <f t="shared" si="4"/>
        <v>5.8320000000000018E-2</v>
      </c>
      <c r="I6" s="4">
        <f t="shared" si="5"/>
        <v>0.26244000000000006</v>
      </c>
      <c r="J6" s="4">
        <f t="shared" si="6"/>
        <v>0.52488000000000012</v>
      </c>
      <c r="K6" s="4">
        <f t="shared" si="7"/>
        <v>0.3207600000000001</v>
      </c>
      <c r="N6" s="37">
        <v>50000</v>
      </c>
      <c r="O6" s="11">
        <v>0.58299999999999996</v>
      </c>
      <c r="P6" s="13">
        <v>3.11</v>
      </c>
      <c r="Q6" s="11">
        <v>0.04</v>
      </c>
      <c r="R6" s="15">
        <f t="shared" si="10"/>
        <v>0.52469999999999994</v>
      </c>
      <c r="S6" s="50">
        <f t="shared" si="11"/>
        <v>260000</v>
      </c>
      <c r="T6" s="17">
        <f t="shared" si="1"/>
        <v>13.41</v>
      </c>
      <c r="U6" s="110">
        <f>Z6*$C$10</f>
        <v>10.024773005966367</v>
      </c>
      <c r="V6" s="111">
        <f>ABS(T6-U6)/T6</f>
        <v>0.25244049172510319</v>
      </c>
      <c r="W6" s="110">
        <f>$D$6*Q6*$B$10/O6</f>
        <v>17.530017152658662</v>
      </c>
      <c r="X6" s="110">
        <f t="shared" si="15"/>
        <v>0.19279389138192293</v>
      </c>
      <c r="Y6" s="5">
        <f t="shared" si="16"/>
        <v>0.26397637795275591</v>
      </c>
      <c r="Z6" s="5">
        <f t="shared" si="17"/>
        <v>0.19733805129855053</v>
      </c>
      <c r="AA6" s="116">
        <f t="shared" si="18"/>
        <v>3.4012576070617335</v>
      </c>
      <c r="AB6" s="88">
        <v>1.302E-2</v>
      </c>
      <c r="AC6" s="88">
        <v>3.71666240782963</v>
      </c>
      <c r="AD6" s="118">
        <v>6.7868631029054E-9</v>
      </c>
      <c r="AE6" s="88">
        <v>1.302E-2</v>
      </c>
      <c r="AF6" s="118">
        <v>6.7868631029054E-9</v>
      </c>
      <c r="AG6" s="9"/>
      <c r="AH6" s="9"/>
      <c r="AI6" s="9"/>
      <c r="AJ6" s="8"/>
    </row>
    <row r="7" spans="1:37" x14ac:dyDescent="0.2">
      <c r="G7" s="4">
        <f t="shared" si="19"/>
        <v>0.52488000000000012</v>
      </c>
      <c r="H7" s="4">
        <f t="shared" si="4"/>
        <v>5.2488000000000014E-2</v>
      </c>
      <c r="I7" s="4">
        <f t="shared" si="5"/>
        <v>0.23619600000000004</v>
      </c>
      <c r="J7" s="4">
        <f t="shared" si="6"/>
        <v>0.47239200000000009</v>
      </c>
      <c r="K7" s="4">
        <f t="shared" si="7"/>
        <v>0.28868400000000005</v>
      </c>
      <c r="N7" s="37">
        <v>20000</v>
      </c>
      <c r="O7" s="11">
        <v>0.58299999999999996</v>
      </c>
      <c r="P7" s="13">
        <v>3.27</v>
      </c>
      <c r="Q7" s="11">
        <v>4.1000000000000002E-2</v>
      </c>
      <c r="R7" s="15">
        <f t="shared" si="10"/>
        <v>0.52469999999999994</v>
      </c>
      <c r="S7" s="50">
        <f t="shared" si="11"/>
        <v>280000</v>
      </c>
      <c r="T7" s="17">
        <f t="shared" si="1"/>
        <v>13.57</v>
      </c>
      <c r="U7" s="110">
        <f t="shared" si="12"/>
        <v>10.407943651877162</v>
      </c>
      <c r="V7" s="111">
        <f t="shared" si="13"/>
        <v>0.23301815387788052</v>
      </c>
      <c r="W7" s="110">
        <f t="shared" si="14"/>
        <v>17.968267581475128</v>
      </c>
      <c r="X7" s="110">
        <f t="shared" si="15"/>
        <v>0.19087978902587496</v>
      </c>
      <c r="Y7" s="5">
        <f t="shared" si="16"/>
        <v>0.26712598425196854</v>
      </c>
      <c r="Z7" s="5">
        <f t="shared" si="17"/>
        <v>0.20488078054876302</v>
      </c>
      <c r="AA7" s="116">
        <f t="shared" si="18"/>
        <v>3.4299400530764523</v>
      </c>
      <c r="AB7" s="88">
        <v>1.341E-2</v>
      </c>
      <c r="AC7" s="88">
        <v>3.4032533914034602</v>
      </c>
      <c r="AD7" s="118">
        <v>5.8061630634238301E-9</v>
      </c>
      <c r="AE7" s="88">
        <v>1.341E-2</v>
      </c>
      <c r="AF7" s="118">
        <v>5.8061630634238301E-9</v>
      </c>
      <c r="AG7" s="9"/>
      <c r="AH7" s="9"/>
      <c r="AI7" s="9"/>
      <c r="AJ7" s="8"/>
    </row>
    <row r="8" spans="1:37" x14ac:dyDescent="0.2">
      <c r="A8" s="158" t="s">
        <v>14</v>
      </c>
      <c r="B8" s="158"/>
      <c r="C8" s="158"/>
      <c r="D8" s="158"/>
      <c r="E8" s="158"/>
      <c r="F8" s="158"/>
      <c r="G8" s="4">
        <f t="shared" si="19"/>
        <v>0.47239200000000015</v>
      </c>
      <c r="H8" s="4">
        <f t="shared" si="4"/>
        <v>4.7239200000000016E-2</v>
      </c>
      <c r="I8" s="4">
        <f t="shared" si="5"/>
        <v>0.21257640000000005</v>
      </c>
      <c r="J8" s="4">
        <f t="shared" si="6"/>
        <v>0.42515280000000011</v>
      </c>
      <c r="K8" s="4">
        <f t="shared" si="7"/>
        <v>0.25981560000000009</v>
      </c>
      <c r="N8" s="37">
        <v>60000</v>
      </c>
      <c r="O8" s="11">
        <v>0.52500000000000002</v>
      </c>
      <c r="P8" s="13">
        <v>3.5</v>
      </c>
      <c r="Q8" s="11">
        <v>3.6999999999999998E-2</v>
      </c>
      <c r="R8" s="15">
        <f t="shared" si="10"/>
        <v>0.47250000000000003</v>
      </c>
      <c r="S8" s="50">
        <f t="shared" si="11"/>
        <v>340000</v>
      </c>
      <c r="T8" s="17">
        <f t="shared" si="1"/>
        <v>13.8</v>
      </c>
      <c r="U8" s="110">
        <f t="shared" si="12"/>
        <v>10.440919304776695</v>
      </c>
      <c r="V8" s="111">
        <f t="shared" si="13"/>
        <v>0.24341164458139891</v>
      </c>
      <c r="W8" s="110">
        <f t="shared" si="14"/>
        <v>18.006666666666664</v>
      </c>
      <c r="X8" s="110">
        <f t="shared" si="15"/>
        <v>0.19071499148881582</v>
      </c>
      <c r="Y8" s="5">
        <f t="shared" si="16"/>
        <v>0.27165354330708663</v>
      </c>
      <c r="Z8" s="5">
        <f t="shared" si="17"/>
        <v>0.20552990757434442</v>
      </c>
      <c r="AA8" s="116">
        <f t="shared" si="18"/>
        <v>3.1260643362784775</v>
      </c>
      <c r="AB8" s="88">
        <v>1.357E-2</v>
      </c>
      <c r="AC8" s="88">
        <v>3.41996412333281</v>
      </c>
      <c r="AD8" s="118">
        <v>5.6299641523005199E-9</v>
      </c>
      <c r="AE8" s="88">
        <v>1.357E-2</v>
      </c>
      <c r="AF8" s="118">
        <v>5.6299641523005199E-9</v>
      </c>
      <c r="AG8" s="9"/>
      <c r="AI8" s="21"/>
      <c r="AJ8" s="8"/>
    </row>
    <row r="9" spans="1:37" x14ac:dyDescent="0.2">
      <c r="A9" s="34"/>
      <c r="B9" s="34" t="s">
        <v>9</v>
      </c>
      <c r="C9" s="34" t="s">
        <v>10</v>
      </c>
      <c r="D9" s="34" t="s">
        <v>27</v>
      </c>
      <c r="E9" s="34" t="s">
        <v>13</v>
      </c>
      <c r="F9" s="34" t="s">
        <v>3</v>
      </c>
      <c r="G9" s="4">
        <f>G8*0.9</f>
        <v>0.42515280000000016</v>
      </c>
      <c r="H9" s="4">
        <f t="shared" si="4"/>
        <v>4.2515280000000016E-2</v>
      </c>
      <c r="I9" s="4">
        <f t="shared" si="5"/>
        <v>0.19131876000000009</v>
      </c>
      <c r="J9" s="4">
        <f t="shared" si="6"/>
        <v>0.38263752000000018</v>
      </c>
      <c r="K9" s="4">
        <f t="shared" si="7"/>
        <v>0.23383404000000008</v>
      </c>
      <c r="N9" s="37">
        <v>20000</v>
      </c>
      <c r="O9" s="11">
        <v>0.52500000000000002</v>
      </c>
      <c r="P9" s="13">
        <v>3.59</v>
      </c>
      <c r="Q9" s="11">
        <v>3.5000000000000003E-2</v>
      </c>
      <c r="R9" s="15">
        <f t="shared" si="10"/>
        <v>0.47250000000000003</v>
      </c>
      <c r="S9" s="50">
        <f t="shared" si="11"/>
        <v>360000</v>
      </c>
      <c r="T9" s="17">
        <f t="shared" si="1"/>
        <v>13.89</v>
      </c>
      <c r="U9" s="110">
        <f t="shared" si="12"/>
        <v>9.5745057294216398</v>
      </c>
      <c r="V9" s="111">
        <f t="shared" si="13"/>
        <v>0.31069073222306409</v>
      </c>
      <c r="W9" s="110">
        <f t="shared" si="14"/>
        <v>17.033333333333335</v>
      </c>
      <c r="X9" s="110">
        <f t="shared" si="15"/>
        <v>0.19504028522713082</v>
      </c>
      <c r="Y9" s="5">
        <f t="shared" si="16"/>
        <v>0.27342519685039374</v>
      </c>
      <c r="Z9" s="5">
        <f t="shared" si="17"/>
        <v>0.18847452223270944</v>
      </c>
      <c r="AA9" s="116">
        <f t="shared" si="18"/>
        <v>3.1407551830711427</v>
      </c>
      <c r="AB9" s="88">
        <v>1.38E-2</v>
      </c>
      <c r="AC9" s="88">
        <v>3.1351789751276802</v>
      </c>
      <c r="AD9" s="118">
        <v>5.1781210120884603E-9</v>
      </c>
      <c r="AE9" s="88">
        <v>1.38E-2</v>
      </c>
      <c r="AF9" s="118">
        <v>5.1781210120884603E-9</v>
      </c>
      <c r="AG9" s="9"/>
      <c r="AI9" s="21"/>
      <c r="AJ9" s="8"/>
    </row>
    <row r="10" spans="1:37" x14ac:dyDescent="0.2">
      <c r="A10" s="34"/>
      <c r="B10" s="34">
        <v>3.5</v>
      </c>
      <c r="C10" s="34">
        <v>50.8</v>
      </c>
      <c r="D10" s="34">
        <v>10.3</v>
      </c>
      <c r="E10" s="34">
        <v>1</v>
      </c>
      <c r="F10" s="34">
        <v>0.1</v>
      </c>
      <c r="G10" s="4">
        <f t="shared" si="19"/>
        <v>0.38263752000000018</v>
      </c>
      <c r="H10" s="4">
        <f t="shared" si="4"/>
        <v>3.8263752000000019E-2</v>
      </c>
      <c r="I10" s="4">
        <f t="shared" si="5"/>
        <v>0.17218688400000007</v>
      </c>
      <c r="J10" s="4">
        <f t="shared" si="6"/>
        <v>0.34437376800000014</v>
      </c>
      <c r="K10" s="4">
        <f t="shared" si="7"/>
        <v>0.21045063600000011</v>
      </c>
      <c r="N10" s="37">
        <v>50000</v>
      </c>
      <c r="O10" s="11">
        <v>0.52500000000000002</v>
      </c>
      <c r="P10" s="13">
        <v>3.88</v>
      </c>
      <c r="Q10" s="11">
        <v>3.5999999999999997E-2</v>
      </c>
      <c r="R10" s="15">
        <f t="shared" si="10"/>
        <v>0.47250000000000003</v>
      </c>
      <c r="S10" s="50">
        <f t="shared" si="11"/>
        <v>410000</v>
      </c>
      <c r="T10" s="17">
        <f t="shared" si="1"/>
        <v>14.18</v>
      </c>
      <c r="U10" s="110">
        <f t="shared" si="12"/>
        <v>10.01586428430295</v>
      </c>
      <c r="V10" s="111">
        <f t="shared" si="13"/>
        <v>0.29366260336368477</v>
      </c>
      <c r="W10" s="110">
        <f t="shared" si="14"/>
        <v>17.519999999999996</v>
      </c>
      <c r="X10" s="110">
        <f t="shared" si="15"/>
        <v>0.19283837211206237</v>
      </c>
      <c r="Y10" s="5">
        <f t="shared" si="16"/>
        <v>0.27913385826771653</v>
      </c>
      <c r="Z10" s="5">
        <f t="shared" si="17"/>
        <v>0.1971626827618691</v>
      </c>
      <c r="AA10" s="116">
        <f t="shared" si="18"/>
        <v>3.1883885278642703</v>
      </c>
      <c r="AB10" s="88">
        <v>1.389E-2</v>
      </c>
      <c r="AC10" s="88">
        <v>3.1475610245828798</v>
      </c>
      <c r="AD10" s="118">
        <v>4.7798017446355097E-9</v>
      </c>
      <c r="AE10" s="88">
        <v>1.389E-2</v>
      </c>
      <c r="AF10" s="118">
        <v>4.7798017446355097E-9</v>
      </c>
      <c r="AG10" s="9"/>
      <c r="AI10" s="21"/>
      <c r="AJ10" s="8"/>
    </row>
    <row r="11" spans="1:37" x14ac:dyDescent="0.2">
      <c r="G11" s="4">
        <f t="shared" si="19"/>
        <v>0.34437376800000019</v>
      </c>
      <c r="H11" s="4">
        <f t="shared" si="4"/>
        <v>3.4437376800000023E-2</v>
      </c>
      <c r="I11" s="4">
        <f t="shared" si="5"/>
        <v>0.15496819560000008</v>
      </c>
      <c r="J11" s="4">
        <f t="shared" si="6"/>
        <v>0.30993639120000016</v>
      </c>
      <c r="K11" s="4">
        <f t="shared" si="7"/>
        <v>0.18940557240000011</v>
      </c>
      <c r="N11" s="37">
        <v>50000</v>
      </c>
      <c r="O11" s="11">
        <v>0.47199999999999998</v>
      </c>
      <c r="P11" s="13">
        <v>4.08</v>
      </c>
      <c r="Q11" s="11">
        <v>3.2000000000000001E-2</v>
      </c>
      <c r="R11" s="15">
        <f t="shared" si="10"/>
        <v>0.42480000000000001</v>
      </c>
      <c r="S11" s="50">
        <f t="shared" si="11"/>
        <v>460000</v>
      </c>
      <c r="T11" s="17">
        <f t="shared" si="1"/>
        <v>14.38</v>
      </c>
      <c r="U11" s="110">
        <f t="shared" si="12"/>
        <v>9.8383727620201373</v>
      </c>
      <c r="V11" s="111">
        <f t="shared" si="13"/>
        <v>0.31582943240471928</v>
      </c>
      <c r="W11" s="110">
        <f t="shared" si="14"/>
        <v>17.322033898305087</v>
      </c>
      <c r="X11" s="110">
        <f t="shared" si="15"/>
        <v>0.19372431028825954</v>
      </c>
      <c r="Y11" s="5">
        <f t="shared" si="16"/>
        <v>0.28307086614173232</v>
      </c>
      <c r="Z11" s="5">
        <f t="shared" si="17"/>
        <v>0.19366875515787674</v>
      </c>
      <c r="AA11" s="116">
        <f t="shared" si="18"/>
        <v>2.8962933047863246</v>
      </c>
      <c r="AB11" s="88">
        <v>1.418E-2</v>
      </c>
      <c r="AC11" s="88">
        <v>3.1852893279054899</v>
      </c>
      <c r="AD11" s="118">
        <v>4.7767244203712501E-9</v>
      </c>
      <c r="AE11" s="88">
        <v>1.418E-2</v>
      </c>
      <c r="AF11" s="118">
        <v>4.7767244203712501E-9</v>
      </c>
      <c r="AG11" s="9"/>
      <c r="AI11" s="21"/>
      <c r="AJ11" s="8"/>
    </row>
    <row r="12" spans="1:37" x14ac:dyDescent="0.2">
      <c r="G12" s="4">
        <f t="shared" si="19"/>
        <v>0.30993639120000016</v>
      </c>
      <c r="H12" s="4">
        <f t="shared" si="4"/>
        <v>3.0993639120000017E-2</v>
      </c>
      <c r="I12" s="4">
        <f t="shared" si="5"/>
        <v>0.13947137604000007</v>
      </c>
      <c r="J12" s="4">
        <f t="shared" si="6"/>
        <v>0.27894275208000013</v>
      </c>
      <c r="K12" s="4">
        <f t="shared" si="7"/>
        <v>0.17046501516000009</v>
      </c>
      <c r="N12" s="37">
        <v>50000</v>
      </c>
      <c r="O12" s="11">
        <v>0.47199999999999998</v>
      </c>
      <c r="P12" s="13">
        <v>4.33</v>
      </c>
      <c r="Q12" s="11">
        <v>3.3000000000000002E-2</v>
      </c>
      <c r="R12" s="15">
        <f t="shared" si="10"/>
        <v>0.42480000000000001</v>
      </c>
      <c r="S12" s="50">
        <f t="shared" si="11"/>
        <v>510000</v>
      </c>
      <c r="T12" s="17">
        <f t="shared" si="1"/>
        <v>14.63</v>
      </c>
      <c r="U12" s="110">
        <f t="shared" si="12"/>
        <v>10.317360398315007</v>
      </c>
      <c r="V12" s="111">
        <f t="shared" si="13"/>
        <v>0.29478056060731334</v>
      </c>
      <c r="W12" s="110">
        <f t="shared" si="14"/>
        <v>17.863347457627121</v>
      </c>
      <c r="X12" s="110">
        <f t="shared" si="15"/>
        <v>0.19133243599589148</v>
      </c>
      <c r="Y12" s="5">
        <f t="shared" si="16"/>
        <v>0.287992125984252</v>
      </c>
      <c r="Z12" s="5">
        <f t="shared" si="17"/>
        <v>0.2030976456361222</v>
      </c>
      <c r="AA12" s="116">
        <f t="shared" si="18"/>
        <v>2.9338146578288997</v>
      </c>
      <c r="AB12" s="88">
        <v>1.438E-2</v>
      </c>
      <c r="AC12" s="88">
        <v>2.9047088617302599</v>
      </c>
      <c r="AD12" s="118">
        <v>4.7173809705206296E-9</v>
      </c>
      <c r="AE12" s="88">
        <v>1.438E-2</v>
      </c>
      <c r="AF12" s="118">
        <v>4.7173809705206296E-9</v>
      </c>
      <c r="AG12" s="9"/>
      <c r="AI12" s="21"/>
      <c r="AJ12" s="8"/>
    </row>
    <row r="13" spans="1:37" x14ac:dyDescent="0.2">
      <c r="A13" s="42" t="s">
        <v>38</v>
      </c>
      <c r="B13" s="42" t="s">
        <v>4</v>
      </c>
      <c r="C13" s="42" t="s">
        <v>37</v>
      </c>
      <c r="G13" s="4">
        <f t="shared" si="19"/>
        <v>0.27894275208000013</v>
      </c>
      <c r="H13" s="4">
        <f t="shared" si="4"/>
        <v>2.7894275208000016E-2</v>
      </c>
      <c r="I13" s="4">
        <f t="shared" si="5"/>
        <v>0.12552423843600005</v>
      </c>
      <c r="J13" s="4">
        <f t="shared" si="6"/>
        <v>0.2510484768720001</v>
      </c>
      <c r="K13" s="4">
        <f t="shared" si="7"/>
        <v>0.15341851364400008</v>
      </c>
      <c r="N13" s="37">
        <v>50000</v>
      </c>
      <c r="O13" s="11">
        <v>0.42499999999999999</v>
      </c>
      <c r="P13" s="13">
        <v>4.41</v>
      </c>
      <c r="Q13" s="11">
        <v>0.03</v>
      </c>
      <c r="R13" s="15">
        <f t="shared" si="10"/>
        <v>0.38250000000000001</v>
      </c>
      <c r="S13" s="50">
        <f t="shared" si="11"/>
        <v>560000</v>
      </c>
      <c r="T13" s="17">
        <f t="shared" si="1"/>
        <v>14.71</v>
      </c>
      <c r="U13" s="110">
        <f t="shared" si="12"/>
        <v>10.465442528729941</v>
      </c>
      <c r="V13" s="111">
        <f t="shared" si="13"/>
        <v>0.28854911429436164</v>
      </c>
      <c r="W13" s="110">
        <f t="shared" si="14"/>
        <v>18.035294117647059</v>
      </c>
      <c r="X13" s="110">
        <f t="shared" si="15"/>
        <v>0.19059243001032544</v>
      </c>
      <c r="Y13" s="5">
        <f t="shared" si="16"/>
        <v>0.28956692913385829</v>
      </c>
      <c r="Z13" s="5">
        <f t="shared" si="17"/>
        <v>0.20601264820334531</v>
      </c>
      <c r="AA13" s="116">
        <f t="shared" si="18"/>
        <v>2.652552279491835</v>
      </c>
      <c r="AB13" s="88">
        <v>1.4630000000000001E-2</v>
      </c>
      <c r="AC13" s="88">
        <v>2.9394169839683602</v>
      </c>
      <c r="AD13" s="118">
        <v>4.1161658293727602E-9</v>
      </c>
      <c r="AE13" s="88">
        <v>1.4630000000000001E-2</v>
      </c>
      <c r="AF13" s="118">
        <v>4.1161658293727602E-9</v>
      </c>
      <c r="AG13" s="9"/>
    </row>
    <row r="14" spans="1:37" x14ac:dyDescent="0.2">
      <c r="A14" s="43">
        <v>1.3</v>
      </c>
      <c r="B14" s="42">
        <v>20</v>
      </c>
      <c r="C14" s="44">
        <f>$A$14*3600*$B$14</f>
        <v>93600</v>
      </c>
      <c r="G14" s="4">
        <f t="shared" si="19"/>
        <v>0.2510484768720001</v>
      </c>
      <c r="H14" s="4">
        <f t="shared" si="4"/>
        <v>2.5104847687200012E-2</v>
      </c>
      <c r="I14" s="4">
        <f t="shared" si="5"/>
        <v>0.11297181459240005</v>
      </c>
      <c r="J14" s="4">
        <f t="shared" si="6"/>
        <v>0.2259436291848001</v>
      </c>
      <c r="K14" s="4">
        <f t="shared" si="7"/>
        <v>0.13807666227960005</v>
      </c>
      <c r="N14" s="37">
        <v>100000</v>
      </c>
      <c r="O14" s="11">
        <v>0.42499999999999999</v>
      </c>
      <c r="P14" s="13">
        <v>4.82</v>
      </c>
      <c r="Q14" s="11">
        <v>0.03</v>
      </c>
      <c r="R14" s="15">
        <f t="shared" si="10"/>
        <v>0.38250000000000001</v>
      </c>
      <c r="S14" s="50">
        <f t="shared" si="11"/>
        <v>660000</v>
      </c>
      <c r="T14" s="17">
        <f t="shared" si="1"/>
        <v>15.120000000000001</v>
      </c>
      <c r="U14" s="110">
        <f t="shared" si="12"/>
        <v>10.465442528729941</v>
      </c>
      <c r="V14" s="111">
        <f t="shared" si="13"/>
        <v>0.30784110259722619</v>
      </c>
      <c r="W14" s="110">
        <f t="shared" si="14"/>
        <v>18.035294117647059</v>
      </c>
      <c r="X14" s="110">
        <f t="shared" si="15"/>
        <v>0.19059243001032544</v>
      </c>
      <c r="Y14" s="5">
        <f t="shared" si="16"/>
        <v>0.29763779527559059</v>
      </c>
      <c r="Z14" s="5">
        <f t="shared" si="17"/>
        <v>0.20601264820334531</v>
      </c>
      <c r="AA14" s="116">
        <f t="shared" si="18"/>
        <v>2.7088073470368346</v>
      </c>
      <c r="AB14" s="88">
        <v>1.4914999999999999E-2</v>
      </c>
      <c r="AC14" s="88">
        <v>2.6560196680924801</v>
      </c>
      <c r="AD14" s="118">
        <v>4.0999999999999796E-9</v>
      </c>
      <c r="AE14" s="88">
        <v>1.4914999999999999E-2</v>
      </c>
      <c r="AF14" s="118">
        <v>4.0999999999999796E-9</v>
      </c>
      <c r="AG14" s="9"/>
    </row>
    <row r="15" spans="1:37" x14ac:dyDescent="0.2">
      <c r="G15" s="4">
        <f t="shared" si="19"/>
        <v>0.2259436291848001</v>
      </c>
      <c r="H15" s="4">
        <f t="shared" si="4"/>
        <v>2.2594362918480011E-2</v>
      </c>
      <c r="I15" s="4">
        <f t="shared" si="5"/>
        <v>0.10167463313316004</v>
      </c>
      <c r="J15" s="4">
        <f t="shared" si="6"/>
        <v>0.20334926626632008</v>
      </c>
      <c r="K15" s="4">
        <f t="shared" si="7"/>
        <v>0.12426899605164006</v>
      </c>
      <c r="N15" s="37">
        <v>23000</v>
      </c>
      <c r="O15" s="11">
        <v>0.42499999999999999</v>
      </c>
      <c r="P15" s="13">
        <v>4.82</v>
      </c>
      <c r="Q15" s="11">
        <v>3.1E-2</v>
      </c>
      <c r="R15" s="15">
        <f t="shared" si="10"/>
        <v>0.38250000000000001</v>
      </c>
      <c r="S15" s="50">
        <f t="shared" si="11"/>
        <v>683000</v>
      </c>
      <c r="T15" s="17">
        <f t="shared" si="1"/>
        <v>15.120000000000001</v>
      </c>
      <c r="U15" s="110">
        <f t="shared" si="12"/>
        <v>10.968820591277197</v>
      </c>
      <c r="V15" s="111">
        <f t="shared" si="13"/>
        <v>0.27454890269330712</v>
      </c>
      <c r="W15" s="110">
        <f t="shared" si="14"/>
        <v>18.636470588235294</v>
      </c>
      <c r="X15" s="110">
        <f t="shared" si="15"/>
        <v>0.18807605812809075</v>
      </c>
      <c r="Y15" s="5">
        <f t="shared" si="16"/>
        <v>0.29763779527559059</v>
      </c>
      <c r="Z15" s="5">
        <f t="shared" si="17"/>
        <v>0.21592166518262201</v>
      </c>
      <c r="AA15" s="116">
        <f t="shared" si="18"/>
        <v>2.7088073470368346</v>
      </c>
      <c r="AD15" s="118"/>
      <c r="AE15" s="88"/>
      <c r="AF15" s="118"/>
      <c r="AG15" s="9"/>
    </row>
    <row r="16" spans="1:37" x14ac:dyDescent="0.2">
      <c r="D16" s="48" t="s">
        <v>44</v>
      </c>
      <c r="G16" s="4">
        <f t="shared" si="19"/>
        <v>0.20334926626632011</v>
      </c>
      <c r="H16" s="4">
        <f t="shared" si="4"/>
        <v>2.0334926626632013E-2</v>
      </c>
      <c r="I16" s="4">
        <f t="shared" si="5"/>
        <v>9.1507169819844053E-2</v>
      </c>
      <c r="J16" s="4">
        <f t="shared" si="6"/>
        <v>0.18301433963968811</v>
      </c>
      <c r="K16" s="4">
        <f t="shared" si="7"/>
        <v>0.11184209644647605</v>
      </c>
      <c r="M16" s="1" t="s">
        <v>85</v>
      </c>
      <c r="N16" s="37">
        <v>1607000</v>
      </c>
      <c r="O16" s="11">
        <v>0.38300000000000001</v>
      </c>
      <c r="P16" s="13">
        <v>4.83</v>
      </c>
      <c r="Q16" s="11">
        <v>3.3000000000000002E-2</v>
      </c>
      <c r="R16" s="15">
        <f t="shared" si="10"/>
        <v>0.34470000000000001</v>
      </c>
      <c r="S16" s="50">
        <f t="shared" si="11"/>
        <v>2290000</v>
      </c>
      <c r="T16" s="17">
        <f t="shared" si="1"/>
        <v>15.13</v>
      </c>
      <c r="U16" s="110">
        <f t="shared" si="12"/>
        <v>13.454469611647983</v>
      </c>
      <c r="V16" s="111">
        <f t="shared" si="13"/>
        <v>0.11074225963992183</v>
      </c>
      <c r="W16" s="110">
        <f t="shared" si="14"/>
        <v>22.01436031331593</v>
      </c>
      <c r="X16" s="110">
        <f t="shared" si="15"/>
        <v>0.1756868288920489</v>
      </c>
      <c r="Y16" s="5">
        <f t="shared" si="16"/>
        <v>0.29783464566929135</v>
      </c>
      <c r="Z16" s="5">
        <f t="shared" si="17"/>
        <v>0.2648517640088186</v>
      </c>
      <c r="AA16" s="116">
        <f t="shared" si="18"/>
        <v>2.4423599500059194</v>
      </c>
      <c r="AD16" s="118"/>
      <c r="AE16" s="88"/>
      <c r="AF16" s="118"/>
      <c r="AG16" s="9"/>
    </row>
    <row r="17" spans="1:33" x14ac:dyDescent="0.2">
      <c r="A17" s="1" t="s">
        <v>39</v>
      </c>
      <c r="B17" s="1" t="s">
        <v>4</v>
      </c>
      <c r="C17" s="1" t="s">
        <v>42</v>
      </c>
      <c r="D17" s="1" t="s">
        <v>40</v>
      </c>
      <c r="E17" s="1" t="s">
        <v>41</v>
      </c>
      <c r="F17" s="46" t="s">
        <v>43</v>
      </c>
      <c r="G17" s="4">
        <f t="shared" si="19"/>
        <v>0.18301433963968811</v>
      </c>
      <c r="H17" s="4">
        <f t="shared" si="4"/>
        <v>1.830143396396881E-2</v>
      </c>
      <c r="I17" s="4">
        <f t="shared" si="5"/>
        <v>8.2356452837859653E-2</v>
      </c>
      <c r="J17" s="4">
        <f t="shared" si="6"/>
        <v>0.16471290567571931</v>
      </c>
      <c r="K17" s="4">
        <f t="shared" si="7"/>
        <v>0.10065788680182845</v>
      </c>
      <c r="M17" s="39"/>
      <c r="N17" s="69"/>
      <c r="O17" s="70"/>
      <c r="P17" s="71"/>
      <c r="Q17" s="70"/>
      <c r="AD17" s="118"/>
      <c r="AE17" s="88"/>
      <c r="AF17" s="118"/>
      <c r="AG17" s="9"/>
    </row>
    <row r="18" spans="1:33" x14ac:dyDescent="0.2">
      <c r="A18" s="45">
        <v>20000</v>
      </c>
      <c r="B18" s="1">
        <v>20</v>
      </c>
      <c r="C18" s="1">
        <f>(A18/B18)/(3600*24)</f>
        <v>1.1574074074074073E-2</v>
      </c>
      <c r="D18" s="35">
        <v>0.41319444444444442</v>
      </c>
      <c r="E18" s="1">
        <f>D18</f>
        <v>0.41319444444444442</v>
      </c>
      <c r="F18" s="47">
        <f>E18+C18</f>
        <v>0.42476851851851849</v>
      </c>
      <c r="G18" s="4">
        <f t="shared" si="19"/>
        <v>0.16471290567571931</v>
      </c>
      <c r="H18" s="4">
        <f t="shared" si="4"/>
        <v>1.647129056757193E-2</v>
      </c>
      <c r="I18" s="4">
        <f t="shared" si="5"/>
        <v>7.4120807554073687E-2</v>
      </c>
      <c r="J18" s="4">
        <f t="shared" si="6"/>
        <v>0.14824161510814737</v>
      </c>
      <c r="K18" s="4">
        <f t="shared" si="7"/>
        <v>9.059209812164562E-2</v>
      </c>
      <c r="N18" s="37">
        <v>20000</v>
      </c>
      <c r="O18" s="11">
        <v>0.6</v>
      </c>
      <c r="P18" s="13">
        <v>4.96</v>
      </c>
      <c r="Q18" s="11">
        <v>5.8000000000000003E-2</v>
      </c>
      <c r="R18" s="15">
        <f>O18*0.9</f>
        <v>0.54</v>
      </c>
      <c r="S18" s="50">
        <f>N18</f>
        <v>20000</v>
      </c>
      <c r="T18" s="17">
        <f>P18+$D$10</f>
        <v>15.260000000000002</v>
      </c>
      <c r="U18" s="110">
        <f>Z18*$C$10</f>
        <v>15.112836278925831</v>
      </c>
      <c r="V18" s="111">
        <f>ABS(T18-U18)/T18</f>
        <v>9.6437562958171744E-3</v>
      </c>
      <c r="W18" s="110">
        <f t="shared" ref="W18:W49" si="20">$D$6*Q18*$B$10/O18</f>
        <v>24.698333333333334</v>
      </c>
      <c r="X18" s="110">
        <f t="shared" ref="X18:X49" si="21">1/(W18^(1/2)+1)</f>
        <v>0.16751143304013286</v>
      </c>
      <c r="Y18" s="5">
        <f t="shared" ref="Y18:Y49" si="22">T18/$C$10</f>
        <v>0.30039370078740163</v>
      </c>
      <c r="Z18" s="5">
        <f t="shared" ref="Z18:Z49" si="23">1.001-4.6695*X18+18.46*X18^2-236.82*X18^3+1214.9*X18^4-2143.6*X18^5</f>
        <v>0.2974967771442093</v>
      </c>
      <c r="AA18" s="116">
        <f t="shared" ref="AA18:AA49" si="24">(((R18/($B$10*SQRT($C$10)))*((2+Y18)*((1-Y18)^(-3/2)))*(0.886+4.64*(Y18)-13.32*(Y18)^2+14.72*(Y18)^3-5.6*(Y18)^4)))*10^(3/2)</f>
        <v>3.8516074847771558</v>
      </c>
      <c r="AB18" s="89">
        <v>1.541E-2</v>
      </c>
      <c r="AC18" s="89">
        <v>3.85160748477715</v>
      </c>
      <c r="AD18" s="119">
        <v>1.4999999999999999E-8</v>
      </c>
      <c r="AE18" s="89">
        <v>1.541E-2</v>
      </c>
      <c r="AF18" s="119">
        <v>1.4999999999999999E-8</v>
      </c>
    </row>
    <row r="19" spans="1:33" x14ac:dyDescent="0.2">
      <c r="D19" t="s">
        <v>77</v>
      </c>
      <c r="G19" s="4">
        <f t="shared" si="19"/>
        <v>0.14824161510814737</v>
      </c>
      <c r="H19" s="4">
        <f t="shared" si="4"/>
        <v>1.4824161510814738E-2</v>
      </c>
      <c r="I19" s="4">
        <f t="shared" si="5"/>
        <v>6.6708726798666323E-2</v>
      </c>
      <c r="J19" s="4">
        <f t="shared" si="6"/>
        <v>0.13341745359733265</v>
      </c>
      <c r="K19" s="4">
        <f t="shared" si="7"/>
        <v>8.153288830948105E-2</v>
      </c>
      <c r="N19" s="37">
        <v>20000</v>
      </c>
      <c r="O19" s="11">
        <v>0.6</v>
      </c>
      <c r="P19" s="13">
        <v>5.26</v>
      </c>
      <c r="Q19" s="11">
        <v>5.8999999999999997E-2</v>
      </c>
      <c r="R19" s="15">
        <f t="shared" ref="R19:R76" si="25">O19*0.9</f>
        <v>0.54</v>
      </c>
      <c r="S19" s="50">
        <f>SUM(S18+N19)</f>
        <v>40000</v>
      </c>
      <c r="T19" s="17">
        <f t="shared" ref="T19:T76" si="26">P19+$D$10</f>
        <v>15.56</v>
      </c>
      <c r="U19" s="110">
        <f t="shared" ref="U19:U76" si="27">Z19*$C$10</f>
        <v>15.355641481704055</v>
      </c>
      <c r="V19" s="111">
        <f t="shared" ref="V19:V76" si="28">ABS(T19-U19)/T19</f>
        <v>1.3133580867348699E-2</v>
      </c>
      <c r="W19" s="110">
        <f t="shared" si="20"/>
        <v>25.124166666666664</v>
      </c>
      <c r="X19" s="110">
        <f t="shared" si="21"/>
        <v>0.16632289699016475</v>
      </c>
      <c r="Y19" s="5">
        <f t="shared" si="22"/>
        <v>0.30629921259842524</v>
      </c>
      <c r="Z19" s="5">
        <f t="shared" si="23"/>
        <v>0.30227640712015857</v>
      </c>
      <c r="AA19" s="116">
        <f t="shared" si="24"/>
        <v>3.9108647731205659</v>
      </c>
      <c r="AB19" s="89">
        <v>1.5699999999999999E-2</v>
      </c>
      <c r="AC19" s="89">
        <v>3.9108647731205601</v>
      </c>
      <c r="AD19" s="119">
        <v>1.4E-8</v>
      </c>
      <c r="AE19" s="89">
        <v>1.5699999999999999E-2</v>
      </c>
      <c r="AF19" s="119">
        <v>1.4E-8</v>
      </c>
    </row>
    <row r="20" spans="1:33" x14ac:dyDescent="0.2">
      <c r="G20" s="125">
        <v>0.6</v>
      </c>
      <c r="H20" s="125">
        <f t="shared" si="4"/>
        <v>0.06</v>
      </c>
      <c r="I20" s="125">
        <f t="shared" si="5"/>
        <v>0.27</v>
      </c>
      <c r="J20" s="125">
        <f t="shared" si="6"/>
        <v>0.54</v>
      </c>
      <c r="K20" s="125">
        <f t="shared" si="7"/>
        <v>0.32999999999999996</v>
      </c>
      <c r="N20" s="37">
        <v>20000</v>
      </c>
      <c r="O20" s="11">
        <v>0.6</v>
      </c>
      <c r="P20" s="13">
        <v>5.54</v>
      </c>
      <c r="Q20" s="11">
        <v>0.06</v>
      </c>
      <c r="R20" s="15">
        <f t="shared" si="25"/>
        <v>0.54</v>
      </c>
      <c r="S20" s="50">
        <f>SUM(S19+N20)</f>
        <v>60000</v>
      </c>
      <c r="T20" s="17">
        <f t="shared" si="26"/>
        <v>15.84</v>
      </c>
      <c r="U20" s="110">
        <f t="shared" si="27"/>
        <v>15.593479101909342</v>
      </c>
      <c r="V20" s="111">
        <f t="shared" si="28"/>
        <v>1.5563188010773872E-2</v>
      </c>
      <c r="W20" s="110">
        <f t="shared" si="20"/>
        <v>25.55</v>
      </c>
      <c r="X20" s="110">
        <f t="shared" si="21"/>
        <v>0.16516092800163115</v>
      </c>
      <c r="Y20" s="5">
        <f t="shared" si="22"/>
        <v>0.31181102362204727</v>
      </c>
      <c r="Z20" s="5">
        <f t="shared" si="23"/>
        <v>0.30695825003758548</v>
      </c>
      <c r="AA20" s="116">
        <f t="shared" si="24"/>
        <v>3.9668448275342296</v>
      </c>
      <c r="AB20" s="88">
        <v>1.593E-2</v>
      </c>
      <c r="AC20" s="88">
        <v>3.9668448275342301</v>
      </c>
      <c r="AD20" s="118">
        <v>8.9999999999999896E-9</v>
      </c>
      <c r="AE20" s="88">
        <v>1.593E-2</v>
      </c>
      <c r="AF20" s="118">
        <v>8.9999999999999896E-9</v>
      </c>
    </row>
    <row r="21" spans="1:33" x14ac:dyDescent="0.2">
      <c r="N21" s="37">
        <v>20000</v>
      </c>
      <c r="O21" s="11">
        <v>0.6</v>
      </c>
      <c r="P21" s="11">
        <v>5.72</v>
      </c>
      <c r="Q21" s="11">
        <v>6.0999999999999999E-2</v>
      </c>
      <c r="R21" s="15">
        <f t="shared" si="25"/>
        <v>0.54</v>
      </c>
      <c r="S21" s="50">
        <f>SUM(S20+N21)</f>
        <v>80000</v>
      </c>
      <c r="T21" s="17">
        <f t="shared" si="26"/>
        <v>16.02</v>
      </c>
      <c r="U21" s="110">
        <f t="shared" si="27"/>
        <v>15.826532598938345</v>
      </c>
      <c r="V21" s="111">
        <f t="shared" si="28"/>
        <v>1.2076616795359242E-2</v>
      </c>
      <c r="W21" s="110">
        <f t="shared" si="20"/>
        <v>25.975833333333338</v>
      </c>
      <c r="X21" s="110">
        <f t="shared" si="21"/>
        <v>0.16402452608363469</v>
      </c>
      <c r="Y21" s="5">
        <f t="shared" si="22"/>
        <v>0.31535433070866142</v>
      </c>
      <c r="Z21" s="5">
        <f t="shared" si="23"/>
        <v>0.31154591730193593</v>
      </c>
      <c r="AA21" s="116">
        <f t="shared" si="24"/>
        <v>4.0031911121479347</v>
      </c>
      <c r="AB21" s="88">
        <v>1.602E-2</v>
      </c>
      <c r="AC21" s="88">
        <v>4.0074988011741004</v>
      </c>
      <c r="AD21" s="118">
        <v>9.8451824134705503E-9</v>
      </c>
      <c r="AE21" s="88">
        <v>1.602E-2</v>
      </c>
      <c r="AF21" s="118">
        <v>9.8451824134705503E-9</v>
      </c>
    </row>
    <row r="22" spans="1:33" x14ac:dyDescent="0.2">
      <c r="N22" s="37">
        <v>20000</v>
      </c>
      <c r="O22" s="11">
        <v>0.6</v>
      </c>
      <c r="P22" s="11">
        <v>5.92</v>
      </c>
      <c r="Q22" s="11">
        <v>6.2E-2</v>
      </c>
      <c r="R22" s="15">
        <f t="shared" si="25"/>
        <v>0.54</v>
      </c>
      <c r="S22" s="50">
        <f t="shared" ref="S22:S76" si="29">SUM(S21+N22)</f>
        <v>100000</v>
      </c>
      <c r="T22" s="17">
        <f t="shared" si="26"/>
        <v>16.22</v>
      </c>
      <c r="U22" s="110">
        <f t="shared" si="27"/>
        <v>16.054974499423306</v>
      </c>
      <c r="V22" s="111">
        <f t="shared" si="28"/>
        <v>1.017419855589969E-2</v>
      </c>
      <c r="W22" s="110">
        <f t="shared" si="20"/>
        <v>26.401666666666667</v>
      </c>
      <c r="X22" s="110">
        <f t="shared" si="21"/>
        <v>0.16291274389553409</v>
      </c>
      <c r="Y22" s="5">
        <f t="shared" si="22"/>
        <v>0.31929133858267716</v>
      </c>
      <c r="Z22" s="5">
        <f t="shared" si="23"/>
        <v>0.31604280510675797</v>
      </c>
      <c r="AA22" s="116">
        <f t="shared" si="24"/>
        <v>4.0439185216362601</v>
      </c>
      <c r="AB22" s="88">
        <v>1.6219999999999998E-2</v>
      </c>
      <c r="AC22" s="88">
        <v>4.0420916185003497</v>
      </c>
      <c r="AD22" s="118">
        <v>9.3893487858719893E-9</v>
      </c>
      <c r="AE22" s="88">
        <v>1.6219999999999998E-2</v>
      </c>
      <c r="AF22" s="118">
        <v>9.3893487858719893E-9</v>
      </c>
    </row>
    <row r="23" spans="1:33" x14ac:dyDescent="0.2">
      <c r="N23" s="37">
        <v>40000</v>
      </c>
      <c r="O23" s="11">
        <v>0.6</v>
      </c>
      <c r="P23" s="11">
        <v>6.3</v>
      </c>
      <c r="Q23" s="11">
        <v>6.4000000000000001E-2</v>
      </c>
      <c r="R23" s="15">
        <f t="shared" si="25"/>
        <v>0.54</v>
      </c>
      <c r="S23" s="50">
        <f t="shared" si="29"/>
        <v>140000</v>
      </c>
      <c r="T23" s="17">
        <f t="shared" si="26"/>
        <v>16.600000000000001</v>
      </c>
      <c r="U23" s="110">
        <f t="shared" si="27"/>
        <v>16.498664495115392</v>
      </c>
      <c r="V23" s="111">
        <f t="shared" si="28"/>
        <v>6.1045484870246624E-3</v>
      </c>
      <c r="W23" s="110">
        <f t="shared" si="20"/>
        <v>27.253333333333334</v>
      </c>
      <c r="X23" s="110">
        <f t="shared" si="21"/>
        <v>0.16075949162470179</v>
      </c>
      <c r="Y23" s="5">
        <f t="shared" si="22"/>
        <v>0.32677165354330712</v>
      </c>
      <c r="Z23" s="5">
        <f t="shared" si="23"/>
        <v>0.32477686014006679</v>
      </c>
      <c r="AA23" s="116">
        <f t="shared" si="24"/>
        <v>4.122339319013677</v>
      </c>
      <c r="AB23" s="88">
        <v>1.66E-2</v>
      </c>
      <c r="AC23" s="88">
        <v>4.1247204062707103</v>
      </c>
      <c r="AD23" s="118">
        <v>1.11206896551724E-8</v>
      </c>
      <c r="AE23" s="88">
        <v>1.66E-2</v>
      </c>
      <c r="AF23" s="118">
        <v>1.11206896551724E-8</v>
      </c>
    </row>
    <row r="24" spans="1:33" x14ac:dyDescent="0.2">
      <c r="N24" s="37">
        <v>40000</v>
      </c>
      <c r="O24" s="11">
        <v>0.6</v>
      </c>
      <c r="P24" s="11">
        <v>6.82</v>
      </c>
      <c r="Q24" s="11">
        <v>6.7000000000000004E-2</v>
      </c>
      <c r="R24" s="15">
        <f t="shared" si="25"/>
        <v>0.54</v>
      </c>
      <c r="S24" s="50">
        <f t="shared" si="29"/>
        <v>180000</v>
      </c>
      <c r="T24" s="17">
        <f t="shared" si="26"/>
        <v>17.12</v>
      </c>
      <c r="U24" s="110">
        <f t="shared" si="27"/>
        <v>17.133393499184898</v>
      </c>
      <c r="V24" s="111">
        <f t="shared" si="28"/>
        <v>7.8233055986546369E-4</v>
      </c>
      <c r="W24" s="110">
        <f t="shared" si="20"/>
        <v>28.530833333333337</v>
      </c>
      <c r="X24" s="110">
        <f t="shared" si="21"/>
        <v>0.15769323431176707</v>
      </c>
      <c r="Y24" s="5">
        <f t="shared" si="22"/>
        <v>0.33700787401574805</v>
      </c>
      <c r="Z24" s="5">
        <f t="shared" si="23"/>
        <v>0.3372715255745059</v>
      </c>
      <c r="AA24" s="116">
        <f t="shared" si="24"/>
        <v>4.2320020349651051</v>
      </c>
      <c r="AB24" s="88">
        <v>1.712E-2</v>
      </c>
      <c r="AC24" s="88">
        <v>4.2296285368051603</v>
      </c>
      <c r="AD24" s="118">
        <v>1.3724889624724099E-8</v>
      </c>
      <c r="AE24" s="88">
        <v>1.712E-2</v>
      </c>
      <c r="AF24" s="118">
        <v>1.3724889624724099E-8</v>
      </c>
    </row>
    <row r="25" spans="1:33" x14ac:dyDescent="0.2">
      <c r="N25" s="37">
        <v>20000</v>
      </c>
      <c r="O25" s="11">
        <v>0.6</v>
      </c>
      <c r="P25" s="11">
        <v>7.1</v>
      </c>
      <c r="Q25" s="11">
        <v>6.8000000000000005E-2</v>
      </c>
      <c r="R25" s="15">
        <f t="shared" si="25"/>
        <v>0.54</v>
      </c>
      <c r="S25" s="50">
        <f t="shared" si="29"/>
        <v>200000</v>
      </c>
      <c r="T25" s="17">
        <f t="shared" si="26"/>
        <v>17.399999999999999</v>
      </c>
      <c r="U25" s="110">
        <f t="shared" si="27"/>
        <v>17.337283190413356</v>
      </c>
      <c r="V25" s="111">
        <f t="shared" si="28"/>
        <v>3.6044143440599457E-3</v>
      </c>
      <c r="W25" s="110">
        <f t="shared" si="20"/>
        <v>28.956666666666671</v>
      </c>
      <c r="X25" s="110">
        <f t="shared" si="21"/>
        <v>0.15671181247249844</v>
      </c>
      <c r="Y25" s="5">
        <f t="shared" si="22"/>
        <v>0.34251968503937008</v>
      </c>
      <c r="Z25" s="5">
        <f t="shared" si="23"/>
        <v>0.34128510217349128</v>
      </c>
      <c r="AA25" s="116">
        <f t="shared" si="24"/>
        <v>4.2922536316726934</v>
      </c>
      <c r="AB25" s="88">
        <v>1.7399999999999999E-2</v>
      </c>
      <c r="AC25" s="88">
        <v>4.2903132414923002</v>
      </c>
      <c r="AD25" s="118">
        <v>1.4944808231992501E-8</v>
      </c>
      <c r="AE25" s="88">
        <v>1.7399999999999999E-2</v>
      </c>
      <c r="AF25" s="118">
        <v>1.4944808231992501E-8</v>
      </c>
    </row>
    <row r="26" spans="1:33" x14ac:dyDescent="0.2">
      <c r="N26" s="37">
        <v>20000</v>
      </c>
      <c r="O26" s="11">
        <v>0.6</v>
      </c>
      <c r="P26" s="11">
        <v>7.37</v>
      </c>
      <c r="Q26" s="11">
        <v>7.0000000000000007E-2</v>
      </c>
      <c r="R26" s="15">
        <f t="shared" si="25"/>
        <v>0.54</v>
      </c>
      <c r="S26" s="50">
        <f t="shared" si="29"/>
        <v>220000</v>
      </c>
      <c r="T26" s="17">
        <f t="shared" si="26"/>
        <v>17.670000000000002</v>
      </c>
      <c r="U26" s="110">
        <f t="shared" si="27"/>
        <v>17.734246706638807</v>
      </c>
      <c r="V26" s="111">
        <f t="shared" si="28"/>
        <v>3.6359200135147166E-3</v>
      </c>
      <c r="W26" s="110">
        <f t="shared" si="20"/>
        <v>29.808333333333337</v>
      </c>
      <c r="X26" s="110">
        <f t="shared" si="21"/>
        <v>0.15480593045434335</v>
      </c>
      <c r="Y26" s="5">
        <f t="shared" si="22"/>
        <v>0.3478346456692914</v>
      </c>
      <c r="Z26" s="5">
        <f t="shared" si="23"/>
        <v>0.34909934461887415</v>
      </c>
      <c r="AA26" s="116">
        <f t="shared" si="24"/>
        <v>4.3511995255334153</v>
      </c>
      <c r="AB26" s="88">
        <v>1.7670000000000002E-2</v>
      </c>
      <c r="AC26" s="88">
        <v>4.3590608592904303</v>
      </c>
      <c r="AD26" s="118">
        <v>1.6026515151515202E-8</v>
      </c>
      <c r="AE26" s="88">
        <v>1.7670000000000002E-2</v>
      </c>
      <c r="AF26" s="118">
        <v>1.6026515151515202E-8</v>
      </c>
    </row>
    <row r="27" spans="1:33" x14ac:dyDescent="0.2">
      <c r="N27" s="37">
        <v>20000</v>
      </c>
      <c r="O27" s="11">
        <v>0.6</v>
      </c>
      <c r="P27" s="11">
        <v>7.76</v>
      </c>
      <c r="Q27" s="11">
        <v>7.1999999999999995E-2</v>
      </c>
      <c r="R27" s="15">
        <f t="shared" si="25"/>
        <v>0.54</v>
      </c>
      <c r="S27" s="50">
        <f t="shared" si="29"/>
        <v>240000</v>
      </c>
      <c r="T27" s="17">
        <f t="shared" si="26"/>
        <v>18.060000000000002</v>
      </c>
      <c r="U27" s="110">
        <f t="shared" si="27"/>
        <v>18.117507666024412</v>
      </c>
      <c r="V27" s="111">
        <f t="shared" si="28"/>
        <v>3.1842561475310099E-3</v>
      </c>
      <c r="W27" s="110">
        <f t="shared" si="20"/>
        <v>30.659999999999997</v>
      </c>
      <c r="X27" s="110">
        <f t="shared" si="21"/>
        <v>0.15297192447615815</v>
      </c>
      <c r="Y27" s="5">
        <f t="shared" si="22"/>
        <v>0.35551181102362212</v>
      </c>
      <c r="Z27" s="5">
        <f t="shared" si="23"/>
        <v>0.35664385169339397</v>
      </c>
      <c r="AA27" s="116">
        <f t="shared" si="24"/>
        <v>4.437888590513305</v>
      </c>
      <c r="AB27" s="88">
        <v>1.806E-2</v>
      </c>
      <c r="AC27" s="88">
        <v>4.4331832392727604</v>
      </c>
      <c r="AD27" s="118">
        <v>1.6928571428571501E-8</v>
      </c>
      <c r="AE27" s="88">
        <v>1.806E-2</v>
      </c>
      <c r="AF27" s="118">
        <v>1.6928571428571501E-8</v>
      </c>
    </row>
    <row r="28" spans="1:33" x14ac:dyDescent="0.2">
      <c r="N28" s="37">
        <v>20000</v>
      </c>
      <c r="O28" s="11">
        <v>0.6</v>
      </c>
      <c r="P28" s="11">
        <v>8.1</v>
      </c>
      <c r="Q28" s="11">
        <v>7.3999999999999996E-2</v>
      </c>
      <c r="R28" s="15">
        <f t="shared" si="25"/>
        <v>0.54</v>
      </c>
      <c r="S28" s="50">
        <f t="shared" si="29"/>
        <v>260000</v>
      </c>
      <c r="T28" s="17">
        <f t="shared" si="26"/>
        <v>18.399999999999999</v>
      </c>
      <c r="U28" s="110">
        <f t="shared" si="27"/>
        <v>18.487860289039464</v>
      </c>
      <c r="V28" s="111">
        <f t="shared" si="28"/>
        <v>4.7750157086665929E-3</v>
      </c>
      <c r="W28" s="110">
        <f t="shared" si="20"/>
        <v>31.511666666666667</v>
      </c>
      <c r="X28" s="110">
        <f t="shared" si="21"/>
        <v>0.15120528759108939</v>
      </c>
      <c r="Y28" s="5">
        <f t="shared" si="22"/>
        <v>0.36220472440944879</v>
      </c>
      <c r="Z28" s="5">
        <f t="shared" si="23"/>
        <v>0.36393425765825721</v>
      </c>
      <c r="AA28" s="116">
        <f t="shared" si="24"/>
        <v>4.5150374048295427</v>
      </c>
      <c r="AB28" s="88">
        <v>1.84E-2</v>
      </c>
      <c r="AC28" s="88">
        <v>4.5124194137874403</v>
      </c>
      <c r="AD28" s="118">
        <v>1.8142857142857198E-8</v>
      </c>
      <c r="AE28" s="88">
        <v>1.84E-2</v>
      </c>
      <c r="AF28" s="118">
        <v>1.8142857142857198E-8</v>
      </c>
    </row>
    <row r="29" spans="1:33" x14ac:dyDescent="0.2">
      <c r="N29" s="37">
        <v>20000</v>
      </c>
      <c r="O29" s="11">
        <v>0.6</v>
      </c>
      <c r="P29" s="11">
        <v>8.4600000000000009</v>
      </c>
      <c r="Q29" s="11">
        <v>7.5999999999999998E-2</v>
      </c>
      <c r="R29" s="15">
        <f t="shared" si="25"/>
        <v>0.54</v>
      </c>
      <c r="S29" s="50">
        <f t="shared" si="29"/>
        <v>280000</v>
      </c>
      <c r="T29" s="17">
        <f t="shared" si="26"/>
        <v>18.760000000000002</v>
      </c>
      <c r="U29" s="110">
        <f t="shared" si="27"/>
        <v>18.846029893754309</v>
      </c>
      <c r="V29" s="111">
        <f t="shared" si="28"/>
        <v>4.5858152321059595E-3</v>
      </c>
      <c r="W29" s="110">
        <f t="shared" si="20"/>
        <v>32.363333333333337</v>
      </c>
      <c r="X29" s="110">
        <f t="shared" si="21"/>
        <v>0.14950190365131563</v>
      </c>
      <c r="Y29" s="5">
        <f t="shared" si="22"/>
        <v>0.36929133858267721</v>
      </c>
      <c r="Z29" s="5">
        <f t="shared" si="23"/>
        <v>0.37098484042823443</v>
      </c>
      <c r="AA29" s="116">
        <f t="shared" si="24"/>
        <v>4.5984195651953934</v>
      </c>
      <c r="AB29" s="88">
        <v>1.8759999999999999E-2</v>
      </c>
      <c r="AC29" s="88">
        <v>4.5997576921957304</v>
      </c>
      <c r="AD29" s="118">
        <v>1.92142857142857E-8</v>
      </c>
      <c r="AE29" s="88">
        <v>1.8759999999999999E-2</v>
      </c>
      <c r="AF29" s="118">
        <v>1.92142857142857E-8</v>
      </c>
    </row>
    <row r="30" spans="1:33" x14ac:dyDescent="0.2">
      <c r="N30" s="37">
        <v>20000</v>
      </c>
      <c r="O30" s="11">
        <v>0.6</v>
      </c>
      <c r="P30" s="11">
        <v>8.83</v>
      </c>
      <c r="Q30" s="11">
        <v>7.9000000000000001E-2</v>
      </c>
      <c r="R30" s="15">
        <f t="shared" si="25"/>
        <v>0.54</v>
      </c>
      <c r="S30" s="50">
        <f t="shared" si="29"/>
        <v>300000</v>
      </c>
      <c r="T30" s="17">
        <f t="shared" si="26"/>
        <v>19.130000000000003</v>
      </c>
      <c r="U30" s="110">
        <f t="shared" si="27"/>
        <v>19.361880660296368</v>
      </c>
      <c r="V30" s="111">
        <f t="shared" si="28"/>
        <v>1.2121309999810006E-2</v>
      </c>
      <c r="W30" s="110">
        <f t="shared" si="20"/>
        <v>33.640833333333333</v>
      </c>
      <c r="X30" s="110">
        <f t="shared" si="21"/>
        <v>0.14705726994211435</v>
      </c>
      <c r="Y30" s="5">
        <f t="shared" si="22"/>
        <v>0.3765748031496064</v>
      </c>
      <c r="Z30" s="5">
        <f t="shared" si="23"/>
        <v>0.3811393830767002</v>
      </c>
      <c r="AA30" s="116">
        <f t="shared" si="24"/>
        <v>4.6860425717254151</v>
      </c>
      <c r="AB30" s="88">
        <v>1.9130000000000001E-2</v>
      </c>
      <c r="AC30" s="88">
        <v>4.6915221803203897</v>
      </c>
      <c r="AD30" s="118">
        <v>1.9767857142857201E-8</v>
      </c>
      <c r="AE30" s="88">
        <v>1.9130000000000001E-2</v>
      </c>
      <c r="AF30" s="118">
        <v>1.9767857142857201E-8</v>
      </c>
    </row>
    <row r="31" spans="1:33" x14ac:dyDescent="0.2">
      <c r="N31" s="37">
        <v>20000</v>
      </c>
      <c r="O31" s="11">
        <v>0.6</v>
      </c>
      <c r="P31" s="11">
        <v>9.2799999999999994</v>
      </c>
      <c r="Q31" s="11">
        <v>8.2000000000000003E-2</v>
      </c>
      <c r="R31" s="15">
        <f t="shared" si="25"/>
        <v>0.54</v>
      </c>
      <c r="S31" s="50">
        <f t="shared" si="29"/>
        <v>320000</v>
      </c>
      <c r="T31" s="17">
        <f t="shared" si="26"/>
        <v>19.579999999999998</v>
      </c>
      <c r="U31" s="110">
        <f t="shared" si="27"/>
        <v>19.853827658164395</v>
      </c>
      <c r="V31" s="111">
        <f t="shared" si="28"/>
        <v>1.398506936488236E-2</v>
      </c>
      <c r="W31" s="110">
        <f t="shared" si="20"/>
        <v>34.918333333333337</v>
      </c>
      <c r="X31" s="110">
        <f t="shared" si="21"/>
        <v>0.14473510861660607</v>
      </c>
      <c r="Y31" s="5">
        <f t="shared" si="22"/>
        <v>0.3854330708661417</v>
      </c>
      <c r="Z31" s="5">
        <f t="shared" si="23"/>
        <v>0.39082337909772435</v>
      </c>
      <c r="AA31" s="116">
        <f t="shared" si="24"/>
        <v>4.7954116892630205</v>
      </c>
      <c r="AB31" s="88">
        <v>1.958E-2</v>
      </c>
      <c r="AC31" s="88">
        <v>4.7922423421657898</v>
      </c>
      <c r="AD31" s="118">
        <v>2.04107142857143E-8</v>
      </c>
      <c r="AE31" s="88">
        <v>1.958E-2</v>
      </c>
      <c r="AF31" s="118">
        <v>2.04107142857143E-8</v>
      </c>
    </row>
    <row r="32" spans="1:33" x14ac:dyDescent="0.2">
      <c r="N32" s="37">
        <v>20000</v>
      </c>
      <c r="O32" s="11">
        <v>0.6</v>
      </c>
      <c r="P32" s="11">
        <v>9.6999999999999993</v>
      </c>
      <c r="Q32" s="11">
        <v>8.4000000000000005E-2</v>
      </c>
      <c r="R32" s="15">
        <f t="shared" si="25"/>
        <v>0.54</v>
      </c>
      <c r="S32" s="50">
        <f t="shared" si="29"/>
        <v>340000</v>
      </c>
      <c r="T32" s="17">
        <f t="shared" si="26"/>
        <v>20</v>
      </c>
      <c r="U32" s="110">
        <f t="shared" si="27"/>
        <v>20.169408164373774</v>
      </c>
      <c r="V32" s="111">
        <f t="shared" si="28"/>
        <v>8.4704082186886961E-3</v>
      </c>
      <c r="W32" s="110">
        <f t="shared" si="20"/>
        <v>35.77000000000001</v>
      </c>
      <c r="X32" s="110">
        <f t="shared" si="21"/>
        <v>0.14325000350078435</v>
      </c>
      <c r="Y32" s="5">
        <f t="shared" si="22"/>
        <v>0.39370078740157483</v>
      </c>
      <c r="Z32" s="5">
        <f t="shared" si="23"/>
        <v>0.39703559378688535</v>
      </c>
      <c r="AA32" s="116">
        <f t="shared" si="24"/>
        <v>4.9004512940551033</v>
      </c>
      <c r="AB32" s="88">
        <v>0.02</v>
      </c>
      <c r="AC32" s="88">
        <v>4.8900939281576097</v>
      </c>
      <c r="AD32" s="118">
        <v>2.2523559237810901E-8</v>
      </c>
      <c r="AE32" s="88">
        <v>0.02</v>
      </c>
      <c r="AF32" s="118">
        <v>2.2523559237810901E-8</v>
      </c>
    </row>
    <row r="33" spans="14:32" x14ac:dyDescent="0.2">
      <c r="N33" s="37">
        <v>20000</v>
      </c>
      <c r="O33" s="11">
        <v>0.6</v>
      </c>
      <c r="P33" s="11">
        <v>10.11</v>
      </c>
      <c r="Q33" s="11">
        <v>8.6999999999999994E-2</v>
      </c>
      <c r="R33" s="15">
        <f t="shared" si="25"/>
        <v>0.54</v>
      </c>
      <c r="S33" s="50">
        <f t="shared" si="29"/>
        <v>360000</v>
      </c>
      <c r="T33" s="17">
        <f t="shared" si="26"/>
        <v>20.41</v>
      </c>
      <c r="U33" s="110">
        <f t="shared" si="27"/>
        <v>20.625412652795966</v>
      </c>
      <c r="V33" s="111">
        <f t="shared" si="28"/>
        <v>1.0554270102693063E-2</v>
      </c>
      <c r="W33" s="110">
        <f t="shared" si="20"/>
        <v>37.047499999999999</v>
      </c>
      <c r="X33" s="110">
        <f t="shared" si="21"/>
        <v>0.14111008402593028</v>
      </c>
      <c r="Y33" s="5">
        <f t="shared" si="22"/>
        <v>0.40177165354330713</v>
      </c>
      <c r="Z33" s="5">
        <f t="shared" si="23"/>
        <v>0.40601206009440882</v>
      </c>
      <c r="AA33" s="116">
        <f t="shared" si="24"/>
        <v>5.0059404662507063</v>
      </c>
      <c r="AB33" s="88">
        <v>2.0410000000000001E-2</v>
      </c>
      <c r="AC33" s="88">
        <v>5.0047143958232301</v>
      </c>
      <c r="AD33" s="118">
        <v>2.5187160214080199E-8</v>
      </c>
      <c r="AE33" s="88">
        <v>2.0410000000000001E-2</v>
      </c>
      <c r="AF33" s="118">
        <v>2.5187160214080199E-8</v>
      </c>
    </row>
    <row r="34" spans="14:32" x14ac:dyDescent="0.2">
      <c r="N34" s="37">
        <v>20000</v>
      </c>
      <c r="O34" s="11">
        <v>0.6</v>
      </c>
      <c r="P34" s="11">
        <v>10.52</v>
      </c>
      <c r="Q34" s="11">
        <v>9.0999999999999998E-2</v>
      </c>
      <c r="R34" s="15">
        <f t="shared" si="25"/>
        <v>0.54</v>
      </c>
      <c r="S34" s="50">
        <f t="shared" si="29"/>
        <v>380000</v>
      </c>
      <c r="T34" s="17">
        <f t="shared" si="26"/>
        <v>20.82</v>
      </c>
      <c r="U34" s="110">
        <f t="shared" si="27"/>
        <v>21.203280946464439</v>
      </c>
      <c r="V34" s="111">
        <f t="shared" si="28"/>
        <v>1.8409267361404344E-2</v>
      </c>
      <c r="W34" s="110">
        <f t="shared" si="20"/>
        <v>38.750833333333333</v>
      </c>
      <c r="X34" s="110">
        <f t="shared" si="21"/>
        <v>0.13840798393621104</v>
      </c>
      <c r="Y34" s="5">
        <f t="shared" si="22"/>
        <v>0.40984251968503937</v>
      </c>
      <c r="Z34" s="5">
        <f t="shared" si="23"/>
        <v>0.4173874202059929</v>
      </c>
      <c r="AA34" s="116">
        <f t="shared" si="24"/>
        <v>5.1145401168440632</v>
      </c>
      <c r="AB34" s="88">
        <v>2.0820000000000002E-2</v>
      </c>
      <c r="AC34" s="88">
        <v>5.1351879593720504</v>
      </c>
      <c r="AD34" s="118">
        <v>2.9738049984380399E-8</v>
      </c>
      <c r="AE34" s="88">
        <v>2.0820000000000002E-2</v>
      </c>
      <c r="AF34" s="118">
        <v>2.9738049984380399E-8</v>
      </c>
    </row>
    <row r="35" spans="14:32" x14ac:dyDescent="0.2">
      <c r="N35" s="37">
        <v>20329</v>
      </c>
      <c r="O35" s="11">
        <v>0.6</v>
      </c>
      <c r="P35" s="11">
        <v>11.27</v>
      </c>
      <c r="Q35" s="11">
        <v>9.6000000000000002E-2</v>
      </c>
      <c r="R35" s="15">
        <f t="shared" si="25"/>
        <v>0.54</v>
      </c>
      <c r="S35" s="50">
        <f t="shared" si="29"/>
        <v>400329</v>
      </c>
      <c r="T35" s="17">
        <f t="shared" si="26"/>
        <v>21.57</v>
      </c>
      <c r="U35" s="110">
        <f t="shared" si="27"/>
        <v>21.881511471138413</v>
      </c>
      <c r="V35" s="111">
        <f t="shared" si="28"/>
        <v>1.4441885541882849E-2</v>
      </c>
      <c r="W35" s="110">
        <f t="shared" si="20"/>
        <v>40.880000000000003</v>
      </c>
      <c r="X35" s="110">
        <f t="shared" si="21"/>
        <v>0.13524942189714925</v>
      </c>
      <c r="Y35" s="5">
        <f t="shared" si="22"/>
        <v>0.42460629921259846</v>
      </c>
      <c r="Z35" s="5">
        <f t="shared" si="23"/>
        <v>0.43073841478618924</v>
      </c>
      <c r="AA35" s="116">
        <f t="shared" si="24"/>
        <v>5.3219363553740395</v>
      </c>
      <c r="AB35" s="88">
        <v>2.1569999999999999E-2</v>
      </c>
      <c r="AC35" s="88">
        <v>5.3116886600496596</v>
      </c>
      <c r="AD35" s="118">
        <v>3.5468954017580702E-8</v>
      </c>
      <c r="AE35" s="88">
        <v>2.1569999999999999E-2</v>
      </c>
      <c r="AF35" s="118">
        <v>3.5468954017580702E-8</v>
      </c>
    </row>
    <row r="36" spans="14:32" x14ac:dyDescent="0.2">
      <c r="N36" s="37">
        <v>15000</v>
      </c>
      <c r="O36" s="11">
        <v>0.6</v>
      </c>
      <c r="P36" s="11">
        <v>11.78</v>
      </c>
      <c r="Q36" s="11">
        <v>0.1</v>
      </c>
      <c r="R36" s="15">
        <f t="shared" si="25"/>
        <v>0.54</v>
      </c>
      <c r="S36" s="50">
        <f t="shared" si="29"/>
        <v>415329</v>
      </c>
      <c r="T36" s="17">
        <f t="shared" si="26"/>
        <v>22.08</v>
      </c>
      <c r="U36" s="110">
        <f t="shared" si="27"/>
        <v>22.392101150770255</v>
      </c>
      <c r="V36" s="111">
        <f t="shared" si="28"/>
        <v>1.4135015886334101E-2</v>
      </c>
      <c r="W36" s="110">
        <f t="shared" si="20"/>
        <v>42.583333333333343</v>
      </c>
      <c r="X36" s="110">
        <f t="shared" si="21"/>
        <v>0.13287993547456425</v>
      </c>
      <c r="Y36" s="5">
        <f t="shared" si="22"/>
        <v>0.43464566929133858</v>
      </c>
      <c r="Z36" s="5">
        <f t="shared" si="23"/>
        <v>0.44078939273169798</v>
      </c>
      <c r="AA36" s="116">
        <f t="shared" si="24"/>
        <v>5.4700052684494844</v>
      </c>
      <c r="AB36" s="88">
        <v>2.2079999999999999E-2</v>
      </c>
      <c r="AC36" s="88">
        <v>5.4774867668715004</v>
      </c>
      <c r="AD36" s="118">
        <v>3.86332769385887E-8</v>
      </c>
      <c r="AE36" s="88">
        <v>2.2079999999999999E-2</v>
      </c>
      <c r="AF36" s="118">
        <v>3.86332769385887E-8</v>
      </c>
    </row>
    <row r="37" spans="14:32" x14ac:dyDescent="0.2">
      <c r="N37" s="37">
        <v>12000</v>
      </c>
      <c r="O37" s="11">
        <v>0.6</v>
      </c>
      <c r="P37" s="11">
        <v>12.37</v>
      </c>
      <c r="Q37" s="11">
        <v>0.105</v>
      </c>
      <c r="R37" s="15">
        <f t="shared" si="25"/>
        <v>0.54</v>
      </c>
      <c r="S37" s="50">
        <f t="shared" si="29"/>
        <v>427329</v>
      </c>
      <c r="T37" s="17">
        <f t="shared" si="26"/>
        <v>22.67</v>
      </c>
      <c r="U37" s="110">
        <f t="shared" si="27"/>
        <v>22.99418778469111</v>
      </c>
      <c r="V37" s="111">
        <f t="shared" si="28"/>
        <v>1.4300299280595886E-2</v>
      </c>
      <c r="W37" s="110">
        <f t="shared" si="20"/>
        <v>44.712500000000006</v>
      </c>
      <c r="X37" s="110">
        <f t="shared" si="21"/>
        <v>0.1300941518121814</v>
      </c>
      <c r="Y37" s="5">
        <f t="shared" si="22"/>
        <v>0.44625984251968509</v>
      </c>
      <c r="Z37" s="5">
        <f t="shared" si="23"/>
        <v>0.45264149182462821</v>
      </c>
      <c r="AA37" s="116">
        <f t="shared" si="24"/>
        <v>5.649123426832011</v>
      </c>
      <c r="AB37" s="88">
        <v>2.2669999999999999E-2</v>
      </c>
      <c r="AC37" s="88">
        <v>5.63281178432376</v>
      </c>
      <c r="AD37" s="118">
        <v>3.9797751268866197E-8</v>
      </c>
      <c r="AE37" s="88">
        <v>2.2669999999999999E-2</v>
      </c>
      <c r="AF37" s="118">
        <v>3.9797751268866197E-8</v>
      </c>
    </row>
    <row r="38" spans="14:32" x14ac:dyDescent="0.2">
      <c r="N38" s="37">
        <v>10000</v>
      </c>
      <c r="O38" s="11">
        <v>0.6</v>
      </c>
      <c r="P38" s="11">
        <v>12.74</v>
      </c>
      <c r="Q38" s="11">
        <v>0.108</v>
      </c>
      <c r="R38" s="15">
        <f t="shared" si="25"/>
        <v>0.54</v>
      </c>
      <c r="S38" s="50">
        <f t="shared" si="29"/>
        <v>437329</v>
      </c>
      <c r="T38" s="17">
        <f t="shared" si="26"/>
        <v>23.04</v>
      </c>
      <c r="U38" s="110">
        <f t="shared" si="27"/>
        <v>23.337704507311042</v>
      </c>
      <c r="V38" s="111">
        <f t="shared" si="28"/>
        <v>1.2921202574263997E-2</v>
      </c>
      <c r="W38" s="110">
        <f t="shared" si="20"/>
        <v>45.99</v>
      </c>
      <c r="X38" s="110">
        <f t="shared" si="21"/>
        <v>0.12850839593852831</v>
      </c>
      <c r="Y38" s="5">
        <f t="shared" si="22"/>
        <v>0.45354330708661417</v>
      </c>
      <c r="Z38" s="5">
        <f t="shared" si="23"/>
        <v>0.45940363203368195</v>
      </c>
      <c r="AA38" s="116">
        <f t="shared" si="24"/>
        <v>5.7660708641060081</v>
      </c>
      <c r="AB38" s="88">
        <v>2.3040000000000001E-2</v>
      </c>
      <c r="AC38" s="88">
        <v>5.7581836726662603</v>
      </c>
      <c r="AD38" s="118">
        <v>4.2462093772221601E-8</v>
      </c>
      <c r="AE38" s="88">
        <v>2.3040000000000001E-2</v>
      </c>
      <c r="AF38" s="118">
        <v>4.2462093772221601E-8</v>
      </c>
    </row>
    <row r="39" spans="14:32" x14ac:dyDescent="0.2">
      <c r="N39" s="37">
        <v>10000</v>
      </c>
      <c r="O39" s="11">
        <v>0.6</v>
      </c>
      <c r="P39" s="11">
        <v>13.12</v>
      </c>
      <c r="Q39" s="11">
        <v>0.111</v>
      </c>
      <c r="R39" s="15">
        <f t="shared" si="25"/>
        <v>0.54</v>
      </c>
      <c r="S39" s="50">
        <f t="shared" si="29"/>
        <v>447329</v>
      </c>
      <c r="T39" s="17">
        <f t="shared" si="26"/>
        <v>23.42</v>
      </c>
      <c r="U39" s="110">
        <f t="shared" si="27"/>
        <v>23.668872426087475</v>
      </c>
      <c r="V39" s="111">
        <f t="shared" si="28"/>
        <v>1.0626491293231139E-2</v>
      </c>
      <c r="W39" s="110">
        <f t="shared" si="20"/>
        <v>47.267499999999998</v>
      </c>
      <c r="X39" s="110">
        <f t="shared" si="21"/>
        <v>0.12698192818466578</v>
      </c>
      <c r="Y39" s="5">
        <f t="shared" si="22"/>
        <v>0.46102362204724417</v>
      </c>
      <c r="Z39" s="5">
        <f t="shared" si="23"/>
        <v>0.46592268555290306</v>
      </c>
      <c r="AA39" s="116">
        <f t="shared" si="24"/>
        <v>5.8901507332151564</v>
      </c>
      <c r="AB39" s="88">
        <v>2.342E-2</v>
      </c>
      <c r="AC39" s="88">
        <v>5.8935581029738904</v>
      </c>
      <c r="AD39" s="118">
        <v>4.7419898227252697E-8</v>
      </c>
      <c r="AE39" s="88">
        <v>2.342E-2</v>
      </c>
      <c r="AF39" s="118">
        <v>4.7419898227252697E-8</v>
      </c>
    </row>
    <row r="40" spans="14:32" x14ac:dyDescent="0.2">
      <c r="N40" s="37">
        <v>10000</v>
      </c>
      <c r="O40" s="11">
        <v>0.6</v>
      </c>
      <c r="P40" s="11">
        <v>13.53</v>
      </c>
      <c r="Q40" s="11">
        <v>0.115</v>
      </c>
      <c r="R40" s="15">
        <f t="shared" si="25"/>
        <v>0.54</v>
      </c>
      <c r="S40" s="50">
        <f t="shared" si="29"/>
        <v>457329</v>
      </c>
      <c r="T40" s="17">
        <f t="shared" si="26"/>
        <v>23.83</v>
      </c>
      <c r="U40" s="110">
        <f t="shared" si="27"/>
        <v>24.092433419469323</v>
      </c>
      <c r="V40" s="111">
        <f t="shared" si="28"/>
        <v>1.101273266761749E-2</v>
      </c>
      <c r="W40" s="110">
        <f t="shared" si="20"/>
        <v>48.970833333333339</v>
      </c>
      <c r="X40" s="110">
        <f t="shared" si="21"/>
        <v>0.12503256541067362</v>
      </c>
      <c r="Y40" s="5">
        <f t="shared" si="22"/>
        <v>0.46909448818897637</v>
      </c>
      <c r="Z40" s="5">
        <f t="shared" si="23"/>
        <v>0.4742605003832544</v>
      </c>
      <c r="AA40" s="116">
        <f t="shared" si="24"/>
        <v>6.0288201437191464</v>
      </c>
      <c r="AB40" s="88">
        <v>2.383E-2</v>
      </c>
      <c r="AC40" s="88">
        <v>6.0434025920297803</v>
      </c>
      <c r="AD40" s="118">
        <v>5.3593258804218097E-8</v>
      </c>
      <c r="AE40" s="88">
        <v>2.383E-2</v>
      </c>
      <c r="AF40" s="118">
        <v>5.3593258804218097E-8</v>
      </c>
    </row>
    <row r="41" spans="14:32" x14ac:dyDescent="0.2">
      <c r="N41" s="37">
        <v>10000</v>
      </c>
      <c r="O41" s="11">
        <v>0.6</v>
      </c>
      <c r="P41" s="11">
        <v>14.12</v>
      </c>
      <c r="Q41" s="11">
        <v>0.122</v>
      </c>
      <c r="R41" s="15">
        <f t="shared" si="25"/>
        <v>0.54</v>
      </c>
      <c r="S41" s="50">
        <f t="shared" si="29"/>
        <v>467329</v>
      </c>
      <c r="T41" s="17">
        <f t="shared" si="26"/>
        <v>24.42</v>
      </c>
      <c r="U41" s="110">
        <f t="shared" si="27"/>
        <v>24.788345753910079</v>
      </c>
      <c r="V41" s="111">
        <f t="shared" si="28"/>
        <v>1.5083773706391366E-2</v>
      </c>
      <c r="W41" s="110">
        <f t="shared" si="20"/>
        <v>51.951666666666675</v>
      </c>
      <c r="X41" s="110">
        <f t="shared" si="21"/>
        <v>0.12183606276790837</v>
      </c>
      <c r="Y41" s="5">
        <f t="shared" si="22"/>
        <v>0.48070866141732288</v>
      </c>
      <c r="Z41" s="5">
        <f t="shared" si="23"/>
        <v>0.48795956208484409</v>
      </c>
      <c r="AA41" s="116">
        <f t="shared" si="24"/>
        <v>6.2377521853206659</v>
      </c>
      <c r="AB41" s="88">
        <v>2.4420000000000001E-2</v>
      </c>
      <c r="AC41" s="88">
        <v>6.2438220144912604</v>
      </c>
      <c r="AD41" s="118">
        <v>6.4054805008638605E-8</v>
      </c>
      <c r="AE41" s="88">
        <v>2.4420000000000001E-2</v>
      </c>
      <c r="AF41" s="118">
        <v>6.4054805008638605E-8</v>
      </c>
    </row>
    <row r="42" spans="14:32" x14ac:dyDescent="0.2">
      <c r="N42" s="37">
        <v>8000</v>
      </c>
      <c r="O42" s="11">
        <v>0.6</v>
      </c>
      <c r="P42" s="11">
        <v>14.72</v>
      </c>
      <c r="Q42" s="11">
        <v>0.128</v>
      </c>
      <c r="R42" s="15">
        <f t="shared" si="25"/>
        <v>0.54</v>
      </c>
      <c r="S42" s="50">
        <f t="shared" si="29"/>
        <v>475329</v>
      </c>
      <c r="T42" s="17">
        <f t="shared" si="26"/>
        <v>25.020000000000003</v>
      </c>
      <c r="U42" s="110">
        <f t="shared" si="27"/>
        <v>25.343445248538231</v>
      </c>
      <c r="V42" s="111">
        <f t="shared" si="28"/>
        <v>1.2927467967155385E-2</v>
      </c>
      <c r="W42" s="110">
        <f t="shared" si="20"/>
        <v>54.506666666666668</v>
      </c>
      <c r="X42" s="110">
        <f t="shared" si="21"/>
        <v>0.11929098629361702</v>
      </c>
      <c r="Y42" s="5">
        <f t="shared" si="22"/>
        <v>0.49251968503937016</v>
      </c>
      <c r="Z42" s="5">
        <f t="shared" si="23"/>
        <v>0.49888671749091007</v>
      </c>
      <c r="AA42" s="116">
        <f t="shared" si="24"/>
        <v>6.4625725597285664</v>
      </c>
      <c r="AB42" s="88">
        <v>2.5020000000000001E-2</v>
      </c>
      <c r="AC42" s="88">
        <v>6.4474976942305897</v>
      </c>
      <c r="AD42" s="118">
        <v>7.7756807841286504E-8</v>
      </c>
      <c r="AE42" s="88">
        <v>2.5020000000000001E-2</v>
      </c>
      <c r="AF42" s="118">
        <v>7.7756807841286504E-8</v>
      </c>
    </row>
    <row r="43" spans="14:32" x14ac:dyDescent="0.2">
      <c r="N43" s="37">
        <v>5000</v>
      </c>
      <c r="O43" s="11">
        <v>0.6</v>
      </c>
      <c r="P43" s="11">
        <v>15.07</v>
      </c>
      <c r="Q43" s="11">
        <v>0.13400000000000001</v>
      </c>
      <c r="R43" s="15">
        <f t="shared" si="25"/>
        <v>0.54</v>
      </c>
      <c r="S43" s="50">
        <f t="shared" si="29"/>
        <v>480329</v>
      </c>
      <c r="T43" s="17">
        <f t="shared" si="26"/>
        <v>25.37</v>
      </c>
      <c r="U43" s="110">
        <f t="shared" si="27"/>
        <v>25.86436747523193</v>
      </c>
      <c r="V43" s="111">
        <f t="shared" si="28"/>
        <v>1.9486301743473745E-2</v>
      </c>
      <c r="W43" s="110">
        <f t="shared" si="20"/>
        <v>57.061666666666675</v>
      </c>
      <c r="X43" s="110">
        <f t="shared" si="21"/>
        <v>0.11690550238222766</v>
      </c>
      <c r="Y43" s="5">
        <f t="shared" si="22"/>
        <v>0.49940944881889771</v>
      </c>
      <c r="Z43" s="5">
        <f t="shared" si="23"/>
        <v>0.50914109203212465</v>
      </c>
      <c r="AA43" s="116">
        <f t="shared" si="24"/>
        <v>6.5999498887340362</v>
      </c>
      <c r="AB43" s="88">
        <v>2.537E-2</v>
      </c>
      <c r="AC43" s="88">
        <v>6.6094964494623003</v>
      </c>
      <c r="AD43" s="118">
        <v>8.1300254596288896E-8</v>
      </c>
      <c r="AE43" s="88">
        <v>2.537E-2</v>
      </c>
      <c r="AF43" s="118">
        <v>8.1300254596288896E-8</v>
      </c>
    </row>
    <row r="44" spans="14:32" x14ac:dyDescent="0.2">
      <c r="N44" s="37">
        <v>5000</v>
      </c>
      <c r="O44" s="11">
        <v>0.6</v>
      </c>
      <c r="P44" s="11">
        <v>15.47</v>
      </c>
      <c r="Q44" s="11">
        <v>0.13800000000000001</v>
      </c>
      <c r="R44" s="15">
        <f t="shared" si="25"/>
        <v>0.54</v>
      </c>
      <c r="S44" s="50">
        <f t="shared" si="29"/>
        <v>485329</v>
      </c>
      <c r="T44" s="17">
        <f t="shared" si="26"/>
        <v>25.770000000000003</v>
      </c>
      <c r="U44" s="110">
        <f t="shared" si="27"/>
        <v>26.194305386296268</v>
      </c>
      <c r="V44" s="111">
        <f t="shared" si="28"/>
        <v>1.646509065953685E-2</v>
      </c>
      <c r="W44" s="110">
        <f t="shared" si="20"/>
        <v>58.765000000000015</v>
      </c>
      <c r="X44" s="110">
        <f t="shared" si="21"/>
        <v>0.11539571172922278</v>
      </c>
      <c r="Y44" s="5">
        <f t="shared" si="22"/>
        <v>0.50728346456692919</v>
      </c>
      <c r="Z44" s="5">
        <f t="shared" si="23"/>
        <v>0.51563593280110764</v>
      </c>
      <c r="AA44" s="116">
        <f t="shared" si="24"/>
        <v>6.7629896619201908</v>
      </c>
      <c r="AB44" s="88">
        <v>2.5770000000000001E-2</v>
      </c>
      <c r="AC44" s="88">
        <v>6.7758051328226703</v>
      </c>
      <c r="AD44" s="118">
        <v>9.4216084810207305E-8</v>
      </c>
      <c r="AE44" s="88">
        <v>2.5770000000000001E-2</v>
      </c>
      <c r="AF44" s="118">
        <v>9.4216084810207305E-8</v>
      </c>
    </row>
    <row r="45" spans="14:32" x14ac:dyDescent="0.2">
      <c r="N45" s="37">
        <v>5000</v>
      </c>
      <c r="O45" s="11">
        <v>0.6</v>
      </c>
      <c r="P45" s="11">
        <v>16.07</v>
      </c>
      <c r="Q45" s="11">
        <v>0.14499999999999999</v>
      </c>
      <c r="R45" s="15">
        <f t="shared" si="25"/>
        <v>0.54</v>
      </c>
      <c r="S45" s="50">
        <f t="shared" si="29"/>
        <v>490329</v>
      </c>
      <c r="T45" s="17">
        <f t="shared" si="26"/>
        <v>26.37</v>
      </c>
      <c r="U45" s="110">
        <f t="shared" si="27"/>
        <v>26.741256527028121</v>
      </c>
      <c r="V45" s="111">
        <f t="shared" si="28"/>
        <v>1.4078745810698507E-2</v>
      </c>
      <c r="W45" s="110">
        <f t="shared" si="20"/>
        <v>61.745833333333337</v>
      </c>
      <c r="X45" s="110">
        <f t="shared" si="21"/>
        <v>0.11289419081627798</v>
      </c>
      <c r="Y45" s="5">
        <f t="shared" si="22"/>
        <v>0.51909448818897641</v>
      </c>
      <c r="Z45" s="5">
        <f t="shared" si="23"/>
        <v>0.5264026875399237</v>
      </c>
      <c r="AA45" s="116">
        <f t="shared" si="24"/>
        <v>7.0205251176032792</v>
      </c>
      <c r="AB45" s="88">
        <v>2.6370000000000001E-2</v>
      </c>
      <c r="AC45" s="88">
        <v>6.9827610967858096</v>
      </c>
      <c r="AD45" s="118">
        <v>1.0158168411849E-7</v>
      </c>
      <c r="AE45" s="88">
        <v>2.6370000000000001E-2</v>
      </c>
      <c r="AF45" s="118">
        <v>1.0158168411849E-7</v>
      </c>
    </row>
    <row r="46" spans="14:32" x14ac:dyDescent="0.2">
      <c r="N46" s="37">
        <v>5000</v>
      </c>
      <c r="O46" s="11">
        <v>0.6</v>
      </c>
      <c r="P46" s="11">
        <v>16.39</v>
      </c>
      <c r="Q46" s="11">
        <v>0.153</v>
      </c>
      <c r="R46" s="15">
        <f t="shared" si="25"/>
        <v>0.54</v>
      </c>
      <c r="S46" s="50">
        <f t="shared" si="29"/>
        <v>495329</v>
      </c>
      <c r="T46" s="17">
        <f t="shared" si="26"/>
        <v>26.69</v>
      </c>
      <c r="U46" s="110">
        <f t="shared" si="27"/>
        <v>27.32337730752559</v>
      </c>
      <c r="V46" s="111">
        <f t="shared" si="28"/>
        <v>2.3730884508264834E-2</v>
      </c>
      <c r="W46" s="110">
        <f t="shared" si="20"/>
        <v>65.152500000000003</v>
      </c>
      <c r="X46" s="110">
        <f t="shared" si="21"/>
        <v>0.11023280240106344</v>
      </c>
      <c r="Y46" s="5">
        <f t="shared" si="22"/>
        <v>0.52539370078740166</v>
      </c>
      <c r="Z46" s="5">
        <f t="shared" si="23"/>
        <v>0.5378617580221573</v>
      </c>
      <c r="AA46" s="116">
        <f t="shared" si="24"/>
        <v>7.1647098804576999</v>
      </c>
      <c r="AB46" s="88">
        <v>2.6689999999999998E-2</v>
      </c>
      <c r="AC46" s="88">
        <v>7.2278877044627299</v>
      </c>
      <c r="AD46" s="118">
        <v>1.12316408907399E-7</v>
      </c>
      <c r="AE46" s="88">
        <v>2.6689999999999998E-2</v>
      </c>
      <c r="AF46" s="118">
        <v>1.12316408907399E-7</v>
      </c>
    </row>
    <row r="47" spans="14:32" x14ac:dyDescent="0.2">
      <c r="N47" s="37">
        <v>5000</v>
      </c>
      <c r="O47" s="11">
        <v>0.6</v>
      </c>
      <c r="P47" s="11">
        <v>17.239999999999998</v>
      </c>
      <c r="Q47" s="11">
        <v>0.161</v>
      </c>
      <c r="R47" s="15">
        <f t="shared" si="25"/>
        <v>0.54</v>
      </c>
      <c r="S47" s="50">
        <f t="shared" si="29"/>
        <v>500329</v>
      </c>
      <c r="T47" s="17">
        <f t="shared" si="26"/>
        <v>27.54</v>
      </c>
      <c r="U47" s="110">
        <f t="shared" si="27"/>
        <v>27.864677327477988</v>
      </c>
      <c r="V47" s="111">
        <f t="shared" si="28"/>
        <v>1.1789300198910278E-2</v>
      </c>
      <c r="W47" s="110">
        <f t="shared" si="20"/>
        <v>68.55916666666667</v>
      </c>
      <c r="X47" s="110">
        <f t="shared" si="21"/>
        <v>0.10775808310493569</v>
      </c>
      <c r="Y47" s="5">
        <f t="shared" si="22"/>
        <v>0.54212598425196856</v>
      </c>
      <c r="Z47" s="5">
        <f t="shared" si="23"/>
        <v>0.54851727022594465</v>
      </c>
      <c r="AA47" s="116">
        <f t="shared" si="24"/>
        <v>7.5731093361431467</v>
      </c>
      <c r="AB47" s="88">
        <v>2.7539999999999999E-2</v>
      </c>
      <c r="AC47" s="88">
        <v>7.5125380013833096</v>
      </c>
      <c r="AD47" s="118">
        <v>1.1939075110418901E-7</v>
      </c>
      <c r="AE47" s="88">
        <v>2.7539999999999999E-2</v>
      </c>
      <c r="AF47" s="118">
        <v>1.1939075110418901E-7</v>
      </c>
    </row>
    <row r="48" spans="14:32" x14ac:dyDescent="0.2">
      <c r="N48" s="37">
        <v>4000</v>
      </c>
      <c r="O48" s="11">
        <v>0.6</v>
      </c>
      <c r="P48" s="11">
        <v>17.57</v>
      </c>
      <c r="Q48" s="11">
        <v>0.16800000000000001</v>
      </c>
      <c r="R48" s="15">
        <f t="shared" si="25"/>
        <v>0.54</v>
      </c>
      <c r="S48" s="50">
        <f t="shared" si="29"/>
        <v>504329</v>
      </c>
      <c r="T48" s="17">
        <f t="shared" si="26"/>
        <v>27.87</v>
      </c>
      <c r="U48" s="110">
        <f t="shared" si="27"/>
        <v>28.308355552758393</v>
      </c>
      <c r="V48" s="111">
        <f t="shared" si="28"/>
        <v>1.5728581010347742E-2</v>
      </c>
      <c r="W48" s="110">
        <f t="shared" si="20"/>
        <v>71.54000000000002</v>
      </c>
      <c r="X48" s="110">
        <f t="shared" si="21"/>
        <v>0.10572912080402891</v>
      </c>
      <c r="Y48" s="5">
        <f t="shared" si="22"/>
        <v>0.54862204724409458</v>
      </c>
      <c r="Z48" s="5">
        <f t="shared" si="23"/>
        <v>0.5572510935582361</v>
      </c>
      <c r="AA48" s="116">
        <f t="shared" si="24"/>
        <v>7.7424642752980866</v>
      </c>
      <c r="AB48" s="88">
        <v>2.7869999999999999E-2</v>
      </c>
      <c r="AC48" s="88">
        <v>7.7587562007874498</v>
      </c>
      <c r="AD48" s="118">
        <v>1.2863825429627901E-7</v>
      </c>
      <c r="AE48" s="88">
        <v>2.7869999999999999E-2</v>
      </c>
      <c r="AF48" s="118">
        <v>1.2863825429627901E-7</v>
      </c>
    </row>
    <row r="49" spans="14:32" x14ac:dyDescent="0.2">
      <c r="N49" s="37">
        <v>2000</v>
      </c>
      <c r="O49" s="11">
        <v>0.6</v>
      </c>
      <c r="P49" s="11">
        <v>17.88</v>
      </c>
      <c r="Q49" s="11">
        <v>0.17199999999999999</v>
      </c>
      <c r="R49" s="15">
        <f t="shared" si="25"/>
        <v>0.54</v>
      </c>
      <c r="S49" s="50">
        <f t="shared" si="29"/>
        <v>506329</v>
      </c>
      <c r="T49" s="17">
        <f t="shared" si="26"/>
        <v>28.18</v>
      </c>
      <c r="U49" s="110">
        <f t="shared" si="27"/>
        <v>28.550399867526533</v>
      </c>
      <c r="V49" s="111">
        <f t="shared" si="28"/>
        <v>1.3144069110238936E-2</v>
      </c>
      <c r="W49" s="110">
        <f t="shared" si="20"/>
        <v>73.243333333333339</v>
      </c>
      <c r="X49" s="110">
        <f t="shared" si="21"/>
        <v>0.10462185998188349</v>
      </c>
      <c r="Y49" s="5">
        <f t="shared" si="22"/>
        <v>0.55472440944881896</v>
      </c>
      <c r="Z49" s="5">
        <f t="shared" si="23"/>
        <v>0.56201574542375066</v>
      </c>
      <c r="AA49" s="116">
        <f t="shared" si="24"/>
        <v>7.9075267461678518</v>
      </c>
      <c r="AB49" s="88">
        <v>2.818E-2</v>
      </c>
      <c r="AC49" s="88">
        <v>7.9148085551618399</v>
      </c>
      <c r="AD49" s="118">
        <v>1.3536219336219301E-7</v>
      </c>
      <c r="AE49" s="88">
        <v>2.818E-2</v>
      </c>
      <c r="AF49" s="118">
        <v>1.3536219336219301E-7</v>
      </c>
    </row>
    <row r="50" spans="14:32" x14ac:dyDescent="0.2">
      <c r="N50" s="37">
        <v>2000</v>
      </c>
      <c r="O50" s="11">
        <v>0.6</v>
      </c>
      <c r="P50" s="11">
        <v>18.100000000000001</v>
      </c>
      <c r="Q50" s="11">
        <v>0.17799999999999999</v>
      </c>
      <c r="R50" s="15">
        <f t="shared" si="25"/>
        <v>0.54</v>
      </c>
      <c r="S50" s="50">
        <f t="shared" si="29"/>
        <v>508329</v>
      </c>
      <c r="T50" s="17">
        <f t="shared" si="26"/>
        <v>28.400000000000002</v>
      </c>
      <c r="U50" s="110">
        <f t="shared" si="27"/>
        <v>28.898960627982607</v>
      </c>
      <c r="V50" s="111">
        <f t="shared" si="28"/>
        <v>1.7569036196570593E-2</v>
      </c>
      <c r="W50" s="110">
        <f t="shared" ref="W50:W76" si="30">$D$6*Q50*$B$10/O50</f>
        <v>75.798333333333332</v>
      </c>
      <c r="X50" s="110">
        <f t="shared" ref="X50:X76" si="31">1/(W50^(1/2)+1)</f>
        <v>0.10302667832301987</v>
      </c>
      <c r="Y50" s="5">
        <f t="shared" ref="Y50:Y76" si="32">T50/$C$10</f>
        <v>0.55905511811023634</v>
      </c>
      <c r="Z50" s="5">
        <f t="shared" ref="Z50:Z76" si="33">1.001-4.6695*X50+18.46*X50^2-236.82*X50^3+1214.9*X50^4-2143.6*X50^5</f>
        <v>0.56887717771619306</v>
      </c>
      <c r="AA50" s="116">
        <f t="shared" ref="AA50:AA76" si="34">(((R50/($B$10*SQRT($C$10)))*((2+Y50)*((1-Y50)^(-3/2)))*(0.886+4.64*(Y50)-13.32*(Y50)^2+14.72*(Y50)^3-5.6*(Y50)^4)))*10^(3/2)</f>
        <v>8.028349821813455</v>
      </c>
      <c r="AB50" s="88">
        <v>2.8400000000000002E-2</v>
      </c>
      <c r="AC50" s="88">
        <v>8.0374987880699802</v>
      </c>
      <c r="AD50" s="118">
        <v>1.42992424242424E-7</v>
      </c>
      <c r="AE50" s="88">
        <v>2.8400000000000002E-2</v>
      </c>
      <c r="AF50" s="118">
        <v>1.42992424242424E-7</v>
      </c>
    </row>
    <row r="51" spans="14:32" x14ac:dyDescent="0.2">
      <c r="N51" s="37">
        <v>2000</v>
      </c>
      <c r="O51" s="11">
        <v>0.6</v>
      </c>
      <c r="P51" s="11">
        <v>18.420000000000002</v>
      </c>
      <c r="Q51" s="11">
        <v>0.184</v>
      </c>
      <c r="R51" s="15">
        <f t="shared" si="25"/>
        <v>0.54</v>
      </c>
      <c r="S51" s="50">
        <f t="shared" si="29"/>
        <v>510329</v>
      </c>
      <c r="T51" s="17">
        <f t="shared" si="26"/>
        <v>28.720000000000002</v>
      </c>
      <c r="U51" s="110">
        <f t="shared" si="27"/>
        <v>29.231290410401485</v>
      </c>
      <c r="V51" s="111">
        <f t="shared" si="28"/>
        <v>1.7802590891416517E-2</v>
      </c>
      <c r="W51" s="110">
        <f t="shared" si="30"/>
        <v>78.353333333333339</v>
      </c>
      <c r="X51" s="110">
        <f t="shared" si="31"/>
        <v>0.10150489302107697</v>
      </c>
      <c r="Y51" s="5">
        <f t="shared" si="32"/>
        <v>0.56535433070866148</v>
      </c>
      <c r="Z51" s="5">
        <f t="shared" si="33"/>
        <v>0.57541910256695838</v>
      </c>
      <c r="AA51" s="116">
        <f t="shared" si="34"/>
        <v>8.209816799710099</v>
      </c>
      <c r="AB51" s="88">
        <v>2.8719999999999999E-2</v>
      </c>
      <c r="AC51" s="88">
        <v>8.2219428393554903</v>
      </c>
      <c r="AD51" s="118">
        <v>1.52678571428571E-7</v>
      </c>
      <c r="AE51" s="88">
        <v>2.8719999999999999E-2</v>
      </c>
      <c r="AF51" s="118">
        <v>1.52678571428571E-7</v>
      </c>
    </row>
    <row r="52" spans="14:32" x14ac:dyDescent="0.2">
      <c r="N52" s="37">
        <v>2000</v>
      </c>
      <c r="O52" s="11">
        <v>0.6</v>
      </c>
      <c r="P52" s="11">
        <v>18.78</v>
      </c>
      <c r="Q52" s="11">
        <v>0.19</v>
      </c>
      <c r="R52" s="15">
        <f t="shared" si="25"/>
        <v>0.54</v>
      </c>
      <c r="S52" s="50">
        <f t="shared" si="29"/>
        <v>512329</v>
      </c>
      <c r="T52" s="17">
        <f t="shared" si="26"/>
        <v>29.080000000000002</v>
      </c>
      <c r="U52" s="110">
        <f t="shared" si="27"/>
        <v>29.548588729624644</v>
      </c>
      <c r="V52" s="111">
        <f t="shared" si="28"/>
        <v>1.6113780248440235E-2</v>
      </c>
      <c r="W52" s="110">
        <f t="shared" si="30"/>
        <v>80.908333333333346</v>
      </c>
      <c r="X52" s="110">
        <f t="shared" si="31"/>
        <v>0.10005096630454949</v>
      </c>
      <c r="Y52" s="5">
        <f t="shared" si="32"/>
        <v>0.57244094488188979</v>
      </c>
      <c r="Z52" s="5">
        <f t="shared" si="33"/>
        <v>0.58166513247292606</v>
      </c>
      <c r="AA52" s="116">
        <f t="shared" si="34"/>
        <v>8.4225029544427006</v>
      </c>
      <c r="AB52" s="88">
        <v>2.9080000000000002E-2</v>
      </c>
      <c r="AC52" s="88">
        <v>8.3978360498066404</v>
      </c>
      <c r="AD52" s="118">
        <v>1.6446428571428601E-7</v>
      </c>
      <c r="AE52" s="88">
        <v>2.9080000000000002E-2</v>
      </c>
      <c r="AF52" s="118">
        <v>1.6446428571428601E-7</v>
      </c>
    </row>
    <row r="53" spans="14:32" x14ac:dyDescent="0.2">
      <c r="N53" s="37">
        <v>2000</v>
      </c>
      <c r="O53" s="11">
        <v>0.6</v>
      </c>
      <c r="P53" s="11">
        <v>19.100000000000001</v>
      </c>
      <c r="Q53" s="11">
        <v>0.19700000000000001</v>
      </c>
      <c r="R53" s="15">
        <f t="shared" si="25"/>
        <v>0.54</v>
      </c>
      <c r="S53" s="50">
        <f t="shared" si="29"/>
        <v>514329</v>
      </c>
      <c r="T53" s="17">
        <f t="shared" si="26"/>
        <v>29.400000000000002</v>
      </c>
      <c r="U53" s="110">
        <f t="shared" si="27"/>
        <v>29.901207954993893</v>
      </c>
      <c r="V53" s="111">
        <f t="shared" si="28"/>
        <v>1.7047889625642552E-2</v>
      </c>
      <c r="W53" s="110">
        <f t="shared" si="30"/>
        <v>83.889166666666668</v>
      </c>
      <c r="X53" s="110">
        <f t="shared" si="31"/>
        <v>9.8433887903277839E-2</v>
      </c>
      <c r="Y53" s="5">
        <f t="shared" si="32"/>
        <v>0.57874015748031504</v>
      </c>
      <c r="Z53" s="5">
        <f t="shared" si="33"/>
        <v>0.58860645580696647</v>
      </c>
      <c r="AA53" s="116">
        <f t="shared" si="34"/>
        <v>8.6195924307730554</v>
      </c>
      <c r="AB53" s="88">
        <v>2.9399999999999999E-2</v>
      </c>
      <c r="AC53" s="88">
        <v>8.6091334204000702</v>
      </c>
      <c r="AD53" s="118">
        <v>1.7982142857142899E-7</v>
      </c>
      <c r="AE53" s="88">
        <v>2.9399999999999999E-2</v>
      </c>
      <c r="AF53" s="118">
        <v>1.7982142857142899E-7</v>
      </c>
    </row>
    <row r="54" spans="14:32" x14ac:dyDescent="0.2">
      <c r="N54" s="37">
        <v>2000</v>
      </c>
      <c r="O54" s="11">
        <v>0.6</v>
      </c>
      <c r="P54" s="11">
        <v>19.38</v>
      </c>
      <c r="Q54" s="11">
        <v>0.20499999999999999</v>
      </c>
      <c r="R54" s="15">
        <f t="shared" si="25"/>
        <v>0.54</v>
      </c>
      <c r="S54" s="50">
        <f t="shared" si="29"/>
        <v>516329</v>
      </c>
      <c r="T54" s="17">
        <f t="shared" si="26"/>
        <v>29.68</v>
      </c>
      <c r="U54" s="110">
        <f t="shared" si="27"/>
        <v>30.282911159273397</v>
      </c>
      <c r="V54" s="111">
        <f t="shared" si="28"/>
        <v>2.0313718304359733E-2</v>
      </c>
      <c r="W54" s="110">
        <f t="shared" si="30"/>
        <v>87.295833333333334</v>
      </c>
      <c r="X54" s="110">
        <f t="shared" si="31"/>
        <v>9.6681654302790895E-2</v>
      </c>
      <c r="Y54" s="5">
        <f t="shared" si="32"/>
        <v>0.58425196850393701</v>
      </c>
      <c r="Z54" s="5">
        <f t="shared" si="33"/>
        <v>0.59612029841089365</v>
      </c>
      <c r="AA54" s="116">
        <f t="shared" si="34"/>
        <v>8.798603490890299</v>
      </c>
      <c r="AB54" s="88">
        <v>2.9680000000000002E-2</v>
      </c>
      <c r="AC54" s="88">
        <v>8.8387271160376297</v>
      </c>
      <c r="AD54" s="118">
        <v>1.94642857142858E-7</v>
      </c>
      <c r="AE54" s="88">
        <v>2.9680000000000002E-2</v>
      </c>
      <c r="AF54" s="118">
        <v>1.94642857142858E-7</v>
      </c>
    </row>
    <row r="55" spans="14:32" x14ac:dyDescent="0.2">
      <c r="N55" s="37">
        <v>2000</v>
      </c>
      <c r="O55" s="11">
        <v>0.6</v>
      </c>
      <c r="P55" s="11">
        <v>19.87</v>
      </c>
      <c r="Q55" s="11">
        <v>0.215</v>
      </c>
      <c r="R55" s="15">
        <f t="shared" si="25"/>
        <v>0.54</v>
      </c>
      <c r="S55" s="50">
        <f t="shared" si="29"/>
        <v>518329</v>
      </c>
      <c r="T55" s="17">
        <f t="shared" si="26"/>
        <v>30.17</v>
      </c>
      <c r="U55" s="110">
        <f t="shared" si="27"/>
        <v>30.731047968600684</v>
      </c>
      <c r="V55" s="111">
        <f t="shared" si="28"/>
        <v>1.8596220371252324E-2</v>
      </c>
      <c r="W55" s="110">
        <f t="shared" si="30"/>
        <v>91.554166666666674</v>
      </c>
      <c r="X55" s="110">
        <f t="shared" si="31"/>
        <v>9.4621754783681747E-2</v>
      </c>
      <c r="Y55" s="5">
        <f t="shared" si="32"/>
        <v>0.59389763779527571</v>
      </c>
      <c r="Z55" s="5">
        <f t="shared" si="33"/>
        <v>0.60494188914568281</v>
      </c>
      <c r="AA55" s="116">
        <f t="shared" si="34"/>
        <v>9.1275742439451406</v>
      </c>
      <c r="AB55" s="88">
        <v>3.0169999999999999E-2</v>
      </c>
      <c r="AC55" s="88">
        <v>9.1074905373784105</v>
      </c>
      <c r="AD55" s="118">
        <v>2.1053571428571501E-7</v>
      </c>
      <c r="AE55" s="88">
        <v>3.0169999999999999E-2</v>
      </c>
      <c r="AF55" s="118">
        <v>2.1053571428571501E-7</v>
      </c>
    </row>
    <row r="56" spans="14:32" x14ac:dyDescent="0.2">
      <c r="N56" s="37">
        <v>2000</v>
      </c>
      <c r="O56" s="11">
        <v>0.6</v>
      </c>
      <c r="P56" s="11">
        <v>20.29</v>
      </c>
      <c r="Q56" s="11">
        <v>0.22500000000000001</v>
      </c>
      <c r="R56" s="15">
        <f t="shared" si="25"/>
        <v>0.54</v>
      </c>
      <c r="S56" s="50">
        <f t="shared" si="29"/>
        <v>520329</v>
      </c>
      <c r="T56" s="17">
        <f t="shared" si="26"/>
        <v>30.59</v>
      </c>
      <c r="U56" s="110">
        <f t="shared" si="27"/>
        <v>31.150164802204422</v>
      </c>
      <c r="V56" s="111">
        <f t="shared" si="28"/>
        <v>1.8312023609167123E-2</v>
      </c>
      <c r="W56" s="110">
        <f t="shared" si="30"/>
        <v>95.812500000000014</v>
      </c>
      <c r="X56" s="110">
        <f t="shared" si="31"/>
        <v>9.2692271327366599E-2</v>
      </c>
      <c r="Y56" s="5">
        <f t="shared" si="32"/>
        <v>0.60216535433070872</v>
      </c>
      <c r="Z56" s="5">
        <f t="shared" si="33"/>
        <v>0.61319222051583511</v>
      </c>
      <c r="AA56" s="116">
        <f t="shared" si="34"/>
        <v>9.4266209132493479</v>
      </c>
      <c r="AB56" s="88">
        <v>3.0589999999999999E-2</v>
      </c>
      <c r="AC56" s="88">
        <v>9.4433735361113396</v>
      </c>
      <c r="AD56" s="118">
        <v>2.18214285714286E-7</v>
      </c>
      <c r="AE56" s="88">
        <v>3.0589999999999999E-2</v>
      </c>
      <c r="AF56" s="118">
        <v>2.18214285714286E-7</v>
      </c>
    </row>
    <row r="57" spans="14:32" x14ac:dyDescent="0.2">
      <c r="N57" s="37">
        <v>2000</v>
      </c>
      <c r="O57" s="11">
        <v>0.6</v>
      </c>
      <c r="P57" s="11">
        <v>20.79</v>
      </c>
      <c r="Q57" s="11">
        <v>0.23599999999999999</v>
      </c>
      <c r="R57" s="15">
        <f t="shared" si="25"/>
        <v>0.54</v>
      </c>
      <c r="S57" s="50">
        <f t="shared" si="29"/>
        <v>522329</v>
      </c>
      <c r="T57" s="17">
        <f t="shared" si="26"/>
        <v>31.09</v>
      </c>
      <c r="U57" s="110">
        <f t="shared" si="27"/>
        <v>31.581200442051575</v>
      </c>
      <c r="V57" s="111">
        <f t="shared" si="28"/>
        <v>1.5799306595418946E-2</v>
      </c>
      <c r="W57" s="110">
        <f t="shared" si="30"/>
        <v>100.49666666666666</v>
      </c>
      <c r="X57" s="110">
        <f t="shared" si="31"/>
        <v>9.0704572095686289E-2</v>
      </c>
      <c r="Y57" s="5">
        <f t="shared" si="32"/>
        <v>0.61200787401574808</v>
      </c>
      <c r="Z57" s="5">
        <f t="shared" si="33"/>
        <v>0.62167717405613343</v>
      </c>
      <c r="AA57" s="116">
        <f t="shared" si="34"/>
        <v>9.8049980047856007</v>
      </c>
      <c r="AB57" s="88">
        <v>3.109E-2</v>
      </c>
      <c r="AC57" s="88">
        <v>9.7971786651300992</v>
      </c>
      <c r="AD57" s="118">
        <v>2.25714285714285E-7</v>
      </c>
      <c r="AE57" s="88">
        <v>3.109E-2</v>
      </c>
      <c r="AF57" s="118">
        <v>2.25714285714285E-7</v>
      </c>
    </row>
    <row r="58" spans="14:32" x14ac:dyDescent="0.2">
      <c r="N58" s="37">
        <v>2000</v>
      </c>
      <c r="O58" s="11">
        <v>0.6</v>
      </c>
      <c r="P58" s="11">
        <v>21.28</v>
      </c>
      <c r="Q58" s="11">
        <v>0.23799999999999999</v>
      </c>
      <c r="R58" s="15">
        <f t="shared" si="25"/>
        <v>0.54</v>
      </c>
      <c r="S58" s="50">
        <f t="shared" si="29"/>
        <v>524329</v>
      </c>
      <c r="T58" s="17">
        <f t="shared" si="26"/>
        <v>31.580000000000002</v>
      </c>
      <c r="U58" s="110">
        <f t="shared" si="27"/>
        <v>31.656455367069075</v>
      </c>
      <c r="V58" s="111">
        <f t="shared" si="28"/>
        <v>2.4210059236565253E-3</v>
      </c>
      <c r="W58" s="110">
        <f t="shared" si="30"/>
        <v>101.34833333333333</v>
      </c>
      <c r="X58" s="110">
        <f t="shared" si="31"/>
        <v>9.035716523020304E-2</v>
      </c>
      <c r="Y58" s="5">
        <f t="shared" si="32"/>
        <v>0.62165354330708666</v>
      </c>
      <c r="Z58" s="5">
        <f t="shared" si="33"/>
        <v>0.62315857021789522</v>
      </c>
      <c r="AA58" s="116">
        <f t="shared" si="34"/>
        <v>10.201530946180389</v>
      </c>
      <c r="AB58" s="88">
        <v>3.1579999999999997E-2</v>
      </c>
      <c r="AC58" s="88">
        <v>10.151388660872399</v>
      </c>
      <c r="AD58" s="118">
        <v>2.2639262295570999E-7</v>
      </c>
      <c r="AE58" s="88">
        <v>3.1579999999999997E-2</v>
      </c>
      <c r="AF58" s="118">
        <v>2.2639262295570999E-7</v>
      </c>
    </row>
    <row r="59" spans="14:32" x14ac:dyDescent="0.2">
      <c r="N59" s="37">
        <v>2000</v>
      </c>
      <c r="O59" s="11">
        <v>0.6</v>
      </c>
      <c r="P59" s="11">
        <v>21.6</v>
      </c>
      <c r="Q59" s="11">
        <v>0.25900000000000001</v>
      </c>
      <c r="R59" s="15">
        <f t="shared" si="25"/>
        <v>0.54</v>
      </c>
      <c r="S59" s="50">
        <f t="shared" si="29"/>
        <v>526329</v>
      </c>
      <c r="T59" s="17">
        <f t="shared" si="26"/>
        <v>31.900000000000002</v>
      </c>
      <c r="U59" s="110">
        <f t="shared" si="27"/>
        <v>32.394901978106269</v>
      </c>
      <c r="V59" s="111">
        <f t="shared" si="28"/>
        <v>1.5514168592672935E-2</v>
      </c>
      <c r="W59" s="110">
        <f t="shared" si="30"/>
        <v>110.29083333333332</v>
      </c>
      <c r="X59" s="110">
        <f t="shared" si="31"/>
        <v>8.6941822791816559E-2</v>
      </c>
      <c r="Y59" s="5">
        <f t="shared" si="32"/>
        <v>0.62795275590551192</v>
      </c>
      <c r="Z59" s="5">
        <f t="shared" si="33"/>
        <v>0.63769492082886359</v>
      </c>
      <c r="AA59" s="116">
        <f t="shared" si="34"/>
        <v>10.475403191781103</v>
      </c>
      <c r="AB59" s="88">
        <v>3.1899999999999998E-2</v>
      </c>
      <c r="AC59" s="88">
        <v>10.538342755283299</v>
      </c>
      <c r="AD59" s="118">
        <v>2.31951755121199E-7</v>
      </c>
      <c r="AE59" s="88">
        <v>3.1899999999999998E-2</v>
      </c>
      <c r="AF59" s="118">
        <v>2.31951755121199E-7</v>
      </c>
    </row>
    <row r="60" spans="14:32" x14ac:dyDescent="0.2">
      <c r="N60" s="37">
        <v>2000</v>
      </c>
      <c r="O60" s="11">
        <v>0.6</v>
      </c>
      <c r="P60" s="11">
        <v>22.11</v>
      </c>
      <c r="Q60" s="11">
        <v>0.27700000000000002</v>
      </c>
      <c r="R60" s="15">
        <f t="shared" si="25"/>
        <v>0.54</v>
      </c>
      <c r="S60" s="50">
        <f t="shared" si="29"/>
        <v>528329</v>
      </c>
      <c r="T60" s="17">
        <f t="shared" si="26"/>
        <v>32.409999999999997</v>
      </c>
      <c r="U60" s="110">
        <f t="shared" si="27"/>
        <v>32.961730917541423</v>
      </c>
      <c r="V60" s="111">
        <f t="shared" si="28"/>
        <v>1.7023477863049273E-2</v>
      </c>
      <c r="W60" s="110">
        <f t="shared" si="30"/>
        <v>117.95583333333333</v>
      </c>
      <c r="X60" s="110">
        <f t="shared" si="31"/>
        <v>8.4311719084736739E-2</v>
      </c>
      <c r="Y60" s="5">
        <f t="shared" si="32"/>
        <v>0.63799212598425192</v>
      </c>
      <c r="Z60" s="5">
        <f t="shared" si="33"/>
        <v>0.64885297081774462</v>
      </c>
      <c r="AA60" s="116">
        <f t="shared" si="34"/>
        <v>10.938373130653074</v>
      </c>
      <c r="AB60" s="88">
        <v>3.2410000000000001E-2</v>
      </c>
      <c r="AC60" s="88">
        <v>10.950289685300399</v>
      </c>
      <c r="AD60" s="118">
        <v>2.55644485807353E-7</v>
      </c>
      <c r="AE60" s="88">
        <v>3.2410000000000001E-2</v>
      </c>
      <c r="AF60" s="118">
        <v>2.55644485807353E-7</v>
      </c>
    </row>
    <row r="61" spans="14:32" x14ac:dyDescent="0.2">
      <c r="N61" s="37">
        <v>1000</v>
      </c>
      <c r="O61" s="11">
        <v>0.6</v>
      </c>
      <c r="P61" s="11">
        <v>22.39</v>
      </c>
      <c r="Q61" s="11">
        <v>0.28599999999999998</v>
      </c>
      <c r="R61" s="15">
        <f t="shared" si="25"/>
        <v>0.54</v>
      </c>
      <c r="S61" s="50">
        <f t="shared" si="29"/>
        <v>529329</v>
      </c>
      <c r="T61" s="17">
        <f t="shared" si="26"/>
        <v>32.69</v>
      </c>
      <c r="U61" s="110">
        <f t="shared" si="27"/>
        <v>33.225385667129771</v>
      </c>
      <c r="V61" s="111">
        <f t="shared" si="28"/>
        <v>1.6377658829298668E-2</v>
      </c>
      <c r="W61" s="110">
        <f t="shared" si="30"/>
        <v>121.78833333333333</v>
      </c>
      <c r="X61" s="110">
        <f t="shared" si="31"/>
        <v>8.3085633196846337E-2</v>
      </c>
      <c r="Y61" s="5">
        <f t="shared" si="32"/>
        <v>0.64350393700787401</v>
      </c>
      <c r="Z61" s="5">
        <f t="shared" si="33"/>
        <v>0.65404302494349942</v>
      </c>
      <c r="AA61" s="116">
        <f t="shared" si="34"/>
        <v>11.207423193259963</v>
      </c>
      <c r="AB61" s="88">
        <v>3.2689999999999997E-2</v>
      </c>
      <c r="AC61" s="88">
        <v>11.182951564529599</v>
      </c>
      <c r="AD61" s="118">
        <v>2.7546304957904602E-7</v>
      </c>
      <c r="AE61" s="88">
        <v>3.2689999999999997E-2</v>
      </c>
      <c r="AF61" s="118">
        <v>2.7546304957904602E-7</v>
      </c>
    </row>
    <row r="62" spans="14:32" x14ac:dyDescent="0.2">
      <c r="N62" s="37">
        <v>1000</v>
      </c>
      <c r="O62" s="11">
        <v>0.6</v>
      </c>
      <c r="P62" s="11">
        <v>22.64</v>
      </c>
      <c r="Q62" s="11">
        <v>0.29699999999999999</v>
      </c>
      <c r="R62" s="15">
        <f t="shared" si="25"/>
        <v>0.54</v>
      </c>
      <c r="S62" s="50">
        <f t="shared" si="29"/>
        <v>530329</v>
      </c>
      <c r="T62" s="17">
        <f t="shared" si="26"/>
        <v>32.94</v>
      </c>
      <c r="U62" s="110">
        <f t="shared" si="27"/>
        <v>33.531606969351344</v>
      </c>
      <c r="V62" s="111">
        <f t="shared" si="28"/>
        <v>1.7960138717405781E-2</v>
      </c>
      <c r="W62" s="110">
        <f t="shared" si="30"/>
        <v>126.4725</v>
      </c>
      <c r="X62" s="110">
        <f t="shared" si="31"/>
        <v>8.1659322071656631E-2</v>
      </c>
      <c r="Y62" s="5">
        <f t="shared" si="32"/>
        <v>0.64842519685039368</v>
      </c>
      <c r="Z62" s="5">
        <f t="shared" si="33"/>
        <v>0.66007100333368796</v>
      </c>
      <c r="AA62" s="116">
        <f t="shared" si="34"/>
        <v>11.457181135457427</v>
      </c>
      <c r="AB62" s="88">
        <v>3.2939999999999997E-2</v>
      </c>
      <c r="AC62" s="88">
        <v>11.4835988410999</v>
      </c>
      <c r="AD62" s="118">
        <v>2.85998622589533E-7</v>
      </c>
      <c r="AE62" s="88">
        <v>3.2939999999999997E-2</v>
      </c>
      <c r="AF62" s="118">
        <v>2.85998622589533E-7</v>
      </c>
    </row>
    <row r="63" spans="14:32" x14ac:dyDescent="0.2">
      <c r="N63" s="37">
        <v>1000</v>
      </c>
      <c r="O63" s="11">
        <v>0.6</v>
      </c>
      <c r="P63" s="11">
        <v>22.97</v>
      </c>
      <c r="Q63" s="11">
        <v>0.308</v>
      </c>
      <c r="R63" s="15">
        <f t="shared" si="25"/>
        <v>0.54</v>
      </c>
      <c r="S63" s="50">
        <f t="shared" si="29"/>
        <v>531329</v>
      </c>
      <c r="T63" s="17">
        <f t="shared" si="26"/>
        <v>33.269999999999996</v>
      </c>
      <c r="U63" s="110">
        <f t="shared" si="27"/>
        <v>33.821651175655141</v>
      </c>
      <c r="V63" s="111">
        <f t="shared" si="28"/>
        <v>1.6581039244218373E-2</v>
      </c>
      <c r="W63" s="110">
        <f t="shared" si="30"/>
        <v>131.15666666666667</v>
      </c>
      <c r="X63" s="110">
        <f t="shared" si="31"/>
        <v>8.0306029495383693E-2</v>
      </c>
      <c r="Y63" s="5">
        <f t="shared" si="32"/>
        <v>0.6549212598425197</v>
      </c>
      <c r="Z63" s="5">
        <f t="shared" si="33"/>
        <v>0.66578053495384137</v>
      </c>
      <c r="AA63" s="116">
        <f t="shared" si="34"/>
        <v>11.801449296745897</v>
      </c>
      <c r="AB63" s="88">
        <v>3.3270000000000001E-2</v>
      </c>
      <c r="AC63" s="88">
        <v>11.7841566280692</v>
      </c>
      <c r="AD63" s="118">
        <v>3.0178571428571398E-7</v>
      </c>
      <c r="AE63" s="88">
        <v>3.3270000000000001E-2</v>
      </c>
      <c r="AF63" s="118">
        <v>3.0178571428571398E-7</v>
      </c>
    </row>
    <row r="64" spans="14:32" x14ac:dyDescent="0.2">
      <c r="N64" s="37">
        <v>1000</v>
      </c>
      <c r="O64" s="11">
        <v>0.6</v>
      </c>
      <c r="P64" s="11">
        <v>23.28</v>
      </c>
      <c r="Q64" s="11">
        <v>0.32100000000000001</v>
      </c>
      <c r="R64" s="15">
        <f t="shared" si="25"/>
        <v>0.54</v>
      </c>
      <c r="S64" s="50">
        <f t="shared" si="29"/>
        <v>532329</v>
      </c>
      <c r="T64" s="17">
        <f t="shared" si="26"/>
        <v>33.58</v>
      </c>
      <c r="U64" s="110">
        <f t="shared" si="27"/>
        <v>34.145437051935254</v>
      </c>
      <c r="V64" s="111">
        <f t="shared" si="28"/>
        <v>1.6838506609149952E-2</v>
      </c>
      <c r="W64" s="110">
        <f t="shared" si="30"/>
        <v>136.69250000000002</v>
      </c>
      <c r="X64" s="110">
        <f t="shared" si="31"/>
        <v>7.8792540358291682E-2</v>
      </c>
      <c r="Y64" s="5">
        <f t="shared" si="32"/>
        <v>0.66102362204724407</v>
      </c>
      <c r="Z64" s="5">
        <f t="shared" si="33"/>
        <v>0.6721542726758909</v>
      </c>
      <c r="AA64" s="116">
        <f t="shared" si="34"/>
        <v>12.140914087632508</v>
      </c>
      <c r="AB64" s="88">
        <v>3.3579999999999999E-2</v>
      </c>
      <c r="AC64" s="88">
        <v>12.111205120900101</v>
      </c>
      <c r="AD64" s="118">
        <v>3.23152984023251E-7</v>
      </c>
      <c r="AE64" s="88">
        <v>3.3579999999999999E-2</v>
      </c>
      <c r="AF64" s="118">
        <v>3.23152984023251E-7</v>
      </c>
    </row>
    <row r="65" spans="14:32" x14ac:dyDescent="0.2">
      <c r="N65" s="37">
        <v>1000</v>
      </c>
      <c r="O65" s="11">
        <v>0.6</v>
      </c>
      <c r="P65" s="11">
        <v>23.55</v>
      </c>
      <c r="Q65" s="11">
        <v>0.33700000000000002</v>
      </c>
      <c r="R65" s="15">
        <f t="shared" si="25"/>
        <v>0.54</v>
      </c>
      <c r="S65" s="50">
        <f t="shared" si="29"/>
        <v>533329</v>
      </c>
      <c r="T65" s="17">
        <f t="shared" si="26"/>
        <v>33.85</v>
      </c>
      <c r="U65" s="110">
        <f t="shared" si="27"/>
        <v>34.518452508866694</v>
      </c>
      <c r="V65" s="111">
        <f t="shared" si="28"/>
        <v>1.9747489183654151E-2</v>
      </c>
      <c r="W65" s="110">
        <f t="shared" si="30"/>
        <v>143.50583333333336</v>
      </c>
      <c r="X65" s="110">
        <f t="shared" si="31"/>
        <v>7.7045211203277231E-2</v>
      </c>
      <c r="Y65" s="5">
        <f t="shared" si="32"/>
        <v>0.66633858267716539</v>
      </c>
      <c r="Z65" s="5">
        <f t="shared" si="33"/>
        <v>0.67949709663123414</v>
      </c>
      <c r="AA65" s="116">
        <f t="shared" si="34"/>
        <v>12.450071275775244</v>
      </c>
      <c r="AB65" s="88">
        <v>3.3849999999999998E-2</v>
      </c>
      <c r="AC65" s="88">
        <v>12.480989014921599</v>
      </c>
      <c r="AD65" s="118">
        <v>3.5629603050951899E-7</v>
      </c>
      <c r="AE65" s="88">
        <v>3.3849999999999998E-2</v>
      </c>
      <c r="AF65" s="118">
        <v>3.5629603050951899E-7</v>
      </c>
    </row>
    <row r="66" spans="14:32" x14ac:dyDescent="0.2">
      <c r="N66" s="37">
        <v>1000</v>
      </c>
      <c r="O66" s="11">
        <v>0.6</v>
      </c>
      <c r="P66" s="11">
        <v>23.94</v>
      </c>
      <c r="Q66" s="11">
        <v>0.35699999999999998</v>
      </c>
      <c r="R66" s="15">
        <f t="shared" si="25"/>
        <v>0.54</v>
      </c>
      <c r="S66" s="50">
        <f t="shared" si="29"/>
        <v>534329</v>
      </c>
      <c r="T66" s="17">
        <f t="shared" si="26"/>
        <v>34.24</v>
      </c>
      <c r="U66" s="110">
        <f t="shared" si="27"/>
        <v>34.949652006812151</v>
      </c>
      <c r="V66" s="111">
        <f t="shared" si="28"/>
        <v>2.0725817955962303E-2</v>
      </c>
      <c r="W66" s="110">
        <f t="shared" si="30"/>
        <v>152.02250000000001</v>
      </c>
      <c r="X66" s="110">
        <f t="shared" si="31"/>
        <v>7.5020215316697683E-2</v>
      </c>
      <c r="Y66" s="5">
        <f t="shared" si="32"/>
        <v>0.67401574803149611</v>
      </c>
      <c r="Z66" s="5">
        <f t="shared" si="33"/>
        <v>0.68798527572464874</v>
      </c>
      <c r="AA66" s="116">
        <f t="shared" si="34"/>
        <v>12.920368852428011</v>
      </c>
      <c r="AB66" s="88">
        <v>3.424E-2</v>
      </c>
      <c r="AC66" s="88">
        <v>12.9184360711634</v>
      </c>
      <c r="AD66" s="118">
        <v>3.8638524645223499E-7</v>
      </c>
      <c r="AE66" s="88">
        <v>3.424E-2</v>
      </c>
      <c r="AF66" s="118">
        <v>3.8638524645223499E-7</v>
      </c>
    </row>
    <row r="67" spans="14:32" x14ac:dyDescent="0.2">
      <c r="N67" s="37">
        <v>1363</v>
      </c>
      <c r="O67" s="11">
        <v>0.6</v>
      </c>
      <c r="P67" s="11">
        <v>24.49</v>
      </c>
      <c r="Q67" s="11">
        <v>0.38700000000000001</v>
      </c>
      <c r="R67" s="15">
        <f t="shared" si="25"/>
        <v>0.54</v>
      </c>
      <c r="S67" s="50">
        <f t="shared" si="29"/>
        <v>535692</v>
      </c>
      <c r="T67" s="17">
        <f t="shared" si="26"/>
        <v>34.79</v>
      </c>
      <c r="U67" s="110">
        <f t="shared" si="27"/>
        <v>35.533750515006389</v>
      </c>
      <c r="V67" s="111">
        <f t="shared" si="28"/>
        <v>2.1378284420994247E-2</v>
      </c>
      <c r="W67" s="110">
        <f t="shared" si="30"/>
        <v>164.79750000000001</v>
      </c>
      <c r="X67" s="110">
        <f t="shared" si="31"/>
        <v>7.2268183927940322E-2</v>
      </c>
      <c r="Y67" s="5">
        <f t="shared" si="32"/>
        <v>0.6848425196850394</v>
      </c>
      <c r="Z67" s="5">
        <f t="shared" si="33"/>
        <v>0.69948327785445652</v>
      </c>
      <c r="AA67" s="116">
        <f t="shared" si="34"/>
        <v>13.635602489053264</v>
      </c>
      <c r="AB67" s="88">
        <v>3.4790000000000001E-2</v>
      </c>
      <c r="AC67" s="88">
        <v>13.6557542191587</v>
      </c>
      <c r="AD67" s="118">
        <v>4.4305540086826202E-7</v>
      </c>
      <c r="AE67" s="88">
        <v>3.4790000000000001E-2</v>
      </c>
      <c r="AF67" s="118">
        <v>4.4305540086826202E-7</v>
      </c>
    </row>
    <row r="68" spans="14:32" x14ac:dyDescent="0.2">
      <c r="N68" s="37">
        <v>1000</v>
      </c>
      <c r="O68" s="11">
        <v>0.6</v>
      </c>
      <c r="P68" s="11">
        <v>25.01</v>
      </c>
      <c r="Q68" s="11">
        <v>0.41399999999999998</v>
      </c>
      <c r="R68" s="15">
        <f t="shared" si="25"/>
        <v>0.54</v>
      </c>
      <c r="S68" s="50">
        <f t="shared" si="29"/>
        <v>536692</v>
      </c>
      <c r="T68" s="17">
        <f t="shared" si="26"/>
        <v>35.31</v>
      </c>
      <c r="U68" s="110">
        <f t="shared" si="27"/>
        <v>36.005090566590631</v>
      </c>
      <c r="V68" s="111">
        <f t="shared" si="28"/>
        <v>1.9685374301632089E-2</v>
      </c>
      <c r="W68" s="110">
        <f t="shared" si="30"/>
        <v>176.29499999999999</v>
      </c>
      <c r="X68" s="110">
        <f t="shared" si="31"/>
        <v>7.0039720113155318E-2</v>
      </c>
      <c r="Y68" s="5">
        <f t="shared" si="32"/>
        <v>0.69507874015748039</v>
      </c>
      <c r="Z68" s="5">
        <f t="shared" si="33"/>
        <v>0.70876162532658726</v>
      </c>
      <c r="AA68" s="116">
        <f t="shared" si="34"/>
        <v>14.374087293235389</v>
      </c>
      <c r="AB68" s="88">
        <v>3.5310000000000001E-2</v>
      </c>
      <c r="AC68" s="88">
        <v>14.289953182954299</v>
      </c>
      <c r="AD68" s="118">
        <v>5.2223143647203702E-7</v>
      </c>
      <c r="AE68" s="88">
        <v>3.5310000000000001E-2</v>
      </c>
      <c r="AF68" s="118">
        <v>5.2223143647203702E-7</v>
      </c>
    </row>
    <row r="69" spans="14:32" x14ac:dyDescent="0.2">
      <c r="N69" s="37">
        <v>1000</v>
      </c>
      <c r="O69" s="11">
        <v>0.6</v>
      </c>
      <c r="P69" s="11">
        <v>25.47</v>
      </c>
      <c r="Q69" s="11">
        <v>0.44600000000000001</v>
      </c>
      <c r="R69" s="15">
        <f t="shared" si="25"/>
        <v>0.54</v>
      </c>
      <c r="S69" s="50">
        <f t="shared" si="29"/>
        <v>537692</v>
      </c>
      <c r="T69" s="17">
        <f t="shared" si="26"/>
        <v>35.769999999999996</v>
      </c>
      <c r="U69" s="110">
        <f t="shared" si="27"/>
        <v>36.508178463699771</v>
      </c>
      <c r="V69" s="111">
        <f t="shared" si="28"/>
        <v>2.0636803570024464E-2</v>
      </c>
      <c r="W69" s="110">
        <f t="shared" si="30"/>
        <v>189.92166666666668</v>
      </c>
      <c r="X69" s="110">
        <f t="shared" si="31"/>
        <v>6.7653473717581139E-2</v>
      </c>
      <c r="Y69" s="5">
        <f t="shared" si="32"/>
        <v>0.70413385826771646</v>
      </c>
      <c r="Z69" s="5">
        <f t="shared" si="33"/>
        <v>0.71866493038779078</v>
      </c>
      <c r="AA69" s="116">
        <f t="shared" si="34"/>
        <v>15.083934335356801</v>
      </c>
      <c r="AB69" s="88">
        <v>3.5770000000000003E-2</v>
      </c>
      <c r="AC69" s="88">
        <v>15.1155903298494</v>
      </c>
      <c r="AD69" s="118">
        <v>5.9822318594139896E-7</v>
      </c>
      <c r="AE69" s="88">
        <v>3.5770000000000003E-2</v>
      </c>
      <c r="AF69" s="118">
        <v>5.9822318594139896E-7</v>
      </c>
    </row>
    <row r="70" spans="14:32" x14ac:dyDescent="0.2">
      <c r="N70" s="37">
        <v>1000</v>
      </c>
      <c r="O70" s="11">
        <v>0.6</v>
      </c>
      <c r="P70" s="11">
        <v>26.02</v>
      </c>
      <c r="Q70" s="11">
        <v>0.48699999999999999</v>
      </c>
      <c r="R70" s="15">
        <f t="shared" si="25"/>
        <v>0.54</v>
      </c>
      <c r="S70" s="50">
        <f t="shared" si="29"/>
        <v>538692</v>
      </c>
      <c r="T70" s="17">
        <f t="shared" si="26"/>
        <v>36.32</v>
      </c>
      <c r="U70" s="110">
        <f t="shared" si="27"/>
        <v>37.079909184386352</v>
      </c>
      <c r="V70" s="111">
        <f t="shared" si="28"/>
        <v>2.0922609702267399E-2</v>
      </c>
      <c r="W70" s="110">
        <f t="shared" si="30"/>
        <v>207.38083333333336</v>
      </c>
      <c r="X70" s="110">
        <f t="shared" si="31"/>
        <v>6.4932014979400529E-2</v>
      </c>
      <c r="Y70" s="5">
        <f t="shared" si="32"/>
        <v>0.71496062992125986</v>
      </c>
      <c r="Z70" s="5">
        <f t="shared" si="33"/>
        <v>0.72991947213358965</v>
      </c>
      <c r="AA70" s="116">
        <f t="shared" si="34"/>
        <v>16.011144421898475</v>
      </c>
      <c r="AB70" s="88">
        <v>3.6319999999999998E-2</v>
      </c>
      <c r="AC70" s="88">
        <v>16.117083688442499</v>
      </c>
      <c r="AD70" s="118">
        <v>7.7544875448419098E-7</v>
      </c>
      <c r="AE70" s="88">
        <v>3.6319999999999998E-2</v>
      </c>
      <c r="AF70" s="118">
        <v>7.7544875448419098E-7</v>
      </c>
    </row>
    <row r="71" spans="14:32" x14ac:dyDescent="0.2">
      <c r="N71" s="37">
        <v>1000</v>
      </c>
      <c r="O71" s="11">
        <v>0.6</v>
      </c>
      <c r="P71" s="11">
        <v>26.91</v>
      </c>
      <c r="Q71" s="11">
        <v>0.56399999999999995</v>
      </c>
      <c r="R71" s="15">
        <f t="shared" si="25"/>
        <v>0.54</v>
      </c>
      <c r="S71" s="50">
        <f t="shared" si="29"/>
        <v>539692</v>
      </c>
      <c r="T71" s="17">
        <f t="shared" si="26"/>
        <v>37.21</v>
      </c>
      <c r="U71" s="110">
        <f t="shared" si="27"/>
        <v>37.982433280259947</v>
      </c>
      <c r="V71" s="111">
        <f t="shared" si="28"/>
        <v>2.0758755180326424E-2</v>
      </c>
      <c r="W71" s="110">
        <f t="shared" si="30"/>
        <v>240.16999999999996</v>
      </c>
      <c r="X71" s="110">
        <f t="shared" si="31"/>
        <v>6.0615541832056502E-2</v>
      </c>
      <c r="Y71" s="5">
        <f t="shared" si="32"/>
        <v>0.73248031496062993</v>
      </c>
      <c r="Z71" s="5">
        <f t="shared" si="33"/>
        <v>0.74768569449330602</v>
      </c>
      <c r="AA71" s="116">
        <f t="shared" si="34"/>
        <v>17.722781161756629</v>
      </c>
      <c r="AB71" s="88">
        <v>3.721E-2</v>
      </c>
      <c r="AC71" s="88">
        <v>17.708146233712799</v>
      </c>
      <c r="AD71" s="118">
        <v>1.0642134004684899E-6</v>
      </c>
      <c r="AE71" s="88">
        <v>3.721E-2</v>
      </c>
      <c r="AF71" s="118">
        <v>1.0642134004684899E-6</v>
      </c>
    </row>
    <row r="72" spans="14:32" x14ac:dyDescent="0.2">
      <c r="N72" s="37">
        <v>500</v>
      </c>
      <c r="O72" s="11">
        <v>0.6</v>
      </c>
      <c r="P72" s="11">
        <v>27.27</v>
      </c>
      <c r="Q72" s="11">
        <v>0.61899999999999999</v>
      </c>
      <c r="R72" s="15">
        <f t="shared" si="25"/>
        <v>0.54</v>
      </c>
      <c r="S72" s="50">
        <f t="shared" si="29"/>
        <v>540192</v>
      </c>
      <c r="T72" s="17">
        <f t="shared" si="26"/>
        <v>37.57</v>
      </c>
      <c r="U72" s="110">
        <f t="shared" si="27"/>
        <v>38.522770277600245</v>
      </c>
      <c r="V72" s="111">
        <f t="shared" si="28"/>
        <v>2.5359868980576104E-2</v>
      </c>
      <c r="W72" s="110">
        <f t="shared" si="30"/>
        <v>263.59083333333331</v>
      </c>
      <c r="X72" s="110">
        <f t="shared" si="31"/>
        <v>5.8019849739679309E-2</v>
      </c>
      <c r="Y72" s="5">
        <f t="shared" si="32"/>
        <v>0.73956692913385835</v>
      </c>
      <c r="Z72" s="5">
        <f t="shared" si="33"/>
        <v>0.75832224955905991</v>
      </c>
      <c r="AA72" s="116">
        <f t="shared" si="34"/>
        <v>18.501277257151013</v>
      </c>
      <c r="AB72" s="88">
        <v>3.7569999999999999E-2</v>
      </c>
      <c r="AC72" s="88">
        <v>18.904863857941699</v>
      </c>
      <c r="AD72" s="118">
        <v>1.3631887552276201E-6</v>
      </c>
      <c r="AE72" s="88">
        <v>3.7569999999999999E-2</v>
      </c>
      <c r="AF72" s="118">
        <v>1.3631887552276201E-6</v>
      </c>
    </row>
    <row r="73" spans="14:32" x14ac:dyDescent="0.2">
      <c r="N73" s="37">
        <v>500</v>
      </c>
      <c r="O73" s="11">
        <v>0.6</v>
      </c>
      <c r="P73" s="11">
        <v>28.17</v>
      </c>
      <c r="Q73" s="11">
        <v>0.749</v>
      </c>
      <c r="R73" s="15">
        <f t="shared" si="25"/>
        <v>0.54</v>
      </c>
      <c r="S73" s="50">
        <f t="shared" si="29"/>
        <v>540692</v>
      </c>
      <c r="T73" s="17">
        <f t="shared" si="26"/>
        <v>38.47</v>
      </c>
      <c r="U73" s="110">
        <f t="shared" si="27"/>
        <v>39.558108112790045</v>
      </c>
      <c r="V73" s="111">
        <f t="shared" si="28"/>
        <v>2.8284588323110108E-2</v>
      </c>
      <c r="W73" s="110">
        <f t="shared" si="30"/>
        <v>318.94916666666666</v>
      </c>
      <c r="X73" s="110">
        <f t="shared" si="31"/>
        <v>5.3024664789696363E-2</v>
      </c>
      <c r="Y73" s="5">
        <f t="shared" si="32"/>
        <v>0.75728346456692919</v>
      </c>
      <c r="Z73" s="5">
        <f t="shared" si="33"/>
        <v>0.77870291560610327</v>
      </c>
      <c r="AA73" s="116">
        <f t="shared" si="34"/>
        <v>20.709614419397585</v>
      </c>
      <c r="AB73" s="88">
        <v>3.8469999999999997E-2</v>
      </c>
      <c r="AC73" s="88">
        <v>20.6978429537509</v>
      </c>
      <c r="AD73" s="118">
        <v>1.70346670126234E-6</v>
      </c>
      <c r="AE73" s="88">
        <v>3.8469999999999997E-2</v>
      </c>
      <c r="AF73" s="118">
        <v>1.70346670126234E-6</v>
      </c>
    </row>
    <row r="74" spans="14:32" x14ac:dyDescent="0.2">
      <c r="N74" s="37">
        <v>200</v>
      </c>
      <c r="O74" s="11">
        <v>0.6</v>
      </c>
      <c r="P74" s="11">
        <v>28.29</v>
      </c>
      <c r="Q74" s="11">
        <v>0.80600000000000005</v>
      </c>
      <c r="R74" s="15">
        <f t="shared" si="25"/>
        <v>0.54</v>
      </c>
      <c r="S74" s="50">
        <f t="shared" si="29"/>
        <v>540892</v>
      </c>
      <c r="T74" s="17">
        <f t="shared" si="26"/>
        <v>38.590000000000003</v>
      </c>
      <c r="U74" s="110">
        <f t="shared" si="27"/>
        <v>39.932310779048841</v>
      </c>
      <c r="V74" s="111">
        <f t="shared" si="28"/>
        <v>3.4783902022514572E-2</v>
      </c>
      <c r="W74" s="110">
        <f t="shared" si="30"/>
        <v>343.22166666666669</v>
      </c>
      <c r="X74" s="110">
        <f t="shared" si="31"/>
        <v>5.1213129838010477E-2</v>
      </c>
      <c r="Y74" s="5">
        <f t="shared" si="32"/>
        <v>0.7596456692913387</v>
      </c>
      <c r="Z74" s="5">
        <f t="shared" si="33"/>
        <v>0.78606910982379607</v>
      </c>
      <c r="AA74" s="116">
        <f t="shared" si="34"/>
        <v>21.036122069324584</v>
      </c>
      <c r="AB74" s="88">
        <v>3.8774999999999997E-2</v>
      </c>
      <c r="AC74" s="88">
        <v>21.036122069324598</v>
      </c>
      <c r="AD74" s="118">
        <v>1.8499999999999899E-6</v>
      </c>
      <c r="AE74" s="88">
        <v>3.8774999999999997E-2</v>
      </c>
      <c r="AF74" s="118">
        <v>1.8499999999999899E-6</v>
      </c>
    </row>
    <row r="75" spans="14:32" x14ac:dyDescent="0.2">
      <c r="N75" s="37">
        <v>200</v>
      </c>
      <c r="O75" s="11">
        <v>0.6</v>
      </c>
      <c r="P75" s="11">
        <v>28.66</v>
      </c>
      <c r="Q75" s="11">
        <v>0.94399999999999995</v>
      </c>
      <c r="R75" s="15">
        <f t="shared" si="25"/>
        <v>0.54</v>
      </c>
      <c r="S75" s="50">
        <f t="shared" si="29"/>
        <v>541092</v>
      </c>
      <c r="T75" s="17">
        <f t="shared" si="26"/>
        <v>38.96</v>
      </c>
      <c r="U75" s="110">
        <f t="shared" si="27"/>
        <v>40.696251684002725</v>
      </c>
      <c r="V75" s="111">
        <f t="shared" si="28"/>
        <v>4.4564981622246508E-2</v>
      </c>
      <c r="W75" s="110">
        <f t="shared" si="30"/>
        <v>401.98666666666662</v>
      </c>
      <c r="X75" s="110">
        <f t="shared" si="31"/>
        <v>4.7506829362308635E-2</v>
      </c>
      <c r="Y75" s="5">
        <f t="shared" si="32"/>
        <v>0.76692913385826778</v>
      </c>
      <c r="Z75" s="5">
        <f t="shared" si="33"/>
        <v>0.80110731661422685</v>
      </c>
      <c r="AA75" s="116">
        <f t="shared" si="34"/>
        <v>22.096914178142967</v>
      </c>
      <c r="AB75" s="88">
        <v>3.9274999999999997E-2</v>
      </c>
      <c r="AC75" s="88">
        <v>22.096914178142999</v>
      </c>
      <c r="AD75" s="118">
        <v>3.1500000000000101E-6</v>
      </c>
      <c r="AE75" s="88">
        <v>3.9274999999999997E-2</v>
      </c>
      <c r="AF75" s="118">
        <v>3.1500000000000101E-6</v>
      </c>
    </row>
    <row r="76" spans="14:32" x14ac:dyDescent="0.2">
      <c r="N76" s="37">
        <v>200</v>
      </c>
      <c r="O76" s="11">
        <v>0.6</v>
      </c>
      <c r="P76" s="11">
        <v>29.29</v>
      </c>
      <c r="Q76" s="11">
        <v>1.151</v>
      </c>
      <c r="R76" s="15">
        <f t="shared" si="25"/>
        <v>0.54</v>
      </c>
      <c r="S76" s="50">
        <f t="shared" si="29"/>
        <v>541292</v>
      </c>
      <c r="T76" s="17">
        <f t="shared" si="26"/>
        <v>39.590000000000003</v>
      </c>
      <c r="U76" s="110">
        <f t="shared" si="27"/>
        <v>41.57853420814758</v>
      </c>
      <c r="V76" s="111">
        <f t="shared" si="28"/>
        <v>5.0228194194179759E-2</v>
      </c>
      <c r="W76" s="110">
        <f t="shared" si="30"/>
        <v>490.13416666666666</v>
      </c>
      <c r="X76" s="110">
        <f t="shared" si="31"/>
        <v>4.3217128081460957E-2</v>
      </c>
      <c r="Y76" s="5">
        <f t="shared" si="32"/>
        <v>0.7793307086614174</v>
      </c>
      <c r="Z76" s="5">
        <f t="shared" si="33"/>
        <v>0.81847508283755088</v>
      </c>
      <c r="AA76" s="116">
        <f t="shared" si="34"/>
        <v>24.113126409182026</v>
      </c>
      <c r="AB76" s="88">
        <v>3.959E-2</v>
      </c>
      <c r="AC76" s="88">
        <v>0</v>
      </c>
      <c r="AD76" s="118">
        <v>0</v>
      </c>
      <c r="AE76" s="88">
        <v>3.959E-2</v>
      </c>
      <c r="AF76" s="118">
        <v>0</v>
      </c>
    </row>
    <row r="77" spans="14:32" x14ac:dyDescent="0.2">
      <c r="AD77" s="118"/>
    </row>
    <row r="78" spans="14:32" x14ac:dyDescent="0.2">
      <c r="AD78" s="118"/>
    </row>
    <row r="79" spans="14:32" x14ac:dyDescent="0.2">
      <c r="AD79" s="118"/>
    </row>
    <row r="80" spans="14:32" x14ac:dyDescent="0.2">
      <c r="AD80" s="118"/>
    </row>
  </sheetData>
  <mergeCells count="2">
    <mergeCell ref="AB1:AD1"/>
    <mergeCell ref="A8:F8"/>
  </mergeCells>
  <pageMargins left="0.7" right="0.7" top="0.75" bottom="0.75" header="0.3" footer="0.3"/>
  <pageSetup paperSize="9" orientation="portrait" horizontalDpi="0" verticalDpi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390473-0089-D741-A365-C826845A96B4}">
  <dimension ref="A1:P35"/>
  <sheetViews>
    <sheetView workbookViewId="0">
      <selection activeCell="A3" sqref="A3:B17"/>
    </sheetView>
  </sheetViews>
  <sheetFormatPr baseColWidth="10" defaultRowHeight="16" x14ac:dyDescent="0.2"/>
  <cols>
    <col min="6" max="6" width="15" bestFit="1" customWidth="1"/>
    <col min="11" max="11" width="15" bestFit="1" customWidth="1"/>
  </cols>
  <sheetData>
    <row r="1" spans="1:16" x14ac:dyDescent="0.2">
      <c r="A1" t="s">
        <v>94</v>
      </c>
      <c r="E1" t="s">
        <v>89</v>
      </c>
      <c r="J1" t="s">
        <v>92</v>
      </c>
    </row>
    <row r="2" spans="1:16" x14ac:dyDescent="0.2">
      <c r="A2" t="s">
        <v>88</v>
      </c>
      <c r="B2" t="s">
        <v>31</v>
      </c>
      <c r="E2" t="s">
        <v>90</v>
      </c>
      <c r="F2" t="s">
        <v>91</v>
      </c>
      <c r="J2" t="s">
        <v>90</v>
      </c>
      <c r="K2" t="s">
        <v>91</v>
      </c>
      <c r="N2" t="s">
        <v>48</v>
      </c>
      <c r="O2" t="s">
        <v>91</v>
      </c>
      <c r="P2" t="s">
        <v>93</v>
      </c>
    </row>
    <row r="3" spans="1:16" x14ac:dyDescent="0.2">
      <c r="A3">
        <v>1.92157</v>
      </c>
      <c r="B3" s="9">
        <v>1.243582E-9</v>
      </c>
      <c r="E3">
        <v>1.3475200000000001</v>
      </c>
      <c r="F3" s="9">
        <v>5.2135249999999996E-7</v>
      </c>
      <c r="G3" s="9">
        <f>F3/1000</f>
        <v>5.2135249999999993E-10</v>
      </c>
      <c r="J3">
        <v>10.662800000000001</v>
      </c>
      <c r="K3" s="9">
        <v>2.9933489999999999E-4</v>
      </c>
      <c r="L3" s="9">
        <f>K3/1000</f>
        <v>2.9933490000000001E-7</v>
      </c>
      <c r="N3">
        <v>10.7315</v>
      </c>
      <c r="O3" s="9">
        <v>3.1622779999999998E-4</v>
      </c>
      <c r="P3" s="9">
        <f>O3/1000</f>
        <v>3.1622779999999998E-7</v>
      </c>
    </row>
    <row r="4" spans="1:16" x14ac:dyDescent="0.2">
      <c r="A4">
        <v>1.92157</v>
      </c>
      <c r="B4" s="9">
        <v>4.181208E-10</v>
      </c>
      <c r="E4">
        <v>1.3475200000000001</v>
      </c>
      <c r="F4" s="9">
        <v>6.9923240000000002E-7</v>
      </c>
      <c r="G4" s="9">
        <f t="shared" ref="G4:G31" si="0">F4/1000</f>
        <v>6.9923240000000001E-10</v>
      </c>
      <c r="J4">
        <v>11.0815</v>
      </c>
      <c r="K4" s="9">
        <v>2.8304259999999999E-4</v>
      </c>
      <c r="L4" s="9">
        <f t="shared" ref="L4:L35" si="1">K4/1000</f>
        <v>2.8304259999999998E-7</v>
      </c>
      <c r="N4">
        <v>25.037199999999999</v>
      </c>
      <c r="O4">
        <v>1.2589299999999999E-3</v>
      </c>
      <c r="P4" s="9">
        <f t="shared" ref="P4:P14" si="2">O4/1000</f>
        <v>1.2589299999999999E-6</v>
      </c>
    </row>
    <row r="5" spans="1:16" x14ac:dyDescent="0.2">
      <c r="A5">
        <v>2.0728599999999999</v>
      </c>
      <c r="B5" s="9">
        <v>2.2958670000000001E-9</v>
      </c>
      <c r="E5">
        <v>1.3636900000000001</v>
      </c>
      <c r="F5" s="9">
        <v>8.0977900000000001E-7</v>
      </c>
      <c r="G5" s="9">
        <f t="shared" si="0"/>
        <v>8.0977900000000006E-10</v>
      </c>
      <c r="J5">
        <v>11.9686</v>
      </c>
      <c r="K5" s="9">
        <v>4.5002920000000002E-4</v>
      </c>
      <c r="L5" s="9">
        <f t="shared" si="1"/>
        <v>4.5002920000000002E-7</v>
      </c>
      <c r="N5">
        <v>26.1877</v>
      </c>
      <c r="O5">
        <v>1.58489E-3</v>
      </c>
      <c r="P5" s="9">
        <f t="shared" si="2"/>
        <v>1.58489E-6</v>
      </c>
    </row>
    <row r="6" spans="1:16" x14ac:dyDescent="0.2">
      <c r="A6">
        <v>2.35195</v>
      </c>
      <c r="B6" s="9">
        <v>4.2385659999999997E-9</v>
      </c>
      <c r="E6">
        <v>1.4475100000000001</v>
      </c>
      <c r="F6" s="9">
        <v>9.3780289999999998E-7</v>
      </c>
      <c r="G6" s="9">
        <f t="shared" si="0"/>
        <v>9.378028999999999E-10</v>
      </c>
      <c r="J6">
        <v>12.518599999999999</v>
      </c>
      <c r="K6" s="9">
        <v>3.7935950000000002E-4</v>
      </c>
      <c r="L6" s="9">
        <f t="shared" si="1"/>
        <v>3.7935950000000002E-7</v>
      </c>
      <c r="N6">
        <v>27.215800000000002</v>
      </c>
      <c r="O6">
        <v>1.7782799999999999E-3</v>
      </c>
      <c r="P6" s="9">
        <f t="shared" si="2"/>
        <v>1.7782799999999999E-6</v>
      </c>
    </row>
    <row r="7" spans="1:16" x14ac:dyDescent="0.2">
      <c r="A7">
        <v>2.8787199999999999</v>
      </c>
      <c r="B7" s="9">
        <v>7.3097969999999996E-9</v>
      </c>
      <c r="E7">
        <v>1.4475100000000001</v>
      </c>
      <c r="F7" s="9">
        <v>1.046936E-6</v>
      </c>
      <c r="G7" s="9">
        <f t="shared" si="0"/>
        <v>1.0469360000000001E-9</v>
      </c>
      <c r="J7">
        <v>13.4343</v>
      </c>
      <c r="K7" s="9">
        <v>4.521932E-4</v>
      </c>
      <c r="L7" s="9">
        <f t="shared" si="1"/>
        <v>4.5219319999999999E-7</v>
      </c>
      <c r="N7">
        <v>28.4664</v>
      </c>
      <c r="O7">
        <v>1.88365E-3</v>
      </c>
      <c r="P7" s="9">
        <f t="shared" si="2"/>
        <v>1.88365E-6</v>
      </c>
    </row>
    <row r="8" spans="1:16" x14ac:dyDescent="0.2">
      <c r="A8">
        <v>3.9978600000000002</v>
      </c>
      <c r="B8" s="9">
        <v>1.177622E-8</v>
      </c>
      <c r="E8">
        <v>1.5002599999999999</v>
      </c>
      <c r="F8" s="9">
        <v>1.212454E-6</v>
      </c>
      <c r="G8" s="9">
        <f t="shared" si="0"/>
        <v>1.2124540000000001E-9</v>
      </c>
      <c r="J8">
        <v>14.142099999999999</v>
      </c>
      <c r="K8" s="9">
        <v>4.5315839999999997E-4</v>
      </c>
      <c r="L8" s="9">
        <f t="shared" si="1"/>
        <v>4.5315839999999998E-7</v>
      </c>
      <c r="N8">
        <v>30.159099999999999</v>
      </c>
      <c r="O8">
        <v>2.5118900000000001E-3</v>
      </c>
      <c r="P8" s="9">
        <f t="shared" si="2"/>
        <v>2.5118900000000002E-6</v>
      </c>
    </row>
    <row r="9" spans="1:16" x14ac:dyDescent="0.2">
      <c r="A9">
        <v>4.8932700000000002</v>
      </c>
      <c r="B9" s="9">
        <v>2.174093E-8</v>
      </c>
      <c r="E9">
        <v>1.5924700000000001</v>
      </c>
      <c r="F9" s="9">
        <v>1.5110640000000001E-6</v>
      </c>
      <c r="G9" s="9">
        <f t="shared" si="0"/>
        <v>1.5110640000000002E-9</v>
      </c>
      <c r="J9">
        <v>14.6973</v>
      </c>
      <c r="K9" s="9">
        <v>4.5388360000000002E-4</v>
      </c>
      <c r="L9" s="9">
        <f t="shared" si="1"/>
        <v>4.5388360000000002E-7</v>
      </c>
      <c r="N9">
        <v>30.9434</v>
      </c>
      <c r="O9">
        <v>3.54813E-3</v>
      </c>
      <c r="P9" s="9">
        <f t="shared" si="2"/>
        <v>3.5481299999999999E-6</v>
      </c>
    </row>
    <row r="10" spans="1:16" x14ac:dyDescent="0.2">
      <c r="A10">
        <v>5.5520899999999997</v>
      </c>
      <c r="B10" s="9">
        <v>3.2718460000000003E-8</v>
      </c>
      <c r="E10">
        <v>1.67031</v>
      </c>
      <c r="F10" s="9">
        <v>1.7499589999999999E-6</v>
      </c>
      <c r="G10" s="9">
        <f t="shared" si="0"/>
        <v>1.7499589999999999E-9</v>
      </c>
      <c r="J10">
        <v>14.9831</v>
      </c>
      <c r="K10" s="9">
        <v>5.7186260000000001E-4</v>
      </c>
      <c r="L10" s="9">
        <f t="shared" si="1"/>
        <v>5.7186260000000005E-7</v>
      </c>
      <c r="N10">
        <v>31.748000000000001</v>
      </c>
      <c r="O10">
        <v>4.7315100000000004E-3</v>
      </c>
      <c r="P10" s="9">
        <f t="shared" si="2"/>
        <v>4.7315100000000002E-6</v>
      </c>
    </row>
    <row r="11" spans="1:16" x14ac:dyDescent="0.2">
      <c r="A11">
        <v>6.4607799999999997</v>
      </c>
      <c r="B11" s="9">
        <v>4.923883E-8</v>
      </c>
      <c r="E11">
        <v>1.8158000000000001</v>
      </c>
      <c r="F11" s="9">
        <v>2.180949E-6</v>
      </c>
      <c r="G11" s="9">
        <f t="shared" si="0"/>
        <v>2.1809490000000001E-9</v>
      </c>
      <c r="J11">
        <v>15.6716</v>
      </c>
      <c r="K11" s="9">
        <v>5.4088119999999996E-4</v>
      </c>
      <c r="L11" s="9">
        <f t="shared" si="1"/>
        <v>5.4088119999999997E-7</v>
      </c>
      <c r="N11">
        <v>33.206899999999997</v>
      </c>
      <c r="O11">
        <v>5.6234099999999997E-3</v>
      </c>
      <c r="P11" s="9">
        <f t="shared" si="2"/>
        <v>5.6234100000000001E-6</v>
      </c>
    </row>
    <row r="12" spans="1:16" x14ac:dyDescent="0.2">
      <c r="A12">
        <v>7.3306399999999998</v>
      </c>
      <c r="B12" s="9">
        <v>7.9324669999999998E-8</v>
      </c>
      <c r="E12">
        <v>1.9739500000000001</v>
      </c>
      <c r="F12" s="9">
        <v>2.5257499999999999E-6</v>
      </c>
      <c r="G12" s="9">
        <f t="shared" si="0"/>
        <v>2.5257499999999999E-9</v>
      </c>
      <c r="J12">
        <v>15.874000000000001</v>
      </c>
      <c r="K12" s="9">
        <v>6.4318120000000001E-4</v>
      </c>
      <c r="L12" s="9">
        <f t="shared" si="1"/>
        <v>6.4318120000000003E-7</v>
      </c>
      <c r="N12">
        <v>34.2898</v>
      </c>
      <c r="O12">
        <v>7.0794600000000001E-3</v>
      </c>
      <c r="P12" s="9">
        <f t="shared" si="2"/>
        <v>7.0794600000000003E-6</v>
      </c>
    </row>
    <row r="13" spans="1:16" x14ac:dyDescent="0.2">
      <c r="A13">
        <v>9.2020499999999998</v>
      </c>
      <c r="B13" s="9">
        <v>1.3680270000000001E-7</v>
      </c>
      <c r="E13">
        <v>2.0704400000000001</v>
      </c>
      <c r="F13" s="9">
        <v>3.1478059999999999E-6</v>
      </c>
      <c r="G13" s="9">
        <f t="shared" si="0"/>
        <v>3.1478060000000001E-9</v>
      </c>
      <c r="J13">
        <v>16.603400000000001</v>
      </c>
      <c r="K13" s="9">
        <v>6.4438220000000005E-4</v>
      </c>
      <c r="L13" s="9">
        <f t="shared" si="1"/>
        <v>6.4438220000000004E-7</v>
      </c>
      <c r="N13">
        <v>35.865400000000001</v>
      </c>
      <c r="O13">
        <v>1.0592499999999999E-2</v>
      </c>
      <c r="P13" s="9">
        <f t="shared" si="2"/>
        <v>1.0592499999999999E-5</v>
      </c>
    </row>
    <row r="14" spans="1:16" x14ac:dyDescent="0.2">
      <c r="A14">
        <v>11.5512</v>
      </c>
      <c r="B14" s="9">
        <v>2.058778E-7</v>
      </c>
      <c r="E14">
        <v>2.2507700000000002</v>
      </c>
      <c r="F14" s="9">
        <v>3.781719E-6</v>
      </c>
      <c r="G14" s="9">
        <f t="shared" si="0"/>
        <v>3.7817190000000001E-9</v>
      </c>
      <c r="J14">
        <v>17.255299999999998</v>
      </c>
      <c r="K14" s="9">
        <v>6.093095E-4</v>
      </c>
      <c r="L14" s="9">
        <f t="shared" si="1"/>
        <v>6.0930949999999998E-7</v>
      </c>
      <c r="N14">
        <v>37.034999999999997</v>
      </c>
      <c r="O14">
        <v>1.0592499999999999E-2</v>
      </c>
      <c r="P14" s="9">
        <f t="shared" si="2"/>
        <v>1.0592499999999999E-5</v>
      </c>
    </row>
    <row r="15" spans="1:16" x14ac:dyDescent="0.2">
      <c r="A15">
        <v>13.7857</v>
      </c>
      <c r="B15" s="9">
        <v>3.0983060000000002E-7</v>
      </c>
      <c r="E15">
        <v>2.4761799999999998</v>
      </c>
      <c r="F15" s="9">
        <v>4.8892590000000003E-6</v>
      </c>
      <c r="G15" s="9">
        <f t="shared" si="0"/>
        <v>4.8892590000000006E-9</v>
      </c>
      <c r="J15">
        <v>17.590699999999998</v>
      </c>
      <c r="K15" s="9">
        <v>6.8420329999999998E-4</v>
      </c>
      <c r="L15" s="9">
        <f t="shared" si="1"/>
        <v>6.8420329999999995E-7</v>
      </c>
    </row>
    <row r="16" spans="1:16" x14ac:dyDescent="0.2">
      <c r="A16">
        <v>20.6524</v>
      </c>
      <c r="B16" s="9">
        <v>5.7200060000000005E-7</v>
      </c>
      <c r="E16">
        <v>2.7241599999999999</v>
      </c>
      <c r="F16" s="9">
        <v>6.557421E-6</v>
      </c>
      <c r="G16" s="9">
        <f t="shared" si="0"/>
        <v>6.5574209999999998E-9</v>
      </c>
      <c r="J16">
        <v>18.636700000000001</v>
      </c>
      <c r="K16" s="9">
        <v>7.2648530000000002E-4</v>
      </c>
      <c r="L16" s="9">
        <f t="shared" si="1"/>
        <v>7.2648529999999999E-7</v>
      </c>
    </row>
    <row r="17" spans="1:12" x14ac:dyDescent="0.2">
      <c r="A17">
        <v>33.375500000000002</v>
      </c>
      <c r="B17" s="9">
        <v>2.2341509999999998E-6</v>
      </c>
      <c r="E17">
        <v>3.03295</v>
      </c>
      <c r="F17" s="9">
        <v>9.4644549999999992E-6</v>
      </c>
      <c r="G17" s="9">
        <f t="shared" si="0"/>
        <v>9.464454999999999E-9</v>
      </c>
      <c r="J17">
        <v>19.744900000000001</v>
      </c>
      <c r="K17" s="9">
        <v>8.6550289999999996E-4</v>
      </c>
      <c r="L17" s="9">
        <f t="shared" si="1"/>
        <v>8.6550289999999995E-7</v>
      </c>
    </row>
    <row r="18" spans="1:12" x14ac:dyDescent="0.2">
      <c r="B18" s="9"/>
      <c r="E18">
        <v>3.2971200000000001</v>
      </c>
      <c r="F18" s="9">
        <v>1.179541E-5</v>
      </c>
      <c r="G18" s="9">
        <f t="shared" si="0"/>
        <v>1.1795409999999999E-8</v>
      </c>
      <c r="J18">
        <v>20.7852</v>
      </c>
      <c r="K18" s="9">
        <v>8.188313E-4</v>
      </c>
      <c r="L18" s="9">
        <f t="shared" si="1"/>
        <v>8.1883130000000004E-7</v>
      </c>
    </row>
    <row r="19" spans="1:12" x14ac:dyDescent="0.2">
      <c r="B19" s="9"/>
      <c r="E19">
        <v>3.4582799999999998</v>
      </c>
      <c r="F19" s="9">
        <v>1.3660230000000001E-5</v>
      </c>
      <c r="G19" s="9">
        <f t="shared" si="0"/>
        <v>1.366023E-8</v>
      </c>
      <c r="H19" s="134"/>
      <c r="J19">
        <v>21.740300000000001</v>
      </c>
      <c r="K19">
        <v>1.0327699999999999E-3</v>
      </c>
      <c r="L19" s="9">
        <f t="shared" si="1"/>
        <v>1.0327699999999999E-6</v>
      </c>
    </row>
    <row r="20" spans="1:12" x14ac:dyDescent="0.2">
      <c r="B20" s="9"/>
      <c r="E20">
        <v>3.6708500000000002</v>
      </c>
      <c r="F20" s="9">
        <v>1.5249899999999999E-5</v>
      </c>
      <c r="G20" s="9">
        <f t="shared" si="0"/>
        <v>1.5249899999999999E-8</v>
      </c>
      <c r="J20">
        <v>22.7393</v>
      </c>
      <c r="K20">
        <v>1.0346999999999999E-3</v>
      </c>
      <c r="L20" s="9">
        <f t="shared" si="1"/>
        <v>1.0347E-6</v>
      </c>
    </row>
    <row r="21" spans="1:12" x14ac:dyDescent="0.2">
      <c r="B21" s="9"/>
      <c r="E21">
        <v>3.99058</v>
      </c>
      <c r="F21" s="9">
        <v>1.9005729999999999E-5</v>
      </c>
      <c r="G21" s="9">
        <f t="shared" si="0"/>
        <v>1.9005729999999998E-8</v>
      </c>
      <c r="J21">
        <v>23.784099999999999</v>
      </c>
      <c r="K21">
        <v>1.23204E-3</v>
      </c>
      <c r="L21" s="9">
        <f t="shared" si="1"/>
        <v>1.2320400000000001E-6</v>
      </c>
    </row>
    <row r="22" spans="1:12" x14ac:dyDescent="0.2">
      <c r="B22" s="9"/>
      <c r="E22">
        <v>4.3902299999999999</v>
      </c>
      <c r="F22" s="9">
        <v>2.4571869999999999E-5</v>
      </c>
      <c r="G22" s="9">
        <f t="shared" si="0"/>
        <v>2.4571869999999998E-8</v>
      </c>
      <c r="J22">
        <v>24.7179</v>
      </c>
      <c r="K22">
        <v>1.0998099999999999E-3</v>
      </c>
      <c r="L22" s="9">
        <f t="shared" si="1"/>
        <v>1.0998099999999999E-6</v>
      </c>
    </row>
    <row r="23" spans="1:12" x14ac:dyDescent="0.2">
      <c r="B23" s="9"/>
      <c r="E23">
        <v>4.6600799999999998</v>
      </c>
      <c r="F23" s="9">
        <v>3.0623570000000001E-5</v>
      </c>
      <c r="G23" s="9">
        <f t="shared" si="0"/>
        <v>3.0623569999999999E-8</v>
      </c>
      <c r="J23">
        <v>25.688300000000002</v>
      </c>
      <c r="K23">
        <v>1.30922E-3</v>
      </c>
      <c r="L23" s="9">
        <f t="shared" si="1"/>
        <v>1.30922E-6</v>
      </c>
    </row>
    <row r="24" spans="1:12" x14ac:dyDescent="0.2">
      <c r="E24">
        <v>5.0058999999999996</v>
      </c>
      <c r="F24" s="9">
        <v>3.816571E-5</v>
      </c>
      <c r="G24" s="9">
        <f t="shared" si="0"/>
        <v>3.8165709999999999E-8</v>
      </c>
      <c r="J24">
        <v>26.356300000000001</v>
      </c>
      <c r="K24">
        <v>1.5576800000000001E-3</v>
      </c>
      <c r="L24" s="9">
        <f t="shared" si="1"/>
        <v>1.55768E-6</v>
      </c>
    </row>
    <row r="25" spans="1:12" x14ac:dyDescent="0.2">
      <c r="E25">
        <v>5.2505800000000002</v>
      </c>
      <c r="F25" s="9">
        <v>4.4199600000000003E-5</v>
      </c>
      <c r="G25" s="9">
        <f t="shared" si="0"/>
        <v>4.4199600000000004E-8</v>
      </c>
      <c r="J25">
        <v>26.8687</v>
      </c>
      <c r="K25">
        <v>2.0788500000000001E-3</v>
      </c>
      <c r="L25" s="9">
        <f t="shared" si="1"/>
        <v>2.07885E-6</v>
      </c>
    </row>
    <row r="26" spans="1:12" x14ac:dyDescent="0.2">
      <c r="E26">
        <v>5.5733199999999998</v>
      </c>
      <c r="F26" s="9">
        <v>5.5085320000000001E-5</v>
      </c>
      <c r="G26" s="9">
        <f t="shared" si="0"/>
        <v>5.5085320000000003E-8</v>
      </c>
      <c r="J26">
        <v>27.567399999999999</v>
      </c>
      <c r="K26">
        <v>1.751E-3</v>
      </c>
      <c r="L26" s="9">
        <f t="shared" si="1"/>
        <v>1.751E-6</v>
      </c>
    </row>
    <row r="27" spans="1:12" x14ac:dyDescent="0.2">
      <c r="E27">
        <v>5.9869000000000003</v>
      </c>
      <c r="F27" s="9">
        <v>7.1217979999999993E-5</v>
      </c>
      <c r="G27" s="9">
        <f t="shared" si="0"/>
        <v>7.121797999999999E-8</v>
      </c>
      <c r="J27">
        <v>28.284300000000002</v>
      </c>
      <c r="K27">
        <v>1.9667500000000002E-3</v>
      </c>
      <c r="L27" s="9">
        <f t="shared" si="1"/>
        <v>1.9667500000000003E-6</v>
      </c>
    </row>
    <row r="28" spans="1:12" x14ac:dyDescent="0.2">
      <c r="E28">
        <v>6.2795300000000003</v>
      </c>
      <c r="F28" s="9">
        <v>8.247734E-5</v>
      </c>
      <c r="G28" s="9">
        <f t="shared" si="0"/>
        <v>8.2477339999999994E-8</v>
      </c>
      <c r="J28">
        <v>29.206600000000002</v>
      </c>
      <c r="K28">
        <v>3.5021000000000002E-3</v>
      </c>
      <c r="L28" s="9">
        <f t="shared" si="1"/>
        <v>3.5021000000000003E-6</v>
      </c>
    </row>
    <row r="29" spans="1:12" x14ac:dyDescent="0.2">
      <c r="E29">
        <v>6.5864700000000003</v>
      </c>
      <c r="F29" s="9">
        <v>1.0663220000000001E-4</v>
      </c>
      <c r="G29" s="9">
        <f t="shared" si="0"/>
        <v>1.0663220000000001E-7</v>
      </c>
      <c r="J29">
        <v>29.584</v>
      </c>
      <c r="K29">
        <v>2.7832999999999998E-3</v>
      </c>
      <c r="L29" s="9">
        <f t="shared" si="1"/>
        <v>2.7832999999999997E-6</v>
      </c>
    </row>
    <row r="30" spans="1:12" x14ac:dyDescent="0.2">
      <c r="F30" s="9"/>
      <c r="G30" s="9">
        <f t="shared" si="0"/>
        <v>0</v>
      </c>
      <c r="J30">
        <v>30.5487</v>
      </c>
      <c r="K30">
        <v>3.3123699999999998E-3</v>
      </c>
      <c r="L30" s="9">
        <f t="shared" si="1"/>
        <v>3.3123699999999998E-6</v>
      </c>
    </row>
    <row r="31" spans="1:12" x14ac:dyDescent="0.2">
      <c r="G31" s="9">
        <f t="shared" si="0"/>
        <v>0</v>
      </c>
      <c r="J31">
        <v>31.748000000000001</v>
      </c>
      <c r="K31">
        <v>4.6863399999999998E-3</v>
      </c>
      <c r="L31" s="9">
        <f t="shared" si="1"/>
        <v>4.6863399999999998E-6</v>
      </c>
    </row>
    <row r="32" spans="1:12" x14ac:dyDescent="0.2">
      <c r="J32">
        <v>33.206899999999997</v>
      </c>
      <c r="K32">
        <v>6.2610000000000001E-3</v>
      </c>
      <c r="L32" s="9">
        <f t="shared" si="1"/>
        <v>6.2609999999999999E-6</v>
      </c>
    </row>
    <row r="33" spans="10:12" x14ac:dyDescent="0.2">
      <c r="J33">
        <v>34.070399999999999</v>
      </c>
      <c r="K33">
        <v>5.5860700000000003E-3</v>
      </c>
      <c r="L33" s="9">
        <f t="shared" si="1"/>
        <v>5.5860700000000002E-6</v>
      </c>
    </row>
    <row r="34" spans="10:12" x14ac:dyDescent="0.2">
      <c r="J34">
        <v>35.635899999999999</v>
      </c>
      <c r="K34">
        <v>1.1166499999999999E-2</v>
      </c>
      <c r="L34" s="9">
        <f t="shared" si="1"/>
        <v>1.1166499999999999E-5</v>
      </c>
    </row>
    <row r="35" spans="10:12" x14ac:dyDescent="0.2">
      <c r="J35">
        <v>37.273400000000002</v>
      </c>
      <c r="K35">
        <v>9.4129699999999997E-3</v>
      </c>
      <c r="L35" s="9">
        <f t="shared" si="1"/>
        <v>9.4129699999999991E-6</v>
      </c>
    </row>
  </sheetData>
  <pageMargins left="0.7" right="0.7" top="0.75" bottom="0.75" header="0.3" footer="0.3"/>
  <pageSetup paperSize="9" orientation="portrait" horizontalDpi="0" verticalDpi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63EE97-869F-F248-93A9-18DE64B51C01}">
  <dimension ref="A2:AC262"/>
  <sheetViews>
    <sheetView topLeftCell="D1" zoomScale="78" zoomScaleNormal="78" workbookViewId="0">
      <selection activeCell="T48" sqref="T48"/>
    </sheetView>
  </sheetViews>
  <sheetFormatPr baseColWidth="10" defaultRowHeight="16" x14ac:dyDescent="0.2"/>
  <cols>
    <col min="3" max="3" width="20.6640625" bestFit="1" customWidth="1"/>
    <col min="4" max="7" width="20.6640625" customWidth="1"/>
    <col min="11" max="11" width="20.6640625" bestFit="1" customWidth="1"/>
    <col min="16" max="16" width="14.6640625" bestFit="1" customWidth="1"/>
    <col min="18" max="18" width="20.6640625" bestFit="1" customWidth="1"/>
    <col min="26" max="26" width="13.83203125" bestFit="1" customWidth="1"/>
    <col min="27" max="27" width="20.6640625" bestFit="1" customWidth="1"/>
  </cols>
  <sheetData>
    <row r="2" spans="1:29" x14ac:dyDescent="0.2">
      <c r="X2" t="s">
        <v>98</v>
      </c>
      <c r="Y2" s="1" t="s">
        <v>114</v>
      </c>
      <c r="Z2" s="1" t="s">
        <v>96</v>
      </c>
      <c r="AA2" s="1" t="s">
        <v>98</v>
      </c>
      <c r="AB2" s="1" t="s">
        <v>99</v>
      </c>
    </row>
    <row r="3" spans="1:29" x14ac:dyDescent="0.2">
      <c r="X3">
        <v>0.1</v>
      </c>
      <c r="Y3" s="1">
        <v>28</v>
      </c>
      <c r="Z3" s="1">
        <v>2.7</v>
      </c>
      <c r="AA3" s="1">
        <v>0.1</v>
      </c>
      <c r="AB3" s="1">
        <f>Y3/(1-X3)</f>
        <v>31.111111111111111</v>
      </c>
    </row>
    <row r="4" spans="1:29" x14ac:dyDescent="0.2">
      <c r="Y4" s="1"/>
      <c r="Z4" s="1" t="s">
        <v>103</v>
      </c>
      <c r="AA4" s="1" t="s">
        <v>129</v>
      </c>
      <c r="AB4" s="1"/>
    </row>
    <row r="5" spans="1:29" x14ac:dyDescent="0.2">
      <c r="Y5" s="1"/>
      <c r="Z5" s="135">
        <v>-8.4499999999999993</v>
      </c>
      <c r="AA5" s="135"/>
      <c r="AB5" s="1"/>
    </row>
    <row r="6" spans="1:29" x14ac:dyDescent="0.2">
      <c r="Y6" s="1" t="s">
        <v>101</v>
      </c>
      <c r="Z6" s="135">
        <f>10^Z5</f>
        <v>3.5481338923357512E-9</v>
      </c>
      <c r="AA6" s="1"/>
      <c r="AB6" s="1"/>
    </row>
    <row r="7" spans="1:29" x14ac:dyDescent="0.2">
      <c r="G7" t="s">
        <v>115</v>
      </c>
      <c r="Z7" s="9"/>
      <c r="AA7" s="9"/>
    </row>
    <row r="10" spans="1:29" x14ac:dyDescent="0.2">
      <c r="A10" s="65" t="s">
        <v>105</v>
      </c>
      <c r="B10" s="65"/>
      <c r="H10" s="65" t="s">
        <v>113</v>
      </c>
      <c r="I10" s="65" t="s">
        <v>26</v>
      </c>
      <c r="J10" s="65"/>
      <c r="K10" s="65"/>
      <c r="L10" s="65"/>
      <c r="M10" s="65"/>
    </row>
    <row r="11" spans="1:29" x14ac:dyDescent="0.2">
      <c r="A11" s="65" t="s">
        <v>48</v>
      </c>
      <c r="B11" s="65" t="s">
        <v>8</v>
      </c>
      <c r="C11" t="s">
        <v>97</v>
      </c>
      <c r="D11" t="s">
        <v>100</v>
      </c>
      <c r="E11" s="65"/>
      <c r="F11" s="65"/>
      <c r="G11" s="65"/>
      <c r="H11" s="65" t="s">
        <v>48</v>
      </c>
      <c r="I11" s="65" t="s">
        <v>8</v>
      </c>
      <c r="J11" t="s">
        <v>97</v>
      </c>
      <c r="K11" t="s">
        <v>100</v>
      </c>
      <c r="L11" s="65"/>
      <c r="M11" s="65"/>
      <c r="O11" t="s">
        <v>48</v>
      </c>
      <c r="P11" t="s">
        <v>104</v>
      </c>
      <c r="Q11" t="s">
        <v>97</v>
      </c>
      <c r="R11" t="s">
        <v>100</v>
      </c>
    </row>
    <row r="12" spans="1:29" x14ac:dyDescent="0.2">
      <c r="A12" s="61">
        <v>4.1589197561913398</v>
      </c>
      <c r="B12" s="126">
        <v>9.5000000000000007E-9</v>
      </c>
      <c r="C12">
        <f>A12/(1-0.1)</f>
        <v>4.6210219513237112</v>
      </c>
      <c r="D12">
        <f t="shared" ref="D12:D51" si="0">(A12-$Z$3)/SQRT(1-(C12/$AB$3))</f>
        <v>1.5810567415264207</v>
      </c>
      <c r="E12" s="126">
        <v>9.5000000000000007E-9</v>
      </c>
      <c r="F12" s="68"/>
      <c r="G12" s="68"/>
      <c r="H12">
        <v>4.2266576349168901</v>
      </c>
      <c r="I12" s="9">
        <v>7.9999999999999492E-9</v>
      </c>
      <c r="J12">
        <f>H12/(1-0.1)</f>
        <v>4.6962862610187663</v>
      </c>
      <c r="K12">
        <f>(H12-$Z$3)/SQRT(1-(J12/$AB$3))</f>
        <v>1.6568208349156928</v>
      </c>
      <c r="L12" s="9">
        <v>7.9999999999999492E-9</v>
      </c>
      <c r="M12" s="65"/>
      <c r="O12">
        <v>2.9</v>
      </c>
      <c r="P12" s="9">
        <f>$Z$6*R12^$AA$5</f>
        <v>3.5481338923357512E-9</v>
      </c>
      <c r="Q12">
        <f>O12/(1-0.1)</f>
        <v>3.2222222222222219</v>
      </c>
      <c r="R12">
        <f>(O12-$Z$3)/SQRT(1-(Q12/$AB$3))</f>
        <v>0.21123805041758692</v>
      </c>
      <c r="X12" s="65"/>
      <c r="Y12" s="65"/>
      <c r="AB12" s="65"/>
      <c r="AC12" s="65"/>
    </row>
    <row r="13" spans="1:29" x14ac:dyDescent="0.2">
      <c r="A13" s="61">
        <v>4.2924470490268796</v>
      </c>
      <c r="B13" s="126">
        <v>9.9999999999999903E-9</v>
      </c>
      <c r="C13">
        <f t="shared" ref="C13:C51" si="1">A13/(1-0.1)</f>
        <v>4.7693856100298664</v>
      </c>
      <c r="D13">
        <f t="shared" si="0"/>
        <v>1.730615748440836</v>
      </c>
      <c r="E13" s="126">
        <v>9.9999999999999903E-9</v>
      </c>
      <c r="F13" s="68"/>
      <c r="G13" s="68"/>
      <c r="H13">
        <v>4.2548049238756498</v>
      </c>
      <c r="I13" s="9">
        <v>9.2307692307693099E-9</v>
      </c>
      <c r="J13">
        <f t="shared" ref="J13:J39" si="2">H13/(1-0.1)</f>
        <v>4.7275610265285</v>
      </c>
      <c r="K13">
        <f t="shared" ref="K13:K39" si="3">(H13-$Z$3)/SQRT(1-(J13/$AB$3))</f>
        <v>1.6883677659234895</v>
      </c>
      <c r="L13" s="9">
        <v>9.2307692307693099E-9</v>
      </c>
      <c r="M13" s="65"/>
      <c r="O13">
        <v>3</v>
      </c>
      <c r="P13" s="9">
        <f t="shared" ref="P13:P76" si="4">$Z$6*R13^$AA$5</f>
        <v>3.5481338923357512E-9</v>
      </c>
      <c r="Q13">
        <f t="shared" ref="Q13:Q14" si="5">O13/(1-0.1)</f>
        <v>3.333333333333333</v>
      </c>
      <c r="R13">
        <f t="shared" ref="R13:R14" si="6">(O13-$Z$3)/SQRT(1-(Q13/$AB$3))</f>
        <v>0.31749015732775071</v>
      </c>
      <c r="U13" s="139"/>
      <c r="V13" s="170"/>
      <c r="W13" s="171"/>
      <c r="X13" s="172"/>
      <c r="AC13" s="68"/>
    </row>
    <row r="14" spans="1:29" x14ac:dyDescent="0.2">
      <c r="A14" s="61">
        <v>4.4348326202345802</v>
      </c>
      <c r="B14" s="126">
        <v>1.08333333333333E-8</v>
      </c>
      <c r="C14">
        <f t="shared" si="1"/>
        <v>4.9275918002606449</v>
      </c>
      <c r="D14">
        <f t="shared" si="0"/>
        <v>1.8910426804374554</v>
      </c>
      <c r="E14" s="126">
        <v>1.08333333333333E-8</v>
      </c>
      <c r="F14" s="68"/>
      <c r="G14" s="68"/>
      <c r="H14">
        <v>4.2830242393200297</v>
      </c>
      <c r="I14" s="9">
        <v>5.4999999999999996E-9</v>
      </c>
      <c r="J14">
        <f t="shared" si="2"/>
        <v>4.7589158214667</v>
      </c>
      <c r="K14">
        <f t="shared" si="3"/>
        <v>1.7200335799430746</v>
      </c>
      <c r="L14" s="9">
        <v>5.4999999999999996E-9</v>
      </c>
      <c r="M14" s="68"/>
      <c r="O14">
        <v>3.1</v>
      </c>
      <c r="P14" s="9">
        <f t="shared" si="4"/>
        <v>3.5481338923357512E-9</v>
      </c>
      <c r="Q14">
        <f t="shared" si="5"/>
        <v>3.4444444444444446</v>
      </c>
      <c r="R14">
        <f t="shared" si="6"/>
        <v>0.42416939860727737</v>
      </c>
      <c r="U14" s="140"/>
      <c r="V14" s="141"/>
      <c r="W14" s="141"/>
      <c r="X14" s="142"/>
      <c r="AC14" s="68"/>
    </row>
    <row r="15" spans="1:29" x14ac:dyDescent="0.2">
      <c r="A15" s="61">
        <v>4.6175119948180203</v>
      </c>
      <c r="B15" s="126">
        <v>1.1431077304381E-8</v>
      </c>
      <c r="C15">
        <f t="shared" si="1"/>
        <v>5.1305688831311338</v>
      </c>
      <c r="D15">
        <f t="shared" si="0"/>
        <v>2.0983201196944696</v>
      </c>
      <c r="E15" s="126">
        <v>1.1431077304381E-8</v>
      </c>
      <c r="F15" s="68"/>
      <c r="G15" s="68"/>
      <c r="H15">
        <v>3.9355534695565901</v>
      </c>
      <c r="I15" s="9">
        <v>5.2886346587772701E-9</v>
      </c>
      <c r="J15">
        <f t="shared" si="2"/>
        <v>4.3728371883962112</v>
      </c>
      <c r="K15">
        <f t="shared" si="3"/>
        <v>1.3327620611344888</v>
      </c>
      <c r="L15" s="9">
        <v>5.2886346587772701E-9</v>
      </c>
      <c r="M15" s="65"/>
      <c r="O15">
        <v>3.2</v>
      </c>
      <c r="P15" s="9">
        <f t="shared" si="4"/>
        <v>3.5481338923357512E-9</v>
      </c>
      <c r="Q15">
        <f>O15/(1-0.1)</f>
        <v>3.5555555555555558</v>
      </c>
      <c r="R15">
        <f>(O15-$Z$3)/SQRT(1-(Q15/$AB$3))</f>
        <v>0.53127964812905171</v>
      </c>
      <c r="U15" s="140"/>
      <c r="V15" s="173"/>
      <c r="W15" s="174"/>
      <c r="X15" s="175"/>
      <c r="AC15" s="68"/>
    </row>
    <row r="16" spans="1:29" x14ac:dyDescent="0.2">
      <c r="A16" s="61">
        <v>4.7454877163395999</v>
      </c>
      <c r="B16" s="126">
        <v>1.42589926955079E-8</v>
      </c>
      <c r="C16">
        <f t="shared" si="1"/>
        <v>5.2727641292662222</v>
      </c>
      <c r="D16">
        <f t="shared" si="0"/>
        <v>2.2445137679077001</v>
      </c>
      <c r="E16" s="126">
        <v>1.42589926955079E-8</v>
      </c>
      <c r="F16" s="68"/>
      <c r="G16" s="68"/>
      <c r="H16">
        <v>3.9547158837880101</v>
      </c>
      <c r="I16" s="9">
        <v>4.8451822339110797E-9</v>
      </c>
      <c r="J16">
        <f t="shared" si="2"/>
        <v>4.3941287597644552</v>
      </c>
      <c r="K16">
        <f t="shared" si="3"/>
        <v>1.3539712884523991</v>
      </c>
      <c r="L16" s="9">
        <v>4.8451822339110797E-9</v>
      </c>
      <c r="M16" s="68"/>
      <c r="O16">
        <v>3.3</v>
      </c>
      <c r="P16" s="9">
        <f t="shared" si="4"/>
        <v>3.5481338923357512E-9</v>
      </c>
      <c r="Q16">
        <f t="shared" ref="Q16:Q79" si="7">O16/(1-0.1)</f>
        <v>3.6666666666666665</v>
      </c>
      <c r="R16">
        <f t="shared" ref="R16:R79" si="8">(O16-$Z$3)/SQRT(1-(Q16/$AB$3))</f>
        <v>0.63882483200945028</v>
      </c>
      <c r="U16" s="140"/>
      <c r="V16" s="141"/>
      <c r="W16" s="141"/>
      <c r="X16" s="142"/>
      <c r="AC16" s="68"/>
    </row>
    <row r="17" spans="1:29" x14ac:dyDescent="0.2">
      <c r="A17" s="61">
        <v>4.92196569072805</v>
      </c>
      <c r="B17" s="126">
        <v>1.8660411023033001E-8</v>
      </c>
      <c r="C17">
        <f t="shared" si="1"/>
        <v>5.4688507674756108</v>
      </c>
      <c r="D17">
        <f t="shared" si="0"/>
        <v>2.4474676328300324</v>
      </c>
      <c r="E17" s="126">
        <v>1.8660411023033001E-8</v>
      </c>
      <c r="F17" s="68"/>
      <c r="G17" s="68"/>
      <c r="H17">
        <v>3.62941464163054</v>
      </c>
      <c r="I17" s="9">
        <v>4.4249639249639304E-9</v>
      </c>
      <c r="J17">
        <f t="shared" si="2"/>
        <v>4.0326829351450444</v>
      </c>
      <c r="K17">
        <f t="shared" si="3"/>
        <v>0.99622066273588894</v>
      </c>
      <c r="L17" s="9">
        <v>4.4249639249639304E-9</v>
      </c>
      <c r="M17" s="65"/>
      <c r="O17">
        <v>3.4</v>
      </c>
      <c r="P17" s="9">
        <f t="shared" si="4"/>
        <v>3.5481338923357512E-9</v>
      </c>
      <c r="Q17">
        <f t="shared" si="7"/>
        <v>3.7777777777777777</v>
      </c>
      <c r="R17">
        <f t="shared" si="8"/>
        <v>0.74680892953671352</v>
      </c>
      <c r="U17" s="140"/>
      <c r="V17" s="141"/>
      <c r="W17" s="141"/>
      <c r="X17" s="142"/>
      <c r="AC17" s="68"/>
    </row>
    <row r="18" spans="1:29" x14ac:dyDescent="0.2">
      <c r="A18" s="61">
        <v>5.1923267416956103</v>
      </c>
      <c r="B18" s="126">
        <v>2.4136541578528101E-8</v>
      </c>
      <c r="C18">
        <f t="shared" si="1"/>
        <v>5.769251935217345</v>
      </c>
      <c r="D18">
        <f t="shared" si="0"/>
        <v>2.761490170264548</v>
      </c>
      <c r="E18" s="126">
        <v>2.4136541578528101E-8</v>
      </c>
      <c r="F18" s="68"/>
      <c r="G18" s="68"/>
      <c r="H18">
        <v>3.6507057595029502</v>
      </c>
      <c r="I18" s="9">
        <v>4.5669148463499297E-9</v>
      </c>
      <c r="J18">
        <f t="shared" si="2"/>
        <v>4.0563397327810558</v>
      </c>
      <c r="K18">
        <f t="shared" si="3"/>
        <v>1.0194876090904441</v>
      </c>
      <c r="L18" s="9">
        <v>4.5669148463499297E-9</v>
      </c>
      <c r="M18" s="68"/>
      <c r="O18">
        <v>3.5</v>
      </c>
      <c r="P18" s="9">
        <f t="shared" si="4"/>
        <v>3.5481338923357512E-9</v>
      </c>
      <c r="Q18">
        <f t="shared" si="7"/>
        <v>3.8888888888888888</v>
      </c>
      <c r="R18">
        <f t="shared" si="8"/>
        <v>0.85523597411975782</v>
      </c>
      <c r="U18" s="140"/>
      <c r="V18" s="141"/>
      <c r="W18" s="141"/>
      <c r="X18" s="142"/>
      <c r="AC18" s="68"/>
    </row>
    <row r="19" spans="1:29" x14ac:dyDescent="0.2">
      <c r="A19" s="61">
        <v>5.4706959790231497</v>
      </c>
      <c r="B19" s="126">
        <v>2.9126985291927799E-8</v>
      </c>
      <c r="C19">
        <f t="shared" si="1"/>
        <v>6.0785510878034996</v>
      </c>
      <c r="D19">
        <f t="shared" si="0"/>
        <v>3.0888299687559386</v>
      </c>
      <c r="E19" s="126">
        <v>2.9126985291927799E-8</v>
      </c>
      <c r="F19" s="68"/>
      <c r="G19" s="68"/>
      <c r="H19">
        <v>3.65855462089994</v>
      </c>
      <c r="I19" s="9">
        <v>4.3524285644352198E-9</v>
      </c>
      <c r="J19">
        <f t="shared" si="2"/>
        <v>4.0650606898888224</v>
      </c>
      <c r="K19">
        <f t="shared" si="3"/>
        <v>1.0280700311964182</v>
      </c>
      <c r="L19" s="9">
        <v>4.3524285644352198E-9</v>
      </c>
      <c r="M19" s="65"/>
      <c r="O19">
        <v>3.6</v>
      </c>
      <c r="P19" s="9">
        <f t="shared" si="4"/>
        <v>3.5481338923357512E-9</v>
      </c>
      <c r="Q19">
        <f t="shared" si="7"/>
        <v>4</v>
      </c>
      <c r="R19">
        <f t="shared" si="8"/>
        <v>0.9641100542579728</v>
      </c>
      <c r="U19" s="140"/>
      <c r="V19" s="141"/>
      <c r="W19" s="141"/>
      <c r="X19" s="142"/>
      <c r="AC19" s="68"/>
    </row>
    <row r="20" spans="1:29" x14ac:dyDescent="0.2">
      <c r="A20" s="61">
        <v>5.6403930826759403</v>
      </c>
      <c r="B20" s="126">
        <v>3.3465758717279999E-8</v>
      </c>
      <c r="C20">
        <f t="shared" si="1"/>
        <v>6.2671034251954891</v>
      </c>
      <c r="D20">
        <f t="shared" si="0"/>
        <v>3.2904274978369354</v>
      </c>
      <c r="E20" s="126">
        <v>3.3465758717279999E-8</v>
      </c>
      <c r="F20" s="68"/>
      <c r="G20" s="68"/>
      <c r="H20">
        <v>3.3852325438944302</v>
      </c>
      <c r="I20" s="9">
        <v>3.7546594780782101E-9</v>
      </c>
      <c r="J20">
        <f t="shared" si="2"/>
        <v>3.7613694932160335</v>
      </c>
      <c r="K20">
        <f t="shared" si="3"/>
        <v>0.73083464688903677</v>
      </c>
      <c r="L20" s="9">
        <v>3.7546594780782101E-9</v>
      </c>
      <c r="M20" s="68"/>
      <c r="O20">
        <v>3.7</v>
      </c>
      <c r="P20" s="9">
        <f t="shared" si="4"/>
        <v>3.5481338923357512E-9</v>
      </c>
      <c r="Q20">
        <f t="shared" si="7"/>
        <v>4.1111111111111116</v>
      </c>
      <c r="R20">
        <f t="shared" si="8"/>
        <v>1.073435314532551</v>
      </c>
      <c r="U20" s="140"/>
      <c r="V20" s="141"/>
      <c r="W20" s="141"/>
      <c r="X20" s="142"/>
      <c r="AC20" s="68"/>
    </row>
    <row r="21" spans="1:29" x14ac:dyDescent="0.2">
      <c r="A21" s="61">
        <v>5.9521891139785001</v>
      </c>
      <c r="B21" s="126">
        <v>3.8906770045385797E-8</v>
      </c>
      <c r="C21">
        <f t="shared" si="1"/>
        <v>6.6135434599761114</v>
      </c>
      <c r="D21">
        <f t="shared" si="0"/>
        <v>3.6649838892973547</v>
      </c>
      <c r="E21" s="126">
        <v>3.8906770045385797E-8</v>
      </c>
      <c r="F21" s="68"/>
      <c r="G21" s="68"/>
      <c r="H21">
        <v>3.1179362339406298</v>
      </c>
      <c r="I21" s="9">
        <v>2.7379520916488899E-9</v>
      </c>
      <c r="J21">
        <f t="shared" si="2"/>
        <v>3.4643735932673665</v>
      </c>
      <c r="K21">
        <f t="shared" si="3"/>
        <v>0.44334911026586166</v>
      </c>
      <c r="L21" s="9">
        <v>2.7379520916488899E-9</v>
      </c>
      <c r="M21" s="65"/>
      <c r="O21">
        <v>3.8</v>
      </c>
      <c r="P21" s="9">
        <f t="shared" si="4"/>
        <v>3.5481338923357512E-9</v>
      </c>
      <c r="Q21">
        <f t="shared" si="7"/>
        <v>4.2222222222222223</v>
      </c>
      <c r="R21">
        <f t="shared" si="8"/>
        <v>1.1832159566199227</v>
      </c>
      <c r="U21" s="143"/>
      <c r="V21" s="144"/>
      <c r="W21" s="144"/>
      <c r="X21" s="145"/>
      <c r="AC21" s="68"/>
    </row>
    <row r="22" spans="1:29" x14ac:dyDescent="0.2">
      <c r="A22" s="61">
        <v>6.1897477268201602</v>
      </c>
      <c r="B22" s="126">
        <v>4.43709870538052E-8</v>
      </c>
      <c r="C22">
        <f t="shared" si="1"/>
        <v>6.8774974742446222</v>
      </c>
      <c r="D22">
        <f t="shared" si="0"/>
        <v>3.9540549841512669</v>
      </c>
      <c r="E22" s="126">
        <v>4.43709870538052E-8</v>
      </c>
      <c r="F22" s="68"/>
      <c r="G22" s="68"/>
      <c r="H22">
        <v>3.1240316195653799</v>
      </c>
      <c r="I22" s="9">
        <v>2.7876036386658398E-9</v>
      </c>
      <c r="J22">
        <f t="shared" si="2"/>
        <v>3.4711462439615333</v>
      </c>
      <c r="K22">
        <f t="shared" si="3"/>
        <v>0.4498702356283894</v>
      </c>
      <c r="L22" s="9">
        <v>2.7876036386658398E-9</v>
      </c>
      <c r="M22" s="65"/>
      <c r="O22">
        <v>3.9</v>
      </c>
      <c r="P22" s="9">
        <f t="shared" si="4"/>
        <v>3.5481338923357512E-9</v>
      </c>
      <c r="Q22">
        <f t="shared" si="7"/>
        <v>4.333333333333333</v>
      </c>
      <c r="R22">
        <f t="shared" si="8"/>
        <v>1.2934562403278871</v>
      </c>
      <c r="U22" s="139" t="s">
        <v>116</v>
      </c>
      <c r="V22" s="170" t="s">
        <v>117</v>
      </c>
      <c r="W22" s="172"/>
      <c r="AC22" s="68"/>
    </row>
    <row r="23" spans="1:29" x14ac:dyDescent="0.2">
      <c r="A23" s="61">
        <v>6.49099296692017</v>
      </c>
      <c r="B23" s="126">
        <v>5.3487334566671403E-8</v>
      </c>
      <c r="C23">
        <f t="shared" si="1"/>
        <v>7.2122144076890775</v>
      </c>
      <c r="D23">
        <f t="shared" si="0"/>
        <v>4.3253555574810703</v>
      </c>
      <c r="E23" s="126">
        <v>5.3487334566671403E-8</v>
      </c>
      <c r="F23" s="68"/>
      <c r="G23" s="68"/>
      <c r="H23">
        <v>2.85987246578124</v>
      </c>
      <c r="I23" s="9">
        <v>1.9991972829653198E-9</v>
      </c>
      <c r="J23">
        <f t="shared" si="2"/>
        <v>3.1776360730902664</v>
      </c>
      <c r="K23">
        <f t="shared" si="3"/>
        <v>0.16872092617153073</v>
      </c>
      <c r="L23" s="9">
        <v>1.9991972829653198E-9</v>
      </c>
      <c r="M23" s="65"/>
      <c r="O23">
        <v>4</v>
      </c>
      <c r="P23" s="9">
        <f t="shared" si="4"/>
        <v>3.5481338923357512E-9</v>
      </c>
      <c r="Q23">
        <f t="shared" si="7"/>
        <v>4.4444444444444446</v>
      </c>
      <c r="R23">
        <f t="shared" si="8"/>
        <v>1.4041604846550362</v>
      </c>
      <c r="U23" s="140" t="s">
        <v>118</v>
      </c>
      <c r="V23" s="141" t="s">
        <v>130</v>
      </c>
      <c r="W23" s="142" t="s">
        <v>131</v>
      </c>
      <c r="AC23" s="68"/>
    </row>
    <row r="24" spans="1:29" x14ac:dyDescent="0.2">
      <c r="A24" s="61">
        <v>6.6783417489713699</v>
      </c>
      <c r="B24" s="126">
        <v>6.0917212347988707E-8</v>
      </c>
      <c r="C24">
        <f t="shared" si="1"/>
        <v>7.4203797210792999</v>
      </c>
      <c r="D24">
        <f t="shared" si="0"/>
        <v>4.5590107257144776</v>
      </c>
      <c r="E24" s="126">
        <v>6.0917212347988707E-8</v>
      </c>
      <c r="F24" s="68"/>
      <c r="G24" s="68"/>
      <c r="H24">
        <v>2.8666476603321498</v>
      </c>
      <c r="I24" s="9">
        <v>1.5789834524623199E-9</v>
      </c>
      <c r="J24">
        <f t="shared" si="2"/>
        <v>3.1851640670357217</v>
      </c>
      <c r="K24">
        <f t="shared" si="3"/>
        <v>0.1758948105525682</v>
      </c>
      <c r="L24" s="9">
        <v>1.5789834524623199E-9</v>
      </c>
      <c r="M24" s="65"/>
      <c r="O24">
        <v>4.0999999999999996</v>
      </c>
      <c r="P24" s="9">
        <f t="shared" si="4"/>
        <v>3.5481338923357512E-9</v>
      </c>
      <c r="Q24">
        <f t="shared" si="7"/>
        <v>4.5555555555555554</v>
      </c>
      <c r="R24">
        <f t="shared" si="8"/>
        <v>1.5153330688741102</v>
      </c>
      <c r="U24" s="140" t="s">
        <v>121</v>
      </c>
      <c r="V24" s="173" t="s">
        <v>122</v>
      </c>
      <c r="W24" s="175"/>
      <c r="AC24" s="68"/>
    </row>
    <row r="25" spans="1:29" x14ac:dyDescent="0.2">
      <c r="A25" s="61">
        <v>6.9007799033965798</v>
      </c>
      <c r="B25" s="126">
        <v>6.9760990539788503E-8</v>
      </c>
      <c r="C25">
        <f t="shared" si="1"/>
        <v>7.6675332259961992</v>
      </c>
      <c r="D25">
        <f t="shared" si="0"/>
        <v>4.8392241855906155</v>
      </c>
      <c r="E25" s="126">
        <v>6.9760990539788503E-8</v>
      </c>
      <c r="F25" s="68"/>
      <c r="G25" s="68"/>
      <c r="H25">
        <v>2.8976569080371601</v>
      </c>
      <c r="I25" s="9">
        <v>4.85714285714286E-10</v>
      </c>
      <c r="J25">
        <f t="shared" si="2"/>
        <v>3.2196187867079558</v>
      </c>
      <c r="K25">
        <f t="shared" si="3"/>
        <v>0.20875355615288332</v>
      </c>
      <c r="L25" s="9">
        <v>4.85714285714286E-10</v>
      </c>
      <c r="M25" s="65"/>
      <c r="O25">
        <v>4.2</v>
      </c>
      <c r="P25" s="9">
        <f t="shared" si="4"/>
        <v>3.5481338923357512E-9</v>
      </c>
      <c r="Q25">
        <f t="shared" si="7"/>
        <v>4.666666666666667</v>
      </c>
      <c r="R25">
        <f t="shared" si="8"/>
        <v>1.6269784336399213</v>
      </c>
      <c r="U25" s="140" t="s">
        <v>123</v>
      </c>
      <c r="V25" s="141">
        <v>-8.4887999999999995</v>
      </c>
      <c r="W25" s="142">
        <v>-8.5096100000000003</v>
      </c>
      <c r="X25">
        <f>AVERAGE(V25:W25)</f>
        <v>-8.4992049999999999</v>
      </c>
      <c r="AC25" s="68"/>
    </row>
    <row r="26" spans="1:29" x14ac:dyDescent="0.2">
      <c r="A26" s="61">
        <v>7.1481755525757604</v>
      </c>
      <c r="B26" s="126">
        <v>8.0392999631206603E-8</v>
      </c>
      <c r="C26">
        <f t="shared" si="1"/>
        <v>7.9424172806397335</v>
      </c>
      <c r="D26">
        <f t="shared" si="0"/>
        <v>5.1545280174278849</v>
      </c>
      <c r="E26" s="126">
        <v>8.0392999631206603E-8</v>
      </c>
      <c r="F26" s="68"/>
      <c r="G26" s="68"/>
      <c r="H26">
        <v>2.63427109479129</v>
      </c>
      <c r="I26" s="9">
        <v>6.1538461538460198E-11</v>
      </c>
      <c r="J26">
        <f t="shared" si="2"/>
        <v>2.9269678831014332</v>
      </c>
      <c r="K26">
        <f t="shared" si="3"/>
        <v>-6.905764134767188E-2</v>
      </c>
      <c r="L26" s="9">
        <v>6.1538461538460198E-11</v>
      </c>
      <c r="M26" s="65"/>
      <c r="O26">
        <v>4.3</v>
      </c>
      <c r="P26" s="9">
        <f t="shared" si="4"/>
        <v>3.5481338923357512E-9</v>
      </c>
      <c r="Q26">
        <f t="shared" si="7"/>
        <v>4.7777777777777777</v>
      </c>
      <c r="R26">
        <f t="shared" si="8"/>
        <v>1.739101082122503</v>
      </c>
      <c r="S26" s="65"/>
      <c r="T26" s="65"/>
      <c r="U26" s="140" t="s">
        <v>124</v>
      </c>
      <c r="V26" s="141">
        <v>1.92089</v>
      </c>
      <c r="W26" s="142">
        <v>1.9407000000000001</v>
      </c>
      <c r="X26">
        <f>AVERAGE(V26:W26)</f>
        <v>1.930795</v>
      </c>
      <c r="AC26" s="68"/>
    </row>
    <row r="27" spans="1:29" ht="26" x14ac:dyDescent="0.2">
      <c r="A27" s="61">
        <v>7.5011637265862099</v>
      </c>
      <c r="B27" s="126">
        <v>9.09232201023732E-8</v>
      </c>
      <c r="C27">
        <f t="shared" si="1"/>
        <v>8.334626362873566</v>
      </c>
      <c r="D27">
        <f t="shared" si="0"/>
        <v>5.6112669283274643</v>
      </c>
      <c r="E27" s="126">
        <v>9.09232201023732E-8</v>
      </c>
      <c r="F27" s="68"/>
      <c r="G27" s="68"/>
      <c r="H27">
        <v>3.7833657158951599</v>
      </c>
      <c r="I27" s="9">
        <v>5.5500000000000001E-9</v>
      </c>
      <c r="J27">
        <f t="shared" si="2"/>
        <v>4.2037396843279558</v>
      </c>
      <c r="K27">
        <f t="shared" si="3"/>
        <v>1.1649229783607131</v>
      </c>
      <c r="L27" s="9">
        <v>5.5500000000000001E-9</v>
      </c>
      <c r="M27" s="65"/>
      <c r="O27">
        <v>4.4000000000000004</v>
      </c>
      <c r="P27" s="9">
        <f t="shared" si="4"/>
        <v>3.5481338923357512E-9</v>
      </c>
      <c r="Q27">
        <f t="shared" si="7"/>
        <v>4.8888888888888893</v>
      </c>
      <c r="R27">
        <f t="shared" si="8"/>
        <v>1.8517055811661947</v>
      </c>
      <c r="T27" s="68"/>
      <c r="U27" s="140" t="s">
        <v>125</v>
      </c>
      <c r="V27" s="141">
        <v>0.14399000000000001</v>
      </c>
      <c r="W27" s="142">
        <v>0.15398999999999999</v>
      </c>
      <c r="AC27" s="68"/>
    </row>
    <row r="28" spans="1:29" x14ac:dyDescent="0.2">
      <c r="A28" s="61">
        <v>7.7011382386050498</v>
      </c>
      <c r="B28" s="126">
        <v>9.8828811973807303E-8</v>
      </c>
      <c r="C28">
        <f t="shared" si="1"/>
        <v>8.5568202651167216</v>
      </c>
      <c r="D28">
        <f t="shared" si="0"/>
        <v>5.8737036627316082</v>
      </c>
      <c r="E28" s="126">
        <v>9.8828811973807303E-8</v>
      </c>
      <c r="F28" s="68"/>
      <c r="G28" s="68"/>
      <c r="H28">
        <v>4.0031911121479302</v>
      </c>
      <c r="I28" s="9">
        <v>6.2999999999999902E-9</v>
      </c>
      <c r="J28">
        <f t="shared" si="2"/>
        <v>4.4479901246088112</v>
      </c>
      <c r="K28">
        <f t="shared" si="3"/>
        <v>1.4077008688974808</v>
      </c>
      <c r="L28" s="9">
        <v>6.2999999999999902E-9</v>
      </c>
      <c r="M28" s="65"/>
      <c r="O28">
        <v>4.5</v>
      </c>
      <c r="P28" s="9">
        <f t="shared" si="4"/>
        <v>3.5481338923357512E-9</v>
      </c>
      <c r="Q28">
        <f t="shared" si="7"/>
        <v>5</v>
      </c>
      <c r="R28">
        <f t="shared" si="8"/>
        <v>1.964796562475335</v>
      </c>
      <c r="T28" s="68"/>
      <c r="U28" s="140" t="s">
        <v>126</v>
      </c>
      <c r="V28" s="141">
        <v>0.99700999999999995</v>
      </c>
      <c r="W28" s="142">
        <v>0.99204999999999999</v>
      </c>
      <c r="AC28" s="68"/>
    </row>
    <row r="29" spans="1:29" ht="26" x14ac:dyDescent="0.2">
      <c r="A29" s="61">
        <v>7.92073666991379</v>
      </c>
      <c r="B29" s="126">
        <v>1.08995867768595E-7</v>
      </c>
      <c r="C29">
        <f t="shared" si="1"/>
        <v>8.8008185221264323</v>
      </c>
      <c r="D29">
        <f t="shared" si="0"/>
        <v>6.1650544446645057</v>
      </c>
      <c r="E29" s="126">
        <v>1.08995867768595E-7</v>
      </c>
      <c r="F29" s="68"/>
      <c r="G29" s="68"/>
      <c r="H29">
        <v>4.1327629123352896</v>
      </c>
      <c r="I29" s="9">
        <v>7.8000000000000103E-9</v>
      </c>
      <c r="J29">
        <f t="shared" si="2"/>
        <v>4.5919587914836546</v>
      </c>
      <c r="K29">
        <f t="shared" si="3"/>
        <v>1.5518590496363405</v>
      </c>
      <c r="L29" s="9">
        <v>7.8000000000000103E-9</v>
      </c>
      <c r="M29" s="65"/>
      <c r="O29">
        <v>4.5999999999999996</v>
      </c>
      <c r="P29" s="9">
        <f t="shared" si="4"/>
        <v>3.5481338923357512E-9</v>
      </c>
      <c r="Q29">
        <f t="shared" si="7"/>
        <v>5.1111111111111107</v>
      </c>
      <c r="R29">
        <f t="shared" si="8"/>
        <v>2.078378723827329</v>
      </c>
      <c r="T29" s="68"/>
      <c r="U29" s="140" t="s">
        <v>127</v>
      </c>
      <c r="V29" s="141">
        <v>0.99402000000000001</v>
      </c>
      <c r="W29" s="142">
        <v>0.98416999999999999</v>
      </c>
      <c r="AC29" s="68"/>
    </row>
    <row r="30" spans="1:29" x14ac:dyDescent="0.2">
      <c r="A30" s="61">
        <v>8.1646861119089404</v>
      </c>
      <c r="B30" s="126">
        <v>1.2078571428571401E-7</v>
      </c>
      <c r="C30">
        <f t="shared" si="1"/>
        <v>9.0718734576766007</v>
      </c>
      <c r="D30">
        <f t="shared" si="0"/>
        <v>6.4926904605849671</v>
      </c>
      <c r="E30" s="126">
        <v>1.2078571428571401E-7</v>
      </c>
      <c r="F30" s="68"/>
      <c r="G30" s="68"/>
      <c r="H30">
        <v>4.3335680805549801</v>
      </c>
      <c r="I30" s="9">
        <v>7.70772318944272E-9</v>
      </c>
      <c r="J30">
        <f t="shared" si="2"/>
        <v>4.8150756450610892</v>
      </c>
      <c r="K30">
        <f t="shared" si="3"/>
        <v>1.7768462963459586</v>
      </c>
      <c r="L30" s="9">
        <v>7.70772318944272E-9</v>
      </c>
      <c r="M30" s="65"/>
      <c r="O30">
        <v>4.7</v>
      </c>
      <c r="P30" s="9">
        <f t="shared" si="4"/>
        <v>3.5481338923357512E-9</v>
      </c>
      <c r="Q30">
        <f t="shared" si="7"/>
        <v>5.2222222222222223</v>
      </c>
      <c r="R30">
        <f t="shared" si="8"/>
        <v>2.192456830313815</v>
      </c>
      <c r="T30" s="68"/>
      <c r="U30" s="143" t="s">
        <v>128</v>
      </c>
      <c r="V30" s="144">
        <v>0.99385000000000001</v>
      </c>
      <c r="W30" s="145">
        <v>0.98345000000000005</v>
      </c>
      <c r="AC30" s="68"/>
    </row>
    <row r="31" spans="1:29" x14ac:dyDescent="0.2">
      <c r="A31" s="61">
        <v>8.4560911271049797</v>
      </c>
      <c r="B31" s="126">
        <v>1.3938965645638601E-7</v>
      </c>
      <c r="C31">
        <f t="shared" si="1"/>
        <v>9.3956568078944223</v>
      </c>
      <c r="D31">
        <f t="shared" si="0"/>
        <v>6.8897103159965907</v>
      </c>
      <c r="E31" s="126">
        <v>1.3938965645638601E-7</v>
      </c>
      <c r="F31" s="68"/>
      <c r="G31" s="68"/>
      <c r="H31">
        <v>4.5069567300156397</v>
      </c>
      <c r="I31" s="9">
        <v>9.3935578502698992E-9</v>
      </c>
      <c r="J31">
        <f t="shared" si="2"/>
        <v>5.0077297000173777</v>
      </c>
      <c r="K31">
        <f t="shared" si="3"/>
        <v>1.9726822157075525</v>
      </c>
      <c r="L31" s="9">
        <v>9.3935578502698992E-9</v>
      </c>
      <c r="M31" s="65"/>
      <c r="O31">
        <v>4.8</v>
      </c>
      <c r="P31" s="9">
        <f t="shared" si="4"/>
        <v>3.5481338923357512E-9</v>
      </c>
      <c r="Q31">
        <f t="shared" si="7"/>
        <v>5.333333333333333</v>
      </c>
      <c r="R31">
        <f t="shared" si="8"/>
        <v>2.3070357156107155</v>
      </c>
      <c r="T31" s="68"/>
      <c r="AC31" s="68"/>
    </row>
    <row r="32" spans="1:29" x14ac:dyDescent="0.2">
      <c r="A32" s="61">
        <v>8.8402815889261106</v>
      </c>
      <c r="B32" s="126">
        <v>1.6367059178127001E-7</v>
      </c>
      <c r="C32">
        <f t="shared" si="1"/>
        <v>9.8225350988067888</v>
      </c>
      <c r="D32">
        <f t="shared" si="0"/>
        <v>7.4228851788429315</v>
      </c>
      <c r="E32" s="126">
        <v>1.6367059178127001E-7</v>
      </c>
      <c r="F32" s="68"/>
      <c r="G32" s="68"/>
      <c r="H32">
        <v>4.74066898852693</v>
      </c>
      <c r="I32" s="9">
        <v>1.22773848301536E-8</v>
      </c>
      <c r="J32">
        <f t="shared" si="2"/>
        <v>5.2674099872521447</v>
      </c>
      <c r="K32">
        <f t="shared" si="3"/>
        <v>2.2389942109538086</v>
      </c>
      <c r="L32" s="9">
        <v>1.22773848301536E-8</v>
      </c>
      <c r="M32" s="65"/>
      <c r="O32">
        <v>4.9000000000000004</v>
      </c>
      <c r="P32" s="9">
        <f t="shared" si="4"/>
        <v>3.5481338923357512E-9</v>
      </c>
      <c r="Q32">
        <f t="shared" si="7"/>
        <v>5.4444444444444446</v>
      </c>
      <c r="R32">
        <f t="shared" si="8"/>
        <v>2.4221202832779936</v>
      </c>
      <c r="T32" s="68"/>
      <c r="AC32" s="68"/>
    </row>
    <row r="33" spans="1:29" x14ac:dyDescent="0.2">
      <c r="A33" s="61">
        <v>9.3377124017636906</v>
      </c>
      <c r="B33" s="126">
        <v>1.9060740162244601E-7</v>
      </c>
      <c r="C33">
        <f t="shared" si="1"/>
        <v>10.375236001959657</v>
      </c>
      <c r="D33">
        <f t="shared" si="0"/>
        <v>8.1304579518347886</v>
      </c>
      <c r="E33" s="126">
        <v>1.9060740162244601E-7</v>
      </c>
      <c r="F33" s="68"/>
      <c r="G33" s="68"/>
      <c r="H33">
        <v>4.9030690169491997</v>
      </c>
      <c r="I33" s="9">
        <v>1.4330121608980399E-8</v>
      </c>
      <c r="J33">
        <f t="shared" si="2"/>
        <v>5.4478544632768884</v>
      </c>
      <c r="K33">
        <f t="shared" si="3"/>
        <v>2.4256602991242917</v>
      </c>
      <c r="L33" s="9">
        <v>1.4330121608980399E-8</v>
      </c>
      <c r="M33" s="65"/>
      <c r="O33">
        <v>5</v>
      </c>
      <c r="P33" s="9">
        <f t="shared" si="4"/>
        <v>3.5481338923357512E-9</v>
      </c>
      <c r="Q33">
        <f t="shared" si="7"/>
        <v>5.5555555555555554</v>
      </c>
      <c r="R33">
        <f t="shared" si="8"/>
        <v>2.5377155080899039</v>
      </c>
      <c r="T33" s="68"/>
      <c r="AC33" s="68"/>
    </row>
    <row r="34" spans="1:29" x14ac:dyDescent="0.2">
      <c r="A34" s="61">
        <v>9.6887759591785692</v>
      </c>
      <c r="B34" s="126">
        <v>2.1064544014327099E-7</v>
      </c>
      <c r="C34">
        <f t="shared" si="1"/>
        <v>10.765306621309522</v>
      </c>
      <c r="D34">
        <f t="shared" si="0"/>
        <v>8.6421429541594037</v>
      </c>
      <c r="E34" s="126">
        <v>2.1064544014327099E-7</v>
      </c>
      <c r="F34" s="68"/>
      <c r="G34" s="68"/>
      <c r="H34">
        <v>5.0812444671418699</v>
      </c>
      <c r="I34" s="9">
        <v>1.7770523415978E-8</v>
      </c>
      <c r="J34">
        <f t="shared" si="2"/>
        <v>5.6458271857131885</v>
      </c>
      <c r="K34">
        <f t="shared" si="3"/>
        <v>2.6320096880941577</v>
      </c>
      <c r="L34" s="9">
        <v>1.7770523415978E-8</v>
      </c>
      <c r="M34" s="65"/>
      <c r="O34">
        <v>5.0999999999999996</v>
      </c>
      <c r="P34" s="9">
        <f t="shared" si="4"/>
        <v>3.5481338923357512E-9</v>
      </c>
      <c r="Q34">
        <f t="shared" si="7"/>
        <v>5.6666666666666661</v>
      </c>
      <c r="R34">
        <f t="shared" si="8"/>
        <v>2.6538264373966367</v>
      </c>
      <c r="T34" s="68"/>
      <c r="AC34" s="68"/>
    </row>
    <row r="35" spans="1:29" x14ac:dyDescent="0.2">
      <c r="A35" s="61">
        <v>10.1164113226657</v>
      </c>
      <c r="B35" s="126">
        <v>2.31058253453336E-7</v>
      </c>
      <c r="C35">
        <f t="shared" si="1"/>
        <v>11.24045702518411</v>
      </c>
      <c r="D35">
        <f t="shared" si="0"/>
        <v>9.2799468250261636</v>
      </c>
      <c r="E35" s="126">
        <v>2.31058253453336E-7</v>
      </c>
      <c r="F35" s="68"/>
      <c r="G35" s="68"/>
      <c r="H35">
        <v>5.2934595171596097</v>
      </c>
      <c r="I35" s="9">
        <v>2.3885714285714299E-8</v>
      </c>
      <c r="J35">
        <f t="shared" si="2"/>
        <v>5.8816216857328998</v>
      </c>
      <c r="K35">
        <f t="shared" si="3"/>
        <v>2.8799371051978979</v>
      </c>
      <c r="L35" s="9">
        <v>2.3885714285714299E-8</v>
      </c>
      <c r="M35" s="65"/>
      <c r="O35">
        <v>5.2</v>
      </c>
      <c r="P35" s="9">
        <f t="shared" si="4"/>
        <v>3.5481338923357512E-9</v>
      </c>
      <c r="Q35">
        <f t="shared" si="7"/>
        <v>5.7777777777777777</v>
      </c>
      <c r="R35">
        <f t="shared" si="8"/>
        <v>2.7704581925182032</v>
      </c>
      <c r="T35" s="68"/>
      <c r="AC35" s="68"/>
    </row>
    <row r="36" spans="1:29" x14ac:dyDescent="0.2">
      <c r="A36" s="61">
        <v>10.616426441406199</v>
      </c>
      <c r="B36" s="126">
        <v>2.5738095238095302E-7</v>
      </c>
      <c r="C36">
        <f t="shared" si="1"/>
        <v>11.79602937934022</v>
      </c>
      <c r="D36">
        <f t="shared" si="0"/>
        <v>10.047052382495835</v>
      </c>
      <c r="E36" s="126">
        <v>2.5738095238095302E-7</v>
      </c>
      <c r="F36" s="68"/>
      <c r="G36" s="68"/>
      <c r="H36">
        <v>5.6608039890054798</v>
      </c>
      <c r="I36" s="9">
        <v>3.3167701944652201E-8</v>
      </c>
      <c r="J36">
        <f t="shared" si="2"/>
        <v>6.2897822100060887</v>
      </c>
      <c r="K36">
        <f t="shared" si="3"/>
        <v>3.3147814780839586</v>
      </c>
      <c r="L36" s="9">
        <v>3.3167701944652201E-8</v>
      </c>
      <c r="M36" s="65"/>
      <c r="O36">
        <v>5.3</v>
      </c>
      <c r="P36" s="9">
        <f t="shared" si="4"/>
        <v>3.5481338923357512E-9</v>
      </c>
      <c r="Q36">
        <f t="shared" si="7"/>
        <v>5.8888888888888884</v>
      </c>
      <c r="R36">
        <f t="shared" si="8"/>
        <v>2.8876159701714883</v>
      </c>
      <c r="T36" s="68"/>
      <c r="AC36" s="68"/>
    </row>
    <row r="37" spans="1:29" x14ac:dyDescent="0.2">
      <c r="A37" s="61">
        <v>11.2111485684384</v>
      </c>
      <c r="B37" s="126">
        <v>2.9018785421145201E-7</v>
      </c>
      <c r="C37">
        <f t="shared" si="1"/>
        <v>12.456831742709333</v>
      </c>
      <c r="D37">
        <f t="shared" si="0"/>
        <v>10.991493165826746</v>
      </c>
      <c r="E37" s="126">
        <v>2.9018785421145201E-7</v>
      </c>
      <c r="F37" s="68"/>
      <c r="G37" s="68"/>
      <c r="H37">
        <v>6.2733692485854098</v>
      </c>
      <c r="I37" s="9">
        <v>4.9247705789521899E-8</v>
      </c>
      <c r="J37">
        <f t="shared" si="2"/>
        <v>6.9704102762060103</v>
      </c>
      <c r="K37">
        <f t="shared" si="3"/>
        <v>4.0565862998054172</v>
      </c>
      <c r="L37" s="9">
        <v>4.9247705789521899E-8</v>
      </c>
      <c r="M37" s="65"/>
      <c r="O37">
        <v>5.4</v>
      </c>
      <c r="P37" s="9">
        <f t="shared" si="4"/>
        <v>3.5481338923357512E-9</v>
      </c>
      <c r="Q37">
        <f t="shared" si="7"/>
        <v>6</v>
      </c>
      <c r="R37">
        <f t="shared" si="8"/>
        <v>3.0053050439314224</v>
      </c>
      <c r="T37" s="68"/>
      <c r="AC37" s="68"/>
    </row>
    <row r="38" spans="1:29" x14ac:dyDescent="0.2">
      <c r="A38" s="61">
        <v>11.9849261394645</v>
      </c>
      <c r="B38" s="126">
        <v>3.3714020427112398E-7</v>
      </c>
      <c r="C38">
        <f t="shared" si="1"/>
        <v>13.316584599404999</v>
      </c>
      <c r="D38">
        <f t="shared" si="0"/>
        <v>12.277020924118762</v>
      </c>
      <c r="E38" s="126">
        <v>3.3714020427112398E-7</v>
      </c>
      <c r="F38" s="68"/>
      <c r="G38" s="68"/>
      <c r="H38">
        <v>7.5708043935305103</v>
      </c>
      <c r="I38" s="9">
        <v>8.3799920878989605E-8</v>
      </c>
      <c r="J38">
        <f t="shared" si="2"/>
        <v>8.4120048817005664</v>
      </c>
      <c r="K38">
        <f t="shared" si="3"/>
        <v>5.7023526443160364</v>
      </c>
      <c r="L38" s="9">
        <v>8.3799920878989605E-8</v>
      </c>
      <c r="M38" s="65"/>
      <c r="O38">
        <v>5.5</v>
      </c>
      <c r="P38" s="9">
        <f t="shared" si="4"/>
        <v>3.5481338923357512E-9</v>
      </c>
      <c r="Q38">
        <f t="shared" si="7"/>
        <v>6.1111111111111107</v>
      </c>
      <c r="R38">
        <f t="shared" si="8"/>
        <v>3.1235307657272151</v>
      </c>
      <c r="T38" s="68"/>
      <c r="AC38" s="68"/>
    </row>
    <row r="39" spans="1:29" x14ac:dyDescent="0.2">
      <c r="A39" s="61">
        <v>13.0270604466119</v>
      </c>
      <c r="B39" s="126">
        <v>4.2334283441523899E-7</v>
      </c>
      <c r="C39">
        <f t="shared" si="1"/>
        <v>14.474511607346555</v>
      </c>
      <c r="D39">
        <f t="shared" si="0"/>
        <v>14.122194840768612</v>
      </c>
      <c r="E39" s="126">
        <v>4.2334283441523899E-7</v>
      </c>
      <c r="F39" s="68"/>
      <c r="G39" s="68"/>
      <c r="H39">
        <v>8.0683298677148603</v>
      </c>
      <c r="I39" s="9">
        <v>1.2370428996913399E-7</v>
      </c>
      <c r="J39">
        <f t="shared" si="2"/>
        <v>8.9648109641276221</v>
      </c>
      <c r="K39">
        <f t="shared" si="3"/>
        <v>6.3627720436974178</v>
      </c>
      <c r="L39" s="9">
        <v>1.2370428996913399E-7</v>
      </c>
      <c r="M39" s="65"/>
      <c r="O39">
        <v>5.6</v>
      </c>
      <c r="P39" s="9">
        <f t="shared" si="4"/>
        <v>3.5481338923357512E-9</v>
      </c>
      <c r="Q39">
        <f t="shared" si="7"/>
        <v>6.2222222222222214</v>
      </c>
      <c r="R39">
        <f t="shared" si="8"/>
        <v>3.2422985673746947</v>
      </c>
      <c r="T39" s="68"/>
      <c r="AC39" s="68"/>
    </row>
    <row r="40" spans="1:29" x14ac:dyDescent="0.2">
      <c r="A40" s="61">
        <v>14.0412731569506</v>
      </c>
      <c r="B40" s="126">
        <v>5.6604242232269404E-7</v>
      </c>
      <c r="C40">
        <f t="shared" si="1"/>
        <v>15.601414618833999</v>
      </c>
      <c r="D40">
        <f t="shared" si="0"/>
        <v>16.062676838746953</v>
      </c>
      <c r="E40" s="126">
        <v>5.6604242232269404E-7</v>
      </c>
      <c r="F40" s="68"/>
      <c r="G40" s="68"/>
      <c r="H40">
        <v>8.7883300707707903</v>
      </c>
      <c r="I40" s="9">
        <v>1.9111415903368001E-7</v>
      </c>
      <c r="J40">
        <f t="shared" ref="J40:J43" si="9">H40/(1-0.1)</f>
        <v>9.7648111897453216</v>
      </c>
      <c r="K40">
        <f t="shared" ref="K40:K43" si="10">(H40-$Z$3)/SQRT(1-(J40/$AB$3))</f>
        <v>7.3501236718996852</v>
      </c>
      <c r="L40" s="9">
        <v>1.9111415903368001E-7</v>
      </c>
      <c r="M40" s="65"/>
      <c r="O40">
        <v>5.7</v>
      </c>
      <c r="P40" s="9">
        <f t="shared" si="4"/>
        <v>3.5481338923357512E-9</v>
      </c>
      <c r="Q40">
        <f t="shared" si="7"/>
        <v>6.333333333333333</v>
      </c>
      <c r="R40">
        <f t="shared" si="8"/>
        <v>3.3616139621457539</v>
      </c>
      <c r="T40" s="68"/>
      <c r="AC40" s="68"/>
    </row>
    <row r="41" spans="1:29" x14ac:dyDescent="0.2">
      <c r="A41" s="61">
        <v>14.821357831871699</v>
      </c>
      <c r="B41" s="126">
        <v>8.1142874531462399E-7</v>
      </c>
      <c r="C41">
        <f t="shared" si="1"/>
        <v>16.468175368746333</v>
      </c>
      <c r="D41">
        <f t="shared" si="0"/>
        <v>17.668307730492135</v>
      </c>
      <c r="E41" s="126">
        <v>8.1142874531462399E-7</v>
      </c>
      <c r="F41" s="68"/>
      <c r="G41" s="68"/>
      <c r="H41">
        <v>10.0862123787469</v>
      </c>
      <c r="I41" s="9">
        <v>2.5352187063750602E-7</v>
      </c>
      <c r="J41">
        <f t="shared" si="9"/>
        <v>11.206902643052111</v>
      </c>
      <c r="K41">
        <f t="shared" si="10"/>
        <v>9.2343662645473064</v>
      </c>
      <c r="L41" s="9">
        <v>2.5352187063750602E-7</v>
      </c>
      <c r="M41" s="65"/>
      <c r="O41">
        <v>5.8</v>
      </c>
      <c r="P41" s="9">
        <f t="shared" si="4"/>
        <v>3.5481338923357512E-9</v>
      </c>
      <c r="Q41">
        <f t="shared" si="7"/>
        <v>6.4444444444444438</v>
      </c>
      <c r="R41">
        <f t="shared" si="8"/>
        <v>3.4814825463759997</v>
      </c>
      <c r="T41" s="68"/>
      <c r="AC41" s="68"/>
    </row>
    <row r="42" spans="1:29" x14ac:dyDescent="0.2">
      <c r="A42" s="61">
        <v>15.258865650373099</v>
      </c>
      <c r="B42" s="126">
        <v>1.00019129019129E-6</v>
      </c>
      <c r="C42">
        <f t="shared" si="1"/>
        <v>16.95429516708122</v>
      </c>
      <c r="D42">
        <f t="shared" si="0"/>
        <v>18.617672337025652</v>
      </c>
      <c r="E42" s="126">
        <v>1.00019129019129E-6</v>
      </c>
      <c r="F42" s="68"/>
      <c r="G42" s="68"/>
      <c r="H42">
        <v>10.789470487994301</v>
      </c>
      <c r="I42" s="9">
        <v>2.7799999999999997E-7</v>
      </c>
      <c r="J42">
        <f t="shared" si="9"/>
        <v>11.988300542215889</v>
      </c>
      <c r="K42">
        <f t="shared" si="10"/>
        <v>10.318153737418816</v>
      </c>
      <c r="L42" s="9">
        <v>2.7799999999999997E-7</v>
      </c>
      <c r="M42" s="65"/>
      <c r="O42">
        <v>5.9</v>
      </c>
      <c r="P42" s="9">
        <f t="shared" si="4"/>
        <v>3.5481338923357512E-9</v>
      </c>
      <c r="Q42">
        <f t="shared" si="7"/>
        <v>6.5555555555555554</v>
      </c>
      <c r="R42">
        <f t="shared" si="8"/>
        <v>3.6019100011117153</v>
      </c>
      <c r="T42" s="68"/>
      <c r="AC42" s="68"/>
    </row>
    <row r="43" spans="1:29" x14ac:dyDescent="0.2">
      <c r="A43" s="61">
        <v>15.962787321676</v>
      </c>
      <c r="B43" s="126">
        <v>1.1200675729390201E-6</v>
      </c>
      <c r="C43">
        <f t="shared" si="1"/>
        <v>17.736430357417778</v>
      </c>
      <c r="D43">
        <f t="shared" si="0"/>
        <v>20.227902618876662</v>
      </c>
      <c r="E43" s="126">
        <v>1.1200675729390201E-6</v>
      </c>
      <c r="F43" s="68"/>
      <c r="G43" s="68"/>
      <c r="H43">
        <v>12.2085019980364</v>
      </c>
      <c r="I43" s="9">
        <v>4.3799999999999998E-7</v>
      </c>
      <c r="J43">
        <f t="shared" si="9"/>
        <v>13.565002220040444</v>
      </c>
      <c r="K43">
        <f t="shared" si="10"/>
        <v>12.661333635163496</v>
      </c>
      <c r="L43" s="9">
        <v>4.3799999999999998E-7</v>
      </c>
      <c r="M43" s="65"/>
      <c r="O43">
        <v>6</v>
      </c>
      <c r="P43" s="9">
        <f t="shared" si="4"/>
        <v>3.5481338923357512E-9</v>
      </c>
      <c r="Q43">
        <f t="shared" si="7"/>
        <v>6.6666666666666661</v>
      </c>
      <c r="R43">
        <f t="shared" si="8"/>
        <v>3.7229020937972566</v>
      </c>
      <c r="T43" s="68"/>
      <c r="AC43" s="68"/>
    </row>
    <row r="44" spans="1:29" x14ac:dyDescent="0.2">
      <c r="A44" s="61">
        <v>16.9838516754997</v>
      </c>
      <c r="B44" s="126">
        <v>1.2439219499111601E-6</v>
      </c>
      <c r="C44">
        <f t="shared" si="1"/>
        <v>18.870946306110778</v>
      </c>
      <c r="D44">
        <f t="shared" si="0"/>
        <v>22.772434421436305</v>
      </c>
      <c r="E44" s="126">
        <v>1.2439219499111601E-6</v>
      </c>
      <c r="F44" s="68"/>
      <c r="G44" s="68"/>
      <c r="H44" s="65"/>
      <c r="I44" s="65"/>
      <c r="L44" s="65"/>
      <c r="M44" s="68"/>
      <c r="O44">
        <v>6.1</v>
      </c>
      <c r="P44" s="9">
        <f t="shared" si="4"/>
        <v>3.5481338923357512E-9</v>
      </c>
      <c r="Q44">
        <f t="shared" si="7"/>
        <v>6.7777777777777768</v>
      </c>
      <c r="R44">
        <f t="shared" si="8"/>
        <v>3.8444646800041071</v>
      </c>
      <c r="T44" s="68"/>
      <c r="AC44" s="68"/>
    </row>
    <row r="45" spans="1:29" x14ac:dyDescent="0.2">
      <c r="A45" s="61">
        <v>18.0747057430045</v>
      </c>
      <c r="B45" s="126">
        <v>1.39959981386692E-6</v>
      </c>
      <c r="C45">
        <f t="shared" si="1"/>
        <v>20.08300638111611</v>
      </c>
      <c r="D45">
        <f t="shared" si="0"/>
        <v>25.823442226894802</v>
      </c>
      <c r="E45" s="126">
        <v>1.39959981386692E-6</v>
      </c>
      <c r="F45" s="68"/>
      <c r="G45" s="68"/>
      <c r="H45" s="65"/>
      <c r="I45" s="65"/>
      <c r="L45" s="65"/>
      <c r="M45" s="68"/>
      <c r="O45">
        <v>6.2</v>
      </c>
      <c r="P45" s="9">
        <f t="shared" si="4"/>
        <v>3.5481338923357512E-9</v>
      </c>
      <c r="Q45">
        <f t="shared" si="7"/>
        <v>6.8888888888888893</v>
      </c>
      <c r="R45">
        <f t="shared" si="8"/>
        <v>3.9666037052027825</v>
      </c>
      <c r="T45" s="68"/>
      <c r="AC45" s="68"/>
    </row>
    <row r="46" spans="1:29" x14ac:dyDescent="0.2">
      <c r="A46" s="61">
        <v>18.6977743467369</v>
      </c>
      <c r="B46" s="126">
        <v>1.6259494855004701E-6</v>
      </c>
      <c r="C46">
        <f t="shared" si="1"/>
        <v>20.775304829707665</v>
      </c>
      <c r="D46">
        <f t="shared" si="0"/>
        <v>27.755250230196687</v>
      </c>
      <c r="E46" s="126">
        <v>1.6259494855004701E-6</v>
      </c>
      <c r="F46" s="68"/>
      <c r="G46" s="68"/>
      <c r="H46" s="65"/>
      <c r="I46" s="65"/>
      <c r="L46" s="65"/>
      <c r="M46" s="68"/>
      <c r="O46">
        <v>6.3</v>
      </c>
      <c r="P46" s="9">
        <f t="shared" si="4"/>
        <v>3.5481338923357512E-9</v>
      </c>
      <c r="Q46">
        <f t="shared" si="7"/>
        <v>7</v>
      </c>
      <c r="R46">
        <f t="shared" si="8"/>
        <v>4.0893252065788666</v>
      </c>
      <c r="T46" s="68"/>
      <c r="AC46" s="68"/>
    </row>
    <row r="47" spans="1:29" x14ac:dyDescent="0.2">
      <c r="A47" s="61">
        <v>19.362535266919402</v>
      </c>
      <c r="B47" s="126">
        <v>2.2450944800496198E-6</v>
      </c>
      <c r="C47">
        <f t="shared" si="1"/>
        <v>21.51392807435489</v>
      </c>
      <c r="D47">
        <f t="shared" si="0"/>
        <v>30.000393675483199</v>
      </c>
      <c r="E47" s="126">
        <v>2.2450944800496198E-6</v>
      </c>
      <c r="F47" s="68"/>
      <c r="G47" s="68"/>
      <c r="H47" s="65"/>
      <c r="I47" s="65"/>
      <c r="L47" s="65"/>
      <c r="M47" s="68"/>
      <c r="O47">
        <v>6.4</v>
      </c>
      <c r="P47" s="9">
        <f t="shared" si="4"/>
        <v>3.5481338923357512E-9</v>
      </c>
      <c r="Q47">
        <f t="shared" si="7"/>
        <v>7.1111111111111116</v>
      </c>
      <c r="R47">
        <f t="shared" si="8"/>
        <v>4.2126353148945022</v>
      </c>
      <c r="T47" s="68"/>
      <c r="AC47" s="68"/>
    </row>
    <row r="48" spans="1:29" x14ac:dyDescent="0.2">
      <c r="A48" s="61">
        <v>19.591233716667801</v>
      </c>
      <c r="B48" s="126">
        <v>7.0340212926824202E-6</v>
      </c>
      <c r="C48">
        <f t="shared" si="1"/>
        <v>21.768037462964223</v>
      </c>
      <c r="D48">
        <f t="shared" si="0"/>
        <v>30.822953133272893</v>
      </c>
      <c r="E48" s="126">
        <v>7.0340212926824202E-6</v>
      </c>
      <c r="F48" s="68"/>
      <c r="G48" s="68"/>
      <c r="H48" s="65"/>
      <c r="I48" s="65"/>
      <c r="L48" s="65"/>
      <c r="M48" s="68"/>
      <c r="O48">
        <v>6.5</v>
      </c>
      <c r="P48" s="9">
        <f t="shared" si="4"/>
        <v>3.5481338923357512E-9</v>
      </c>
      <c r="Q48">
        <f t="shared" si="7"/>
        <v>7.2222222222222223</v>
      </c>
      <c r="R48">
        <f t="shared" si="8"/>
        <v>4.3365402563966633</v>
      </c>
      <c r="T48" s="68"/>
      <c r="AC48" s="68"/>
    </row>
    <row r="49" spans="1:29" x14ac:dyDescent="0.2">
      <c r="A49" s="61">
        <v>24.962395138310999</v>
      </c>
      <c r="B49" s="126">
        <v>2.0221757123917101E-5</v>
      </c>
      <c r="C49">
        <f t="shared" si="1"/>
        <v>27.73599459812333</v>
      </c>
      <c r="D49">
        <f t="shared" si="0"/>
        <v>67.590438330855278</v>
      </c>
      <c r="E49" s="126">
        <v>2.0221757123917101E-5</v>
      </c>
      <c r="F49" s="68"/>
      <c r="G49" s="68"/>
      <c r="H49" s="65"/>
      <c r="I49" s="65"/>
      <c r="L49" s="65"/>
      <c r="M49" s="68"/>
      <c r="O49">
        <v>6.6</v>
      </c>
      <c r="P49" s="9">
        <f t="shared" si="4"/>
        <v>3.5481338923357512E-9</v>
      </c>
      <c r="Q49">
        <f t="shared" si="7"/>
        <v>7.333333333333333</v>
      </c>
      <c r="R49">
        <f t="shared" si="8"/>
        <v>4.4610463547736474</v>
      </c>
      <c r="T49" s="68"/>
      <c r="AC49" s="68"/>
    </row>
    <row r="50" spans="1:29" x14ac:dyDescent="0.2">
      <c r="A50" s="61">
        <v>23.6025579050389</v>
      </c>
      <c r="B50" s="126">
        <v>5.3333333333333099E-6</v>
      </c>
      <c r="C50">
        <f t="shared" si="1"/>
        <v>26.225064338932111</v>
      </c>
      <c r="D50">
        <f t="shared" si="0"/>
        <v>52.744646521292736</v>
      </c>
      <c r="E50" s="126">
        <v>5.3333333333333099E-6</v>
      </c>
      <c r="F50" s="68"/>
      <c r="G50" s="68"/>
      <c r="H50" s="65"/>
      <c r="I50" s="65"/>
      <c r="L50" s="65"/>
      <c r="M50" s="68"/>
      <c r="O50">
        <v>6.7</v>
      </c>
      <c r="P50" s="9">
        <f t="shared" si="4"/>
        <v>3.5481338923357512E-9</v>
      </c>
      <c r="Q50">
        <f t="shared" si="7"/>
        <v>7.4444444444444446</v>
      </c>
      <c r="R50">
        <f t="shared" si="8"/>
        <v>4.5861600331612129</v>
      </c>
      <c r="T50" s="68"/>
      <c r="AC50" s="68"/>
    </row>
    <row r="51" spans="1:29" x14ac:dyDescent="0.2">
      <c r="A51" s="61">
        <v>26.0083721547518</v>
      </c>
      <c r="B51" s="62">
        <v>6.4000000000000005E-4</v>
      </c>
      <c r="C51">
        <f t="shared" si="1"/>
        <v>28.898191283057557</v>
      </c>
      <c r="D51">
        <f t="shared" si="0"/>
        <v>87.395055911994476</v>
      </c>
      <c r="E51" s="62"/>
      <c r="F51" s="65"/>
      <c r="G51" s="65"/>
      <c r="H51" s="65"/>
      <c r="I51" s="65"/>
      <c r="L51" s="65"/>
      <c r="M51" s="68"/>
      <c r="O51">
        <v>6.8</v>
      </c>
      <c r="P51" s="9">
        <f t="shared" si="4"/>
        <v>3.5481338923357512E-9</v>
      </c>
      <c r="Q51">
        <f t="shared" si="7"/>
        <v>7.5555555555555554</v>
      </c>
      <c r="R51">
        <f t="shared" si="8"/>
        <v>4.7118878161998747</v>
      </c>
      <c r="T51" s="68"/>
      <c r="AC51" s="68"/>
    </row>
    <row r="52" spans="1:29" x14ac:dyDescent="0.2">
      <c r="L52" s="65"/>
      <c r="M52" s="68"/>
      <c r="O52">
        <v>6.9</v>
      </c>
      <c r="P52" s="9">
        <f t="shared" si="4"/>
        <v>3.5481338923357512E-9</v>
      </c>
      <c r="Q52">
        <f t="shared" si="7"/>
        <v>7.666666666666667</v>
      </c>
      <c r="R52">
        <f t="shared" si="8"/>
        <v>4.8382363321449278</v>
      </c>
      <c r="T52" s="68"/>
      <c r="AC52" s="68"/>
    </row>
    <row r="53" spans="1:29" x14ac:dyDescent="0.2">
      <c r="L53" s="65"/>
      <c r="M53" s="68"/>
      <c r="O53">
        <v>7</v>
      </c>
      <c r="P53" s="9">
        <f t="shared" si="4"/>
        <v>3.5481338923357512E-9</v>
      </c>
      <c r="Q53">
        <f t="shared" si="7"/>
        <v>7.7777777777777777</v>
      </c>
      <c r="R53">
        <f t="shared" si="8"/>
        <v>4.9652123150307821</v>
      </c>
      <c r="T53" s="68"/>
      <c r="AC53" s="68"/>
    </row>
    <row r="54" spans="1:29" x14ac:dyDescent="0.2">
      <c r="M54" s="68"/>
      <c r="O54">
        <v>7.1</v>
      </c>
      <c r="P54" s="9">
        <f t="shared" si="4"/>
        <v>3.5481338923357512E-9</v>
      </c>
      <c r="Q54">
        <f t="shared" si="7"/>
        <v>7.8888888888888884</v>
      </c>
      <c r="R54">
        <f t="shared" si="8"/>
        <v>5.0928226068913052</v>
      </c>
      <c r="T54" s="68"/>
      <c r="AC54" s="68"/>
    </row>
    <row r="55" spans="1:29" x14ac:dyDescent="0.2">
      <c r="M55" s="68"/>
      <c r="O55">
        <v>7.2</v>
      </c>
      <c r="P55" s="9">
        <f t="shared" si="4"/>
        <v>3.5481338923357512E-9</v>
      </c>
      <c r="Q55">
        <f t="shared" si="7"/>
        <v>8</v>
      </c>
      <c r="R55">
        <f t="shared" si="8"/>
        <v>5.2210741600378929</v>
      </c>
      <c r="T55" s="68"/>
      <c r="AC55" s="68"/>
    </row>
    <row r="56" spans="1:29" x14ac:dyDescent="0.2">
      <c r="M56" s="68"/>
      <c r="O56">
        <v>7.3</v>
      </c>
      <c r="P56" s="9">
        <f t="shared" si="4"/>
        <v>3.5481338923357512E-9</v>
      </c>
      <c r="Q56">
        <f t="shared" si="7"/>
        <v>8.1111111111111107</v>
      </c>
      <c r="R56">
        <f t="shared" si="8"/>
        <v>5.3499740393970336</v>
      </c>
      <c r="T56" s="68"/>
      <c r="AC56" s="68"/>
    </row>
    <row r="57" spans="1:29" x14ac:dyDescent="0.2">
      <c r="M57" s="68"/>
      <c r="O57">
        <v>7.4</v>
      </c>
      <c r="P57" s="9">
        <f t="shared" si="4"/>
        <v>3.5481338923357512E-9</v>
      </c>
      <c r="Q57">
        <f t="shared" si="7"/>
        <v>8.2222222222222232</v>
      </c>
      <c r="R57">
        <f t="shared" si="8"/>
        <v>5.4795294249092779</v>
      </c>
      <c r="T57" s="68"/>
      <c r="AC57" s="68"/>
    </row>
    <row r="58" spans="1:29" x14ac:dyDescent="0.2">
      <c r="M58" s="68"/>
      <c r="O58">
        <v>7.5</v>
      </c>
      <c r="P58" s="9">
        <f t="shared" si="4"/>
        <v>3.5481338923357512E-9</v>
      </c>
      <c r="Q58">
        <f t="shared" si="7"/>
        <v>8.3333333333333339</v>
      </c>
      <c r="R58">
        <f t="shared" si="8"/>
        <v>5.6097476139914644</v>
      </c>
      <c r="T58" s="68"/>
      <c r="AC58" s="68"/>
    </row>
    <row r="59" spans="1:29" x14ac:dyDescent="0.2">
      <c r="M59" s="68"/>
      <c r="O59">
        <v>7.6</v>
      </c>
      <c r="P59" s="9">
        <f t="shared" si="4"/>
        <v>3.5481338923357512E-9</v>
      </c>
      <c r="Q59">
        <f t="shared" si="7"/>
        <v>8.4444444444444446</v>
      </c>
      <c r="R59">
        <f t="shared" si="8"/>
        <v>5.7406360240642593</v>
      </c>
      <c r="T59" s="68"/>
      <c r="AC59" s="68"/>
    </row>
    <row r="60" spans="1:29" x14ac:dyDescent="0.2">
      <c r="M60" s="68"/>
      <c r="O60">
        <v>7.7</v>
      </c>
      <c r="P60" s="9">
        <f t="shared" si="4"/>
        <v>3.5481338923357512E-9</v>
      </c>
      <c r="Q60">
        <f t="shared" si="7"/>
        <v>8.5555555555555554</v>
      </c>
      <c r="R60">
        <f t="shared" si="8"/>
        <v>5.8722021951470351</v>
      </c>
      <c r="T60" s="68"/>
      <c r="AC60" s="68"/>
    </row>
    <row r="61" spans="1:29" x14ac:dyDescent="0.2">
      <c r="M61" s="68"/>
      <c r="O61">
        <v>7.8</v>
      </c>
      <c r="P61" s="9">
        <f t="shared" si="4"/>
        <v>3.5481338923357512E-9</v>
      </c>
      <c r="Q61">
        <f t="shared" si="7"/>
        <v>8.6666666666666661</v>
      </c>
      <c r="R61">
        <f t="shared" si="8"/>
        <v>6.0044537925222352</v>
      </c>
      <c r="T61" s="68"/>
      <c r="AC61" s="68"/>
    </row>
    <row r="62" spans="1:29" x14ac:dyDescent="0.2">
      <c r="M62" s="68"/>
      <c r="O62">
        <v>7.9</v>
      </c>
      <c r="P62" s="9">
        <f t="shared" si="4"/>
        <v>3.5481338923357512E-9</v>
      </c>
      <c r="Q62">
        <f t="shared" si="7"/>
        <v>8.7777777777777786</v>
      </c>
      <c r="R62">
        <f t="shared" si="8"/>
        <v>6.1373986094714663</v>
      </c>
      <c r="T62" s="68"/>
      <c r="AC62" s="68"/>
    </row>
    <row r="63" spans="1:29" x14ac:dyDescent="0.2">
      <c r="M63" s="68"/>
      <c r="O63">
        <v>8</v>
      </c>
      <c r="P63" s="9">
        <f t="shared" si="4"/>
        <v>3.5481338923357512E-9</v>
      </c>
      <c r="Q63">
        <f t="shared" si="7"/>
        <v>8.8888888888888893</v>
      </c>
      <c r="R63">
        <f t="shared" si="8"/>
        <v>6.2710445700855928</v>
      </c>
      <c r="T63" s="68"/>
      <c r="AC63" s="68"/>
    </row>
    <row r="64" spans="1:29" x14ac:dyDescent="0.2">
      <c r="M64" s="68"/>
      <c r="O64">
        <v>8.1</v>
      </c>
      <c r="P64" s="9">
        <f t="shared" si="4"/>
        <v>3.5481338923357512E-9</v>
      </c>
      <c r="Q64">
        <f t="shared" si="7"/>
        <v>9</v>
      </c>
      <c r="R64">
        <f t="shared" si="8"/>
        <v>6.4053997321512428</v>
      </c>
      <c r="T64" s="68"/>
      <c r="AC64" s="68"/>
    </row>
    <row r="65" spans="13:29" x14ac:dyDescent="0.2">
      <c r="M65" s="68"/>
      <c r="O65">
        <v>8.1999999999999993</v>
      </c>
      <c r="P65" s="9">
        <f t="shared" si="4"/>
        <v>3.5481338923357512E-9</v>
      </c>
      <c r="Q65">
        <f t="shared" si="7"/>
        <v>9.1111111111111107</v>
      </c>
      <c r="R65">
        <f t="shared" si="8"/>
        <v>6.5404722901161945</v>
      </c>
      <c r="T65" s="68"/>
      <c r="AC65" s="68"/>
    </row>
    <row r="66" spans="13:29" x14ac:dyDescent="0.2">
      <c r="M66" s="68"/>
      <c r="O66">
        <v>8.3000000000000007</v>
      </c>
      <c r="P66" s="9">
        <f t="shared" si="4"/>
        <v>3.5481338923357512E-9</v>
      </c>
      <c r="Q66">
        <f t="shared" si="7"/>
        <v>9.2222222222222232</v>
      </c>
      <c r="R66">
        <f t="shared" si="8"/>
        <v>6.6762705781362186</v>
      </c>
      <c r="T66" s="68"/>
      <c r="AC66" s="68"/>
    </row>
    <row r="67" spans="13:29" x14ac:dyDescent="0.2">
      <c r="M67" s="68"/>
      <c r="O67">
        <v>8.4000000000000092</v>
      </c>
      <c r="P67" s="9">
        <f t="shared" si="4"/>
        <v>3.5481338923357512E-9</v>
      </c>
      <c r="Q67">
        <f t="shared" si="7"/>
        <v>9.3333333333333428</v>
      </c>
      <c r="R67">
        <f t="shared" si="8"/>
        <v>6.812803073206056</v>
      </c>
      <c r="T67" s="68"/>
      <c r="AC67" s="68"/>
    </row>
    <row r="68" spans="13:29" x14ac:dyDescent="0.2">
      <c r="M68" s="68"/>
      <c r="O68">
        <v>8.5</v>
      </c>
      <c r="P68" s="9">
        <f t="shared" si="4"/>
        <v>3.5481338923357512E-9</v>
      </c>
      <c r="Q68">
        <f t="shared" si="7"/>
        <v>9.4444444444444446</v>
      </c>
      <c r="R68">
        <f t="shared" si="8"/>
        <v>6.9500783983772259</v>
      </c>
      <c r="T68" s="68"/>
      <c r="AC68" s="68"/>
    </row>
    <row r="69" spans="13:29" x14ac:dyDescent="0.2">
      <c r="M69" s="68"/>
      <c r="O69">
        <v>8.6</v>
      </c>
      <c r="P69" s="9">
        <f t="shared" si="4"/>
        <v>3.5481338923357512E-9</v>
      </c>
      <c r="Q69">
        <f t="shared" si="7"/>
        <v>9.5555555555555554</v>
      </c>
      <c r="R69">
        <f t="shared" si="8"/>
        <v>7.0881053260657785</v>
      </c>
      <c r="T69" s="68"/>
      <c r="AC69" s="68"/>
    </row>
    <row r="70" spans="13:29" x14ac:dyDescent="0.2">
      <c r="M70" s="68"/>
      <c r="O70">
        <v>8.7000000000000099</v>
      </c>
      <c r="P70" s="9">
        <f t="shared" si="4"/>
        <v>3.5481338923357512E-9</v>
      </c>
      <c r="Q70">
        <f t="shared" si="7"/>
        <v>9.6666666666666767</v>
      </c>
      <c r="R70">
        <f t="shared" si="8"/>
        <v>7.2268927814525927</v>
      </c>
      <c r="T70" s="68"/>
      <c r="AC70" s="68"/>
    </row>
    <row r="71" spans="13:29" x14ac:dyDescent="0.2">
      <c r="M71" s="68"/>
      <c r="O71">
        <v>8.8000000000000096</v>
      </c>
      <c r="P71" s="9">
        <f t="shared" si="4"/>
        <v>3.5481338923357512E-9</v>
      </c>
      <c r="Q71">
        <f t="shared" si="7"/>
        <v>9.7777777777777874</v>
      </c>
      <c r="R71">
        <f t="shared" si="8"/>
        <v>7.3664498459796439</v>
      </c>
      <c r="T71" s="68"/>
      <c r="AC71" s="68"/>
    </row>
    <row r="72" spans="13:29" x14ac:dyDescent="0.2">
      <c r="M72" s="68"/>
      <c r="O72">
        <v>8.9000000000000092</v>
      </c>
      <c r="P72" s="9">
        <f t="shared" si="4"/>
        <v>3.5481338923357512E-9</v>
      </c>
      <c r="Q72">
        <f t="shared" si="7"/>
        <v>9.8888888888888982</v>
      </c>
      <c r="R72">
        <f t="shared" si="8"/>
        <v>7.506785760945438</v>
      </c>
      <c r="T72" s="68"/>
      <c r="AC72" s="68"/>
    </row>
    <row r="73" spans="13:29" x14ac:dyDescent="0.2">
      <c r="M73" s="68"/>
      <c r="O73">
        <v>9</v>
      </c>
      <c r="P73" s="9">
        <f t="shared" si="4"/>
        <v>3.5481338923357512E-9</v>
      </c>
      <c r="Q73">
        <f t="shared" si="7"/>
        <v>10</v>
      </c>
      <c r="R73">
        <f t="shared" si="8"/>
        <v>7.6479099312027383</v>
      </c>
      <c r="T73" s="68"/>
      <c r="AC73" s="68"/>
    </row>
    <row r="74" spans="13:29" x14ac:dyDescent="0.2">
      <c r="M74" s="68"/>
      <c r="O74">
        <v>9.1000000000000103</v>
      </c>
      <c r="P74" s="9">
        <f t="shared" si="4"/>
        <v>3.5481338923357512E-9</v>
      </c>
      <c r="Q74">
        <f t="shared" si="7"/>
        <v>10.111111111111123</v>
      </c>
      <c r="R74">
        <f t="shared" si="8"/>
        <v>7.7898319289623776</v>
      </c>
      <c r="T74" s="68"/>
      <c r="AC74" s="68"/>
    </row>
    <row r="75" spans="13:29" x14ac:dyDescent="0.2">
      <c r="M75" s="68"/>
      <c r="O75">
        <v>9.2000000000000099</v>
      </c>
      <c r="P75" s="9">
        <f t="shared" si="4"/>
        <v>3.5481338923357512E-9</v>
      </c>
      <c r="Q75">
        <f t="shared" si="7"/>
        <v>10.222222222222234</v>
      </c>
      <c r="R75">
        <f t="shared" si="8"/>
        <v>7.9325614977063896</v>
      </c>
      <c r="T75" s="68"/>
      <c r="AC75" s="68"/>
    </row>
    <row r="76" spans="13:29" x14ac:dyDescent="0.2">
      <c r="M76" s="68"/>
      <c r="O76">
        <v>9.3000000000000096</v>
      </c>
      <c r="P76" s="9">
        <f t="shared" si="4"/>
        <v>3.5481338923357512E-9</v>
      </c>
      <c r="Q76">
        <f t="shared" si="7"/>
        <v>10.333333333333345</v>
      </c>
      <c r="R76">
        <f t="shared" si="8"/>
        <v>8.0761085562147397</v>
      </c>
      <c r="T76" s="68"/>
      <c r="AC76" s="68"/>
    </row>
    <row r="77" spans="13:29" x14ac:dyDescent="0.2">
      <c r="M77" s="68"/>
      <c r="O77">
        <v>9.4000000000000092</v>
      </c>
      <c r="P77" s="9">
        <f t="shared" ref="P77:P140" si="11">$Z$6*R77^$AA$5</f>
        <v>3.5481338923357512E-9</v>
      </c>
      <c r="Q77">
        <f t="shared" si="7"/>
        <v>10.444444444444455</v>
      </c>
      <c r="R77">
        <f t="shared" si="8"/>
        <v>8.2204832027090546</v>
      </c>
      <c r="T77" s="68"/>
      <c r="AC77" s="68"/>
    </row>
    <row r="78" spans="13:29" x14ac:dyDescent="0.2">
      <c r="M78" s="68"/>
      <c r="O78">
        <v>9.5000000000000107</v>
      </c>
      <c r="P78" s="9">
        <f t="shared" si="11"/>
        <v>3.5481338923357512E-9</v>
      </c>
      <c r="Q78">
        <f t="shared" si="7"/>
        <v>10.555555555555568</v>
      </c>
      <c r="R78">
        <f t="shared" si="8"/>
        <v>8.3656957191177543</v>
      </c>
      <c r="T78" s="68"/>
      <c r="AC78" s="68"/>
    </row>
    <row r="79" spans="13:29" x14ac:dyDescent="0.2">
      <c r="M79" s="68"/>
      <c r="O79">
        <v>9.6000000000000103</v>
      </c>
      <c r="P79" s="9">
        <f t="shared" si="11"/>
        <v>3.5481338923357512E-9</v>
      </c>
      <c r="Q79">
        <f t="shared" si="7"/>
        <v>10.666666666666679</v>
      </c>
      <c r="R79">
        <f t="shared" si="8"/>
        <v>8.5117565754666789</v>
      </c>
      <c r="T79" s="68"/>
      <c r="AC79" s="68"/>
    </row>
    <row r="80" spans="13:29" x14ac:dyDescent="0.2">
      <c r="M80" s="68"/>
      <c r="O80">
        <v>9.7000000000000099</v>
      </c>
      <c r="P80" s="9">
        <f t="shared" si="11"/>
        <v>3.5481338923357512E-9</v>
      </c>
      <c r="Q80">
        <f t="shared" ref="Q80:Q143" si="12">O80/(1-0.1)</f>
        <v>10.777777777777789</v>
      </c>
      <c r="R80">
        <f t="shared" ref="R80:R143" si="13">(O80-$Z$3)/SQRT(1-(Q80/$AB$3))</f>
        <v>8.6586764343996965</v>
      </c>
      <c r="T80" s="68"/>
      <c r="AC80" s="68"/>
    </row>
    <row r="81" spans="13:29" x14ac:dyDescent="0.2">
      <c r="M81" s="68"/>
      <c r="O81">
        <v>9.8000000000000096</v>
      </c>
      <c r="P81" s="9">
        <f t="shared" si="11"/>
        <v>3.5481338923357512E-9</v>
      </c>
      <c r="Q81">
        <f t="shared" si="12"/>
        <v>10.8888888888889</v>
      </c>
      <c r="R81">
        <f t="shared" si="13"/>
        <v>8.8064661558338138</v>
      </c>
      <c r="T81" s="68"/>
      <c r="AC81" s="68"/>
    </row>
    <row r="82" spans="13:29" x14ac:dyDescent="0.2">
      <c r="M82" s="68"/>
      <c r="O82">
        <v>9.9000000000000092</v>
      </c>
      <c r="P82" s="9">
        <f t="shared" si="11"/>
        <v>3.5481338923357512E-9</v>
      </c>
      <c r="Q82">
        <f t="shared" si="12"/>
        <v>11.000000000000011</v>
      </c>
      <c r="R82">
        <f t="shared" si="13"/>
        <v>8.9551368017536053</v>
      </c>
      <c r="T82" s="68"/>
      <c r="AC82" s="68"/>
    </row>
    <row r="83" spans="13:29" x14ac:dyDescent="0.2">
      <c r="M83" s="68"/>
      <c r="O83">
        <v>10</v>
      </c>
      <c r="P83" s="9">
        <f t="shared" si="11"/>
        <v>3.5481338923357512E-9</v>
      </c>
      <c r="Q83">
        <f t="shared" si="12"/>
        <v>11.111111111111111</v>
      </c>
      <c r="R83">
        <f t="shared" si="13"/>
        <v>9.1046996411499244</v>
      </c>
      <c r="T83" s="68"/>
      <c r="AC83" s="68"/>
    </row>
    <row r="84" spans="13:29" x14ac:dyDescent="0.2">
      <c r="M84" s="68"/>
      <c r="O84">
        <v>10.1</v>
      </c>
      <c r="P84" s="9">
        <f t="shared" si="11"/>
        <v>3.5481338923357512E-9</v>
      </c>
      <c r="Q84">
        <f t="shared" si="12"/>
        <v>11.222222222222221</v>
      </c>
      <c r="R84">
        <f t="shared" si="13"/>
        <v>9.2551661551081406</v>
      </c>
      <c r="T84" s="68"/>
      <c r="AC84" s="68"/>
    </row>
    <row r="85" spans="13:29" x14ac:dyDescent="0.2">
      <c r="M85" s="68"/>
      <c r="O85">
        <v>10.199999999999999</v>
      </c>
      <c r="P85" s="9">
        <f t="shared" si="11"/>
        <v>3.5481338923357512E-9</v>
      </c>
      <c r="Q85">
        <f t="shared" si="12"/>
        <v>11.333333333333332</v>
      </c>
      <c r="R85">
        <f t="shared" si="13"/>
        <v>9.4065480420511172</v>
      </c>
      <c r="AC85" s="68"/>
    </row>
    <row r="86" spans="13:29" x14ac:dyDescent="0.2">
      <c r="M86" s="68"/>
      <c r="O86">
        <v>10.3</v>
      </c>
      <c r="P86" s="9">
        <f t="shared" si="11"/>
        <v>3.5481338923357512E-9</v>
      </c>
      <c r="Q86">
        <f t="shared" si="12"/>
        <v>11.444444444444445</v>
      </c>
      <c r="R86">
        <f t="shared" si="13"/>
        <v>9.5588572231428053</v>
      </c>
      <c r="AC86" s="68"/>
    </row>
    <row r="87" spans="13:29" x14ac:dyDescent="0.2">
      <c r="M87" s="68"/>
      <c r="O87">
        <v>10.4</v>
      </c>
      <c r="P87" s="9">
        <f t="shared" si="11"/>
        <v>3.5481338923357512E-9</v>
      </c>
      <c r="Q87">
        <f t="shared" si="12"/>
        <v>11.555555555555555</v>
      </c>
      <c r="R87">
        <f t="shared" si="13"/>
        <v>9.7121058478581261</v>
      </c>
      <c r="AC87" s="68"/>
    </row>
    <row r="88" spans="13:29" x14ac:dyDescent="0.2">
      <c r="M88" s="68"/>
      <c r="O88">
        <v>10.5</v>
      </c>
      <c r="P88" s="9">
        <f t="shared" si="11"/>
        <v>3.5481338923357512E-9</v>
      </c>
      <c r="Q88">
        <f t="shared" si="12"/>
        <v>11.666666666666666</v>
      </c>
      <c r="R88">
        <f t="shared" si="13"/>
        <v>9.866306299725343</v>
      </c>
      <c r="AC88" s="68"/>
    </row>
    <row r="89" spans="13:29" x14ac:dyDescent="0.2">
      <c r="M89" s="68"/>
      <c r="O89">
        <v>10.6</v>
      </c>
      <c r="P89" s="9">
        <f t="shared" si="11"/>
        <v>3.5481338923357512E-9</v>
      </c>
      <c r="Q89">
        <f t="shared" si="12"/>
        <v>11.777777777777777</v>
      </c>
      <c r="R89">
        <f t="shared" si="13"/>
        <v>10.021471202247266</v>
      </c>
      <c r="AC89" s="68"/>
    </row>
    <row r="90" spans="13:29" x14ac:dyDescent="0.2">
      <c r="M90" s="68"/>
      <c r="O90">
        <v>10.7</v>
      </c>
      <c r="P90" s="9">
        <f t="shared" si="11"/>
        <v>3.5481338923357512E-9</v>
      </c>
      <c r="Q90">
        <f t="shared" si="12"/>
        <v>11.888888888888888</v>
      </c>
      <c r="R90">
        <f t="shared" si="13"/>
        <v>10.177613425007932</v>
      </c>
      <c r="AC90" s="68"/>
    </row>
    <row r="91" spans="13:29" x14ac:dyDescent="0.2">
      <c r="M91" s="68"/>
      <c r="O91">
        <v>10.8</v>
      </c>
      <c r="P91" s="9">
        <f t="shared" si="11"/>
        <v>3.5481338923357512E-9</v>
      </c>
      <c r="Q91">
        <f t="shared" si="12"/>
        <v>12</v>
      </c>
      <c r="R91">
        <f t="shared" si="13"/>
        <v>10.334746089971736</v>
      </c>
      <c r="AC91" s="68"/>
    </row>
    <row r="92" spans="13:29" x14ac:dyDescent="0.2">
      <c r="M92" s="68"/>
      <c r="O92">
        <v>10.9</v>
      </c>
      <c r="P92" s="9">
        <f t="shared" si="11"/>
        <v>3.5481338923357512E-9</v>
      </c>
      <c r="Q92">
        <f t="shared" si="12"/>
        <v>12.111111111111111</v>
      </c>
      <c r="R92">
        <f t="shared" si="13"/>
        <v>10.492882577982163</v>
      </c>
      <c r="AC92" s="68"/>
    </row>
    <row r="93" spans="13:29" x14ac:dyDescent="0.2">
      <c r="M93" s="68"/>
      <c r="O93">
        <v>11</v>
      </c>
      <c r="P93" s="9">
        <f t="shared" si="11"/>
        <v>3.5481338923357512E-9</v>
      </c>
      <c r="Q93">
        <f t="shared" si="12"/>
        <v>12.222222222222221</v>
      </c>
      <c r="R93">
        <f t="shared" si="13"/>
        <v>10.652036535467815</v>
      </c>
      <c r="AC93" s="68"/>
    </row>
    <row r="94" spans="13:29" x14ac:dyDescent="0.2">
      <c r="M94" s="68"/>
      <c r="O94">
        <v>11.1</v>
      </c>
      <c r="P94" s="9">
        <f t="shared" si="11"/>
        <v>3.5481338923357512E-9</v>
      </c>
      <c r="Q94">
        <f t="shared" si="12"/>
        <v>12.333333333333332</v>
      </c>
      <c r="R94">
        <f t="shared" si="13"/>
        <v>10.812221881363435</v>
      </c>
      <c r="AC94" s="68"/>
    </row>
    <row r="95" spans="13:29" x14ac:dyDescent="0.2">
      <c r="M95" s="68"/>
      <c r="O95">
        <v>11.2</v>
      </c>
      <c r="P95" s="9">
        <f t="shared" si="11"/>
        <v>3.5481338923357512E-9</v>
      </c>
      <c r="Q95">
        <f t="shared" si="12"/>
        <v>12.444444444444443</v>
      </c>
      <c r="R95">
        <f t="shared" si="13"/>
        <v>10.973452814254347</v>
      </c>
      <c r="AC95" s="68"/>
    </row>
    <row r="96" spans="13:29" x14ac:dyDescent="0.2">
      <c r="M96" s="68"/>
      <c r="O96">
        <v>11.3</v>
      </c>
      <c r="P96" s="9">
        <f t="shared" si="11"/>
        <v>3.5481338923357512E-9</v>
      </c>
      <c r="Q96">
        <f t="shared" si="12"/>
        <v>12.555555555555555</v>
      </c>
      <c r="R96">
        <f t="shared" si="13"/>
        <v>11.135743819752756</v>
      </c>
      <c r="AC96" s="68"/>
    </row>
    <row r="97" spans="13:29" x14ac:dyDescent="0.2">
      <c r="M97" s="68"/>
      <c r="O97">
        <v>11.4</v>
      </c>
      <c r="P97" s="9">
        <f t="shared" si="11"/>
        <v>3.5481338923357512E-9</v>
      </c>
      <c r="Q97">
        <f t="shared" si="12"/>
        <v>12.666666666666666</v>
      </c>
      <c r="R97">
        <f t="shared" si="13"/>
        <v>11.299109678115009</v>
      </c>
      <c r="AC97" s="68"/>
    </row>
    <row r="98" spans="13:29" x14ac:dyDescent="0.2">
      <c r="O98">
        <v>11.5</v>
      </c>
      <c r="P98" s="9">
        <f t="shared" si="11"/>
        <v>3.5481338923357512E-9</v>
      </c>
      <c r="Q98">
        <f t="shared" si="12"/>
        <v>12.777777777777777</v>
      </c>
      <c r="R98">
        <f t="shared" si="13"/>
        <v>11.463565472109162</v>
      </c>
      <c r="AC98" s="68"/>
    </row>
    <row r="99" spans="13:29" x14ac:dyDescent="0.2">
      <c r="O99">
        <v>11.6</v>
      </c>
      <c r="P99" s="9">
        <f t="shared" si="11"/>
        <v>3.5481338923357512E-9</v>
      </c>
      <c r="Q99">
        <f t="shared" si="12"/>
        <v>12.888888888888888</v>
      </c>
      <c r="R99">
        <f t="shared" si="13"/>
        <v>11.62912659514263</v>
      </c>
      <c r="AC99" s="68"/>
    </row>
    <row r="100" spans="13:29" x14ac:dyDescent="0.2">
      <c r="O100">
        <v>11.7</v>
      </c>
      <c r="P100" s="9">
        <f t="shared" si="11"/>
        <v>3.5481338923357512E-9</v>
      </c>
      <c r="Q100">
        <f t="shared" si="12"/>
        <v>12.999999999999998</v>
      </c>
      <c r="R100">
        <f t="shared" si="13"/>
        <v>11.795808759660293</v>
      </c>
      <c r="AC100" s="68"/>
    </row>
    <row r="101" spans="13:29" x14ac:dyDescent="0.2">
      <c r="O101">
        <v>11.8</v>
      </c>
      <c r="P101" s="9">
        <f t="shared" si="11"/>
        <v>3.5481338923357512E-9</v>
      </c>
      <c r="Q101">
        <f t="shared" si="12"/>
        <v>13.111111111111111</v>
      </c>
      <c r="R101">
        <f t="shared" si="13"/>
        <v>11.96362800582367</v>
      </c>
      <c r="AC101" s="68"/>
    </row>
    <row r="102" spans="13:29" x14ac:dyDescent="0.2">
      <c r="O102">
        <v>11.9</v>
      </c>
      <c r="P102" s="9">
        <f t="shared" si="11"/>
        <v>3.5481338923357512E-9</v>
      </c>
      <c r="Q102">
        <f t="shared" si="12"/>
        <v>13.222222222222221</v>
      </c>
      <c r="R102">
        <f t="shared" si="13"/>
        <v>12.13260071048248</v>
      </c>
      <c r="AC102" s="68"/>
    </row>
    <row r="103" spans="13:29" x14ac:dyDescent="0.2">
      <c r="O103">
        <v>12</v>
      </c>
      <c r="P103" s="9">
        <f t="shared" si="11"/>
        <v>3.5481338923357512E-9</v>
      </c>
      <c r="Q103">
        <f t="shared" si="12"/>
        <v>13.333333333333332</v>
      </c>
      <c r="R103">
        <f t="shared" si="13"/>
        <v>12.302743596450348</v>
      </c>
      <c r="AC103" s="68"/>
    </row>
    <row r="104" spans="13:29" x14ac:dyDescent="0.2">
      <c r="O104">
        <v>12.1</v>
      </c>
      <c r="P104" s="9">
        <f t="shared" si="11"/>
        <v>3.5481338923357512E-9</v>
      </c>
      <c r="Q104">
        <f t="shared" si="12"/>
        <v>13.444444444444443</v>
      </c>
      <c r="R104">
        <f t="shared" si="13"/>
        <v>12.474073742096861</v>
      </c>
      <c r="AC104" s="68"/>
    </row>
    <row r="105" spans="13:29" x14ac:dyDescent="0.2">
      <c r="O105">
        <v>12.2</v>
      </c>
      <c r="P105" s="9">
        <f t="shared" si="11"/>
        <v>3.5481338923357512E-9</v>
      </c>
      <c r="Q105">
        <f t="shared" si="12"/>
        <v>13.555555555555554</v>
      </c>
      <c r="R105">
        <f t="shared" si="13"/>
        <v>12.646608591269025</v>
      </c>
      <c r="AC105" s="68"/>
    </row>
    <row r="106" spans="13:29" x14ac:dyDescent="0.2">
      <c r="O106">
        <v>12.3</v>
      </c>
      <c r="P106" s="9">
        <f t="shared" si="11"/>
        <v>3.5481338923357512E-9</v>
      </c>
      <c r="Q106">
        <f t="shared" si="12"/>
        <v>13.666666666666668</v>
      </c>
      <c r="R106">
        <f t="shared" si="13"/>
        <v>12.820365963555428</v>
      </c>
      <c r="AC106" s="68"/>
    </row>
    <row r="107" spans="13:29" x14ac:dyDescent="0.2">
      <c r="O107">
        <v>12.4</v>
      </c>
      <c r="P107" s="9">
        <f t="shared" si="11"/>
        <v>3.5481338923357512E-9</v>
      </c>
      <c r="Q107">
        <f t="shared" si="12"/>
        <v>13.777777777777779</v>
      </c>
      <c r="R107">
        <f t="shared" si="13"/>
        <v>12.995364064907422</v>
      </c>
      <c r="AC107" s="68"/>
    </row>
    <row r="108" spans="13:29" x14ac:dyDescent="0.2">
      <c r="O108">
        <v>12.5</v>
      </c>
      <c r="P108" s="9">
        <f t="shared" si="11"/>
        <v>3.5481338923357512E-9</v>
      </c>
      <c r="Q108">
        <f t="shared" si="12"/>
        <v>13.888888888888889</v>
      </c>
      <c r="R108">
        <f t="shared" si="13"/>
        <v>13.171621498632044</v>
      </c>
      <c r="AC108" s="68"/>
    </row>
    <row r="109" spans="13:29" x14ac:dyDescent="0.2">
      <c r="O109">
        <v>12.6</v>
      </c>
      <c r="P109" s="9">
        <f t="shared" si="11"/>
        <v>3.5481338923357512E-9</v>
      </c>
      <c r="Q109">
        <f t="shared" si="12"/>
        <v>14</v>
      </c>
      <c r="R109">
        <f t="shared" si="13"/>
        <v>13.349157276772191</v>
      </c>
      <c r="AC109" s="68"/>
    </row>
    <row r="110" spans="13:29" x14ac:dyDescent="0.2">
      <c r="O110">
        <v>12.7</v>
      </c>
      <c r="P110" s="9">
        <f t="shared" si="11"/>
        <v>3.5481338923357512E-9</v>
      </c>
      <c r="Q110">
        <f t="shared" si="12"/>
        <v>14.111111111111111</v>
      </c>
      <c r="R110">
        <f t="shared" si="13"/>
        <v>13.527990831890461</v>
      </c>
      <c r="AC110" s="68"/>
    </row>
    <row r="111" spans="13:29" x14ac:dyDescent="0.2">
      <c r="O111">
        <v>12.8</v>
      </c>
      <c r="P111" s="9">
        <f t="shared" si="11"/>
        <v>3.5481338923357512E-9</v>
      </c>
      <c r="Q111">
        <f t="shared" si="12"/>
        <v>14.222222222222223</v>
      </c>
      <c r="R111">
        <f t="shared" si="13"/>
        <v>13.708142029273585</v>
      </c>
      <c r="AC111" s="68"/>
    </row>
    <row r="112" spans="13:29" x14ac:dyDescent="0.2">
      <c r="O112">
        <v>12.9</v>
      </c>
      <c r="P112" s="9">
        <f t="shared" si="11"/>
        <v>3.5481338923357512E-9</v>
      </c>
      <c r="Q112">
        <f t="shared" si="12"/>
        <v>14.333333333333334</v>
      </c>
      <c r="R112">
        <f t="shared" si="13"/>
        <v>13.889631179575494</v>
      </c>
      <c r="AC112" s="68"/>
    </row>
    <row r="113" spans="15:29" x14ac:dyDescent="0.2">
      <c r="O113">
        <v>13</v>
      </c>
      <c r="P113" s="9">
        <f t="shared" si="11"/>
        <v>3.5481338923357512E-9</v>
      </c>
      <c r="Q113">
        <f t="shared" si="12"/>
        <v>14.444444444444445</v>
      </c>
      <c r="R113">
        <f t="shared" si="13"/>
        <v>14.072479051917849</v>
      </c>
      <c r="AC113" s="68"/>
    </row>
    <row r="114" spans="15:29" x14ac:dyDescent="0.2">
      <c r="O114">
        <v>13.1</v>
      </c>
      <c r="P114" s="9">
        <f t="shared" si="11"/>
        <v>3.5481338923357512E-9</v>
      </c>
      <c r="Q114">
        <f t="shared" si="12"/>
        <v>14.555555555555555</v>
      </c>
      <c r="R114">
        <f t="shared" si="13"/>
        <v>14.256706887467658</v>
      </c>
      <c r="AC114" s="68"/>
    </row>
    <row r="115" spans="15:29" x14ac:dyDescent="0.2">
      <c r="O115">
        <v>13.2</v>
      </c>
      <c r="P115" s="9">
        <f t="shared" si="11"/>
        <v>3.5481338923357512E-9</v>
      </c>
      <c r="Q115">
        <f t="shared" si="12"/>
        <v>14.666666666666666</v>
      </c>
      <c r="R115">
        <f t="shared" si="13"/>
        <v>14.442336413512916</v>
      </c>
      <c r="AC115" s="68"/>
    </row>
    <row r="116" spans="15:29" x14ac:dyDescent="0.2">
      <c r="O116">
        <v>13.3</v>
      </c>
      <c r="P116" s="9">
        <f t="shared" si="11"/>
        <v>3.5481338923357512E-9</v>
      </c>
      <c r="Q116">
        <f t="shared" si="12"/>
        <v>14.777777777777779</v>
      </c>
      <c r="R116">
        <f t="shared" si="13"/>
        <v>14.629389858057912</v>
      </c>
      <c r="AC116" s="68"/>
    </row>
    <row r="117" spans="15:29" x14ac:dyDescent="0.2">
      <c r="O117">
        <v>13.4</v>
      </c>
      <c r="P117" s="9">
        <f t="shared" si="11"/>
        <v>3.5481338923357512E-9</v>
      </c>
      <c r="Q117">
        <f t="shared" si="12"/>
        <v>14.888888888888889</v>
      </c>
      <c r="R117">
        <f t="shared" si="13"/>
        <v>14.817889964961227</v>
      </c>
      <c r="AC117" s="68"/>
    </row>
    <row r="118" spans="15:29" x14ac:dyDescent="0.2">
      <c r="O118">
        <v>13.5</v>
      </c>
      <c r="P118" s="9">
        <f t="shared" si="11"/>
        <v>3.5481338923357512E-9</v>
      </c>
      <c r="Q118">
        <f t="shared" si="12"/>
        <v>15</v>
      </c>
      <c r="R118">
        <f t="shared" si="13"/>
        <v>15.007860009640469</v>
      </c>
      <c r="AC118" s="68"/>
    </row>
    <row r="119" spans="15:29" x14ac:dyDescent="0.2">
      <c r="O119">
        <v>13.6</v>
      </c>
      <c r="P119" s="9">
        <f t="shared" si="11"/>
        <v>3.5481338923357512E-9</v>
      </c>
      <c r="Q119">
        <f t="shared" si="12"/>
        <v>15.111111111111111</v>
      </c>
      <c r="R119">
        <f t="shared" si="13"/>
        <v>15.199323815369038</v>
      </c>
      <c r="AC119" s="68"/>
    </row>
    <row r="120" spans="15:29" x14ac:dyDescent="0.2">
      <c r="O120">
        <v>13.7</v>
      </c>
      <c r="P120" s="9">
        <f t="shared" si="11"/>
        <v>3.5481338923357512E-9</v>
      </c>
      <c r="Q120">
        <f t="shared" si="12"/>
        <v>15.222222222222221</v>
      </c>
      <c r="R120">
        <f t="shared" si="13"/>
        <v>15.392305770191706</v>
      </c>
      <c r="AC120" s="68"/>
    </row>
    <row r="121" spans="15:29" x14ac:dyDescent="0.2">
      <c r="O121">
        <v>13.8</v>
      </c>
      <c r="P121" s="9">
        <f t="shared" si="11"/>
        <v>3.5481338923357512E-9</v>
      </c>
      <c r="Q121">
        <f t="shared" si="12"/>
        <v>15.333333333333334</v>
      </c>
      <c r="R121">
        <f t="shared" si="13"/>
        <v>15.586830844486892</v>
      </c>
      <c r="AC121" s="68"/>
    </row>
    <row r="122" spans="15:29" x14ac:dyDescent="0.2">
      <c r="O122">
        <v>13.9</v>
      </c>
      <c r="P122" s="9">
        <f t="shared" si="11"/>
        <v>3.5481338923357512E-9</v>
      </c>
      <c r="Q122">
        <f t="shared" si="12"/>
        <v>15.444444444444445</v>
      </c>
      <c r="R122">
        <f t="shared" si="13"/>
        <v>15.782924609205295</v>
      </c>
      <c r="AC122" s="68"/>
    </row>
    <row r="123" spans="15:29" x14ac:dyDescent="0.2">
      <c r="O123">
        <v>14</v>
      </c>
      <c r="P123" s="9">
        <f t="shared" si="11"/>
        <v>3.5481338923357512E-9</v>
      </c>
      <c r="Q123">
        <f t="shared" si="12"/>
        <v>15.555555555555555</v>
      </c>
      <c r="R123">
        <f t="shared" si="13"/>
        <v>15.980613254815974</v>
      </c>
      <c r="AC123" s="68"/>
    </row>
    <row r="124" spans="15:29" x14ac:dyDescent="0.2">
      <c r="O124">
        <v>14.1</v>
      </c>
      <c r="P124" s="9">
        <f t="shared" si="11"/>
        <v>3.5481338923357512E-9</v>
      </c>
      <c r="Q124">
        <f t="shared" si="12"/>
        <v>15.666666666666666</v>
      </c>
      <c r="R124">
        <f t="shared" si="13"/>
        <v>16.179923610992542</v>
      </c>
      <c r="AC124" s="68"/>
    </row>
    <row r="125" spans="15:29" x14ac:dyDescent="0.2">
      <c r="O125">
        <v>14.2</v>
      </c>
      <c r="P125" s="9">
        <f t="shared" si="11"/>
        <v>3.5481338923357512E-9</v>
      </c>
      <c r="Q125">
        <f t="shared" si="12"/>
        <v>15.777777777777777</v>
      </c>
      <c r="R125">
        <f t="shared" si="13"/>
        <v>16.380883167074153</v>
      </c>
      <c r="AC125" s="68"/>
    </row>
    <row r="126" spans="15:29" x14ac:dyDescent="0.2">
      <c r="O126">
        <v>14.3</v>
      </c>
      <c r="P126" s="9">
        <f t="shared" si="11"/>
        <v>3.5481338923357512E-9</v>
      </c>
      <c r="Q126">
        <f t="shared" si="12"/>
        <v>15.888888888888889</v>
      </c>
      <c r="R126">
        <f t="shared" si="13"/>
        <v>16.583520093337587</v>
      </c>
      <c r="AC126" s="68"/>
    </row>
    <row r="127" spans="15:29" x14ac:dyDescent="0.2">
      <c r="O127">
        <v>14.4</v>
      </c>
      <c r="P127" s="9">
        <f t="shared" si="11"/>
        <v>3.5481338923357512E-9</v>
      </c>
      <c r="Q127">
        <f t="shared" si="12"/>
        <v>16</v>
      </c>
      <c r="R127">
        <f t="shared" si="13"/>
        <v>16.787863263118879</v>
      </c>
      <c r="AC127" s="68"/>
    </row>
    <row r="128" spans="15:29" x14ac:dyDescent="0.2">
      <c r="O128">
        <v>14.5</v>
      </c>
      <c r="P128" s="9">
        <f t="shared" si="11"/>
        <v>3.5481338923357512E-9</v>
      </c>
      <c r="Q128">
        <f t="shared" si="12"/>
        <v>16.111111111111111</v>
      </c>
      <c r="R128">
        <f t="shared" si="13"/>
        <v>16.993942275825056</v>
      </c>
      <c r="AC128" s="68"/>
    </row>
    <row r="129" spans="15:29" x14ac:dyDescent="0.2">
      <c r="O129">
        <v>14.6</v>
      </c>
      <c r="P129" s="9">
        <f t="shared" si="11"/>
        <v>3.5481338923357512E-9</v>
      </c>
      <c r="Q129">
        <f t="shared" si="12"/>
        <v>16.222222222222221</v>
      </c>
      <c r="R129">
        <f t="shared" si="13"/>
        <v>17.201787480878647</v>
      </c>
      <c r="AC129" s="68"/>
    </row>
    <row r="130" spans="15:29" x14ac:dyDescent="0.2">
      <c r="O130">
        <v>14.7</v>
      </c>
      <c r="P130" s="9">
        <f t="shared" si="11"/>
        <v>3.5481338923357512E-9</v>
      </c>
      <c r="Q130">
        <f t="shared" si="12"/>
        <v>16.333333333333332</v>
      </c>
      <c r="R130">
        <f t="shared" si="13"/>
        <v>17.41143000264028</v>
      </c>
      <c r="AC130" s="68"/>
    </row>
    <row r="131" spans="15:29" x14ac:dyDescent="0.2">
      <c r="O131">
        <v>14.8</v>
      </c>
      <c r="P131" s="9">
        <f t="shared" si="11"/>
        <v>3.5481338923357512E-9</v>
      </c>
      <c r="Q131">
        <f t="shared" si="12"/>
        <v>16.444444444444446</v>
      </c>
      <c r="R131">
        <f t="shared" si="13"/>
        <v>17.622901766356946</v>
      </c>
      <c r="AC131" s="68"/>
    </row>
    <row r="132" spans="15:29" x14ac:dyDescent="0.2">
      <c r="O132">
        <v>14.9</v>
      </c>
      <c r="P132" s="9">
        <f t="shared" si="11"/>
        <v>3.5481338923357512E-9</v>
      </c>
      <c r="Q132">
        <f t="shared" si="12"/>
        <v>16.555555555555557</v>
      </c>
      <c r="R132">
        <f t="shared" si="13"/>
        <v>17.836235525186463</v>
      </c>
      <c r="AC132" s="68"/>
    </row>
    <row r="133" spans="15:29" x14ac:dyDescent="0.2">
      <c r="O133">
        <v>15</v>
      </c>
      <c r="P133" s="9">
        <f t="shared" si="11"/>
        <v>3.5481338923357512E-9</v>
      </c>
      <c r="Q133">
        <f t="shared" si="12"/>
        <v>16.666666666666668</v>
      </c>
      <c r="R133">
        <f t="shared" si="13"/>
        <v>18.051464888351436</v>
      </c>
      <c r="AC133" s="68"/>
    </row>
    <row r="134" spans="15:29" x14ac:dyDescent="0.2">
      <c r="O134">
        <v>15.1</v>
      </c>
      <c r="P134" s="9">
        <f t="shared" si="11"/>
        <v>3.5481338923357512E-9</v>
      </c>
      <c r="Q134">
        <f t="shared" si="12"/>
        <v>16.777777777777779</v>
      </c>
      <c r="R134">
        <f t="shared" si="13"/>
        <v>18.268624350479012</v>
      </c>
      <c r="AC134" s="68"/>
    </row>
    <row r="135" spans="15:29" x14ac:dyDescent="0.2">
      <c r="O135">
        <v>15.2</v>
      </c>
      <c r="P135" s="9">
        <f t="shared" si="11"/>
        <v>3.5481338923357512E-9</v>
      </c>
      <c r="Q135">
        <f t="shared" si="12"/>
        <v>16.888888888888889</v>
      </c>
      <c r="R135">
        <f t="shared" si="13"/>
        <v>18.4877493221863</v>
      </c>
      <c r="AC135" s="68"/>
    </row>
    <row r="136" spans="15:29" x14ac:dyDescent="0.2">
      <c r="O136">
        <v>15.3</v>
      </c>
      <c r="P136" s="9">
        <f t="shared" si="11"/>
        <v>3.5481338923357512E-9</v>
      </c>
      <c r="Q136">
        <f t="shared" si="12"/>
        <v>17</v>
      </c>
      <c r="R136">
        <f t="shared" si="13"/>
        <v>18.70887616197442</v>
      </c>
      <c r="AC136" s="68"/>
    </row>
    <row r="137" spans="15:29" x14ac:dyDescent="0.2">
      <c r="O137">
        <v>15.4</v>
      </c>
      <c r="P137" s="9">
        <f t="shared" si="11"/>
        <v>3.5481338923357512E-9</v>
      </c>
      <c r="Q137">
        <f t="shared" si="12"/>
        <v>17.111111111111111</v>
      </c>
      <c r="R137">
        <f t="shared" si="13"/>
        <v>18.932042209498217</v>
      </c>
      <c r="AC137" s="68"/>
    </row>
    <row r="138" spans="15:29" x14ac:dyDescent="0.2">
      <c r="O138">
        <v>15.5</v>
      </c>
      <c r="P138" s="9">
        <f t="shared" si="11"/>
        <v>3.5481338923357512E-9</v>
      </c>
      <c r="Q138">
        <f t="shared" si="12"/>
        <v>17.222222222222221</v>
      </c>
      <c r="R138">
        <f t="shared" si="13"/>
        <v>19.157285820282581</v>
      </c>
      <c r="AC138" s="68"/>
    </row>
    <row r="139" spans="15:29" x14ac:dyDescent="0.2">
      <c r="O139">
        <v>15.6</v>
      </c>
      <c r="P139" s="9">
        <f t="shared" si="11"/>
        <v>3.5481338923357512E-9</v>
      </c>
      <c r="Q139">
        <f t="shared" si="12"/>
        <v>17.333333333333332</v>
      </c>
      <c r="R139">
        <f t="shared" si="13"/>
        <v>19.384646401960293</v>
      </c>
      <c r="AC139" s="68"/>
    </row>
    <row r="140" spans="15:29" x14ac:dyDescent="0.2">
      <c r="O140">
        <v>15.7</v>
      </c>
      <c r="P140" s="9">
        <f t="shared" si="11"/>
        <v>3.5481338923357512E-9</v>
      </c>
      <c r="Q140">
        <f t="shared" si="12"/>
        <v>17.444444444444443</v>
      </c>
      <c r="R140">
        <f t="shared" si="13"/>
        <v>19.614164452111428</v>
      </c>
      <c r="AC140" s="68"/>
    </row>
    <row r="141" spans="15:29" x14ac:dyDescent="0.2">
      <c r="O141">
        <v>15.8</v>
      </c>
      <c r="P141" s="9">
        <f t="shared" ref="P141:P204" si="14">$Z$6*R141^$AA$5</f>
        <v>3.5481338923357512E-9</v>
      </c>
      <c r="Q141">
        <f t="shared" si="12"/>
        <v>17.555555555555557</v>
      </c>
      <c r="R141">
        <f t="shared" si="13"/>
        <v>19.845881597788566</v>
      </c>
      <c r="AC141" s="68"/>
    </row>
    <row r="142" spans="15:29" x14ac:dyDescent="0.2">
      <c r="O142">
        <v>15.9</v>
      </c>
      <c r="P142" s="9">
        <f t="shared" si="14"/>
        <v>3.5481338923357512E-9</v>
      </c>
      <c r="Q142">
        <f t="shared" si="12"/>
        <v>17.666666666666668</v>
      </c>
      <c r="R142">
        <f t="shared" si="13"/>
        <v>20.079840636817814</v>
      </c>
      <c r="AC142" s="68"/>
    </row>
    <row r="143" spans="15:29" x14ac:dyDescent="0.2">
      <c r="O143">
        <v>16</v>
      </c>
      <c r="P143" s="9">
        <f t="shared" si="14"/>
        <v>3.5481338923357512E-9</v>
      </c>
      <c r="Q143">
        <f t="shared" si="12"/>
        <v>17.777777777777779</v>
      </c>
      <c r="R143">
        <f t="shared" si="13"/>
        <v>20.316085580970892</v>
      </c>
      <c r="AC143" s="68"/>
    </row>
    <row r="144" spans="15:29" x14ac:dyDescent="0.2">
      <c r="O144">
        <v>16.100000000000001</v>
      </c>
      <c r="P144" s="9">
        <f t="shared" si="14"/>
        <v>3.5481338923357512E-9</v>
      </c>
      <c r="Q144">
        <f t="shared" ref="Q144:Q207" si="15">O144/(1-0.1)</f>
        <v>17.888888888888889</v>
      </c>
      <c r="R144">
        <f t="shared" ref="R144:R207" si="16">(O144-$Z$3)/SQRT(1-(Q144/$AB$3))</f>
        <v>20.554661701109531</v>
      </c>
      <c r="AC144" s="68"/>
    </row>
    <row r="145" spans="15:29" x14ac:dyDescent="0.2">
      <c r="O145">
        <v>16.2</v>
      </c>
      <c r="P145" s="9">
        <f t="shared" si="14"/>
        <v>3.5481338923357512E-9</v>
      </c>
      <c r="Q145">
        <f t="shared" si="15"/>
        <v>18</v>
      </c>
      <c r="R145">
        <f t="shared" si="16"/>
        <v>20.795615574410011</v>
      </c>
      <c r="AC145" s="68"/>
    </row>
    <row r="146" spans="15:29" x14ac:dyDescent="0.2">
      <c r="O146">
        <v>16.3</v>
      </c>
      <c r="P146" s="9">
        <f t="shared" si="14"/>
        <v>3.5481338923357512E-9</v>
      </c>
      <c r="Q146">
        <f t="shared" si="15"/>
        <v>18.111111111111111</v>
      </c>
      <c r="R146">
        <f t="shared" si="16"/>
        <v>21.038995133782326</v>
      </c>
      <c r="AC146" s="68"/>
    </row>
    <row r="147" spans="15:29" x14ac:dyDescent="0.2">
      <c r="O147">
        <v>16.399999999999999</v>
      </c>
      <c r="P147" s="9">
        <f t="shared" si="14"/>
        <v>3.5481338923357512E-9</v>
      </c>
      <c r="Q147">
        <f t="shared" si="15"/>
        <v>18.222222222222221</v>
      </c>
      <c r="R147">
        <f t="shared" si="16"/>
        <v>21.284849719605887</v>
      </c>
      <c r="AC147" s="68"/>
    </row>
    <row r="148" spans="15:29" x14ac:dyDescent="0.2">
      <c r="O148">
        <v>16.5</v>
      </c>
      <c r="P148" s="9">
        <f t="shared" si="14"/>
        <v>3.5481338923357512E-9</v>
      </c>
      <c r="Q148">
        <f t="shared" si="15"/>
        <v>18.333333333333332</v>
      </c>
      <c r="R148">
        <f t="shared" si="16"/>
        <v>21.533230133911637</v>
      </c>
      <c r="AC148" s="68"/>
    </row>
    <row r="149" spans="15:29" x14ac:dyDescent="0.2">
      <c r="O149">
        <v>16.600000000000001</v>
      </c>
      <c r="P149" s="9">
        <f t="shared" si="14"/>
        <v>3.5481338923357512E-9</v>
      </c>
      <c r="Q149">
        <f t="shared" si="15"/>
        <v>18.444444444444446</v>
      </c>
      <c r="R149">
        <f t="shared" si="16"/>
        <v>21.784188697148736</v>
      </c>
      <c r="AC149" s="68"/>
    </row>
    <row r="150" spans="15:29" x14ac:dyDescent="0.2">
      <c r="O150">
        <v>16.7</v>
      </c>
      <c r="P150" s="9">
        <f t="shared" si="14"/>
        <v>3.5481338923357512E-9</v>
      </c>
      <c r="Q150">
        <f t="shared" si="15"/>
        <v>18.555555555555554</v>
      </c>
      <c r="R150">
        <f t="shared" si="16"/>
        <v>22.037779307683415</v>
      </c>
      <c r="AC150" s="68"/>
    </row>
    <row r="151" spans="15:29" x14ac:dyDescent="0.2">
      <c r="O151">
        <v>16.8</v>
      </c>
      <c r="P151" s="9">
        <f t="shared" si="14"/>
        <v>3.5481338923357512E-9</v>
      </c>
      <c r="Q151">
        <f t="shared" si="15"/>
        <v>18.666666666666668</v>
      </c>
      <c r="R151">
        <f t="shared" si="16"/>
        <v>22.29405750418708</v>
      </c>
      <c r="AC151" s="68"/>
    </row>
    <row r="152" spans="15:29" x14ac:dyDescent="0.2">
      <c r="O152">
        <v>16.899999999999999</v>
      </c>
      <c r="P152" s="9">
        <f t="shared" si="14"/>
        <v>3.5481338923357512E-9</v>
      </c>
      <c r="Q152">
        <f t="shared" si="15"/>
        <v>18.777777777777775</v>
      </c>
      <c r="R152">
        <f t="shared" si="16"/>
        <v>22.553080531081363</v>
      </c>
      <c r="AC152" s="68"/>
    </row>
    <row r="153" spans="15:29" x14ac:dyDescent="0.2">
      <c r="O153">
        <v>17</v>
      </c>
      <c r="P153" s="9">
        <f t="shared" si="14"/>
        <v>3.5481338923357512E-9</v>
      </c>
      <c r="Q153">
        <f t="shared" si="15"/>
        <v>18.888888888888889</v>
      </c>
      <c r="R153">
        <f t="shared" si="16"/>
        <v>22.814907407219518</v>
      </c>
      <c r="AC153" s="68"/>
    </row>
    <row r="154" spans="15:29" x14ac:dyDescent="0.2">
      <c r="O154">
        <v>17.100000000000001</v>
      </c>
      <c r="P154" s="9">
        <f t="shared" si="14"/>
        <v>3.5481338923357512E-9</v>
      </c>
      <c r="Q154">
        <f t="shared" si="15"/>
        <v>19</v>
      </c>
      <c r="R154">
        <f t="shared" si="16"/>
        <v>23.079598997995117</v>
      </c>
      <c r="AC154" s="68"/>
    </row>
    <row r="155" spans="15:29" x14ac:dyDescent="0.2">
      <c r="O155">
        <v>17.2</v>
      </c>
      <c r="P155" s="9">
        <f t="shared" si="14"/>
        <v>3.5481338923357512E-9</v>
      </c>
      <c r="Q155">
        <f t="shared" si="15"/>
        <v>19.111111111111111</v>
      </c>
      <c r="R155">
        <f t="shared" si="16"/>
        <v>23.347218091082983</v>
      </c>
      <c r="AC155" s="68"/>
    </row>
    <row r="156" spans="15:29" x14ac:dyDescent="0.2">
      <c r="O156">
        <v>17.3</v>
      </c>
      <c r="P156" s="9">
        <f t="shared" si="14"/>
        <v>3.5481338923357512E-9</v>
      </c>
      <c r="Q156">
        <f t="shared" si="15"/>
        <v>19.222222222222221</v>
      </c>
      <c r="R156">
        <f t="shared" si="16"/>
        <v>23.617829476030998</v>
      </c>
      <c r="AC156" s="68"/>
    </row>
    <row r="157" spans="15:29" x14ac:dyDescent="0.2">
      <c r="O157">
        <v>17.399999999999999</v>
      </c>
      <c r="P157" s="9">
        <f t="shared" si="14"/>
        <v>3.5481338923357512E-9</v>
      </c>
      <c r="Q157">
        <f t="shared" si="15"/>
        <v>19.333333333333332</v>
      </c>
      <c r="R157">
        <f t="shared" si="16"/>
        <v>23.891500027936832</v>
      </c>
      <c r="AC157" s="68"/>
    </row>
    <row r="158" spans="15:29" x14ac:dyDescent="0.2">
      <c r="O158">
        <v>17.5</v>
      </c>
      <c r="P158" s="9">
        <f t="shared" si="14"/>
        <v>3.5481338923357512E-9</v>
      </c>
      <c r="Q158">
        <f t="shared" si="15"/>
        <v>19.444444444444443</v>
      </c>
      <c r="R158">
        <f t="shared" si="16"/>
        <v>24.168298795460693</v>
      </c>
      <c r="AC158" s="68"/>
    </row>
    <row r="159" spans="15:29" x14ac:dyDescent="0.2">
      <c r="O159">
        <v>17.600000000000001</v>
      </c>
      <c r="P159" s="9">
        <f t="shared" si="14"/>
        <v>3.5481338923357512E-9</v>
      </c>
      <c r="Q159">
        <f t="shared" si="15"/>
        <v>19.555555555555557</v>
      </c>
      <c r="R159">
        <f t="shared" si="16"/>
        <v>24.448297093442541</v>
      </c>
      <c r="AC159" s="68"/>
    </row>
    <row r="160" spans="15:29" x14ac:dyDescent="0.2">
      <c r="O160">
        <v>17.7</v>
      </c>
      <c r="P160" s="9">
        <f t="shared" si="14"/>
        <v>3.5481338923357512E-9</v>
      </c>
      <c r="Q160">
        <f t="shared" si="15"/>
        <v>19.666666666666664</v>
      </c>
      <c r="R160">
        <f t="shared" si="16"/>
        <v>24.731568600412171</v>
      </c>
      <c r="AC160" s="68"/>
    </row>
    <row r="161" spans="15:29" x14ac:dyDescent="0.2">
      <c r="O161">
        <v>17.8</v>
      </c>
      <c r="P161" s="9">
        <f t="shared" si="14"/>
        <v>3.5481338923357512E-9</v>
      </c>
      <c r="Q161">
        <f t="shared" si="15"/>
        <v>19.777777777777779</v>
      </c>
      <c r="R161">
        <f t="shared" si="16"/>
        <v>25.018189461301329</v>
      </c>
      <c r="AC161" s="68"/>
    </row>
    <row r="162" spans="15:29" x14ac:dyDescent="0.2">
      <c r="O162">
        <v>17.899999999999999</v>
      </c>
      <c r="P162" s="9">
        <f t="shared" si="14"/>
        <v>3.5481338923357512E-9</v>
      </c>
      <c r="Q162">
        <f t="shared" si="15"/>
        <v>19.888888888888886</v>
      </c>
      <c r="R162">
        <f t="shared" si="16"/>
        <v>25.308238395689834</v>
      </c>
      <c r="AC162" s="68"/>
    </row>
    <row r="163" spans="15:29" x14ac:dyDescent="0.2">
      <c r="O163">
        <v>18</v>
      </c>
      <c r="P163" s="9">
        <f t="shared" si="14"/>
        <v>3.5481338923357512E-9</v>
      </c>
      <c r="Q163">
        <f t="shared" si="15"/>
        <v>20</v>
      </c>
      <c r="R163">
        <f t="shared" si="16"/>
        <v>25.601796811942716</v>
      </c>
      <c r="AC163" s="68"/>
    </row>
    <row r="164" spans="15:29" x14ac:dyDescent="0.2">
      <c r="O164">
        <v>18.100000000000001</v>
      </c>
      <c r="P164" s="9">
        <f t="shared" si="14"/>
        <v>3.5481338923357512E-9</v>
      </c>
      <c r="Q164">
        <f t="shared" si="15"/>
        <v>20.111111111111111</v>
      </c>
      <c r="R164">
        <f t="shared" si="16"/>
        <v>25.898948927621671</v>
      </c>
      <c r="AC164" s="68"/>
    </row>
    <row r="165" spans="15:29" x14ac:dyDescent="0.2">
      <c r="O165">
        <v>18.2</v>
      </c>
      <c r="P165" s="9">
        <f t="shared" si="14"/>
        <v>3.5481338923357512E-9</v>
      </c>
      <c r="Q165">
        <f t="shared" si="15"/>
        <v>20.222222222222221</v>
      </c>
      <c r="R165">
        <f t="shared" si="16"/>
        <v>26.199781896584014</v>
      </c>
      <c r="AC165" s="68"/>
    </row>
    <row r="166" spans="15:29" x14ac:dyDescent="0.2">
      <c r="O166">
        <v>18.3</v>
      </c>
      <c r="P166" s="9">
        <f t="shared" si="14"/>
        <v>3.5481338923357512E-9</v>
      </c>
      <c r="Q166">
        <f t="shared" si="15"/>
        <v>20.333333333333332</v>
      </c>
      <c r="R166">
        <f t="shared" si="16"/>
        <v>26.504385943213329</v>
      </c>
      <c r="AC166" s="68"/>
    </row>
    <row r="167" spans="15:29" x14ac:dyDescent="0.2">
      <c r="O167">
        <v>18.399999999999999</v>
      </c>
      <c r="P167" s="9">
        <f t="shared" si="14"/>
        <v>3.5481338923357512E-9</v>
      </c>
      <c r="Q167">
        <f t="shared" si="15"/>
        <v>20.444444444444443</v>
      </c>
      <c r="R167">
        <f t="shared" si="16"/>
        <v>26.812854504260947</v>
      </c>
      <c r="AC167" s="68"/>
    </row>
    <row r="168" spans="15:29" x14ac:dyDescent="0.2">
      <c r="O168">
        <v>18.5</v>
      </c>
      <c r="P168" s="9">
        <f t="shared" si="14"/>
        <v>3.5481338923357512E-9</v>
      </c>
      <c r="Q168">
        <f t="shared" si="15"/>
        <v>20.555555555555554</v>
      </c>
      <c r="R168">
        <f t="shared" si="16"/>
        <v>27.125284378814886</v>
      </c>
      <c r="AC168" s="68"/>
    </row>
    <row r="169" spans="15:29" x14ac:dyDescent="0.2">
      <c r="O169">
        <v>18.600000000000001</v>
      </c>
      <c r="P169" s="9">
        <f t="shared" si="14"/>
        <v>3.5481338923357512E-9</v>
      </c>
      <c r="Q169">
        <f t="shared" si="15"/>
        <v>20.666666666666668</v>
      </c>
      <c r="R169">
        <f t="shared" si="16"/>
        <v>27.441775886953593</v>
      </c>
      <c r="AC169" s="68"/>
    </row>
    <row r="170" spans="15:29" x14ac:dyDescent="0.2">
      <c r="O170">
        <v>18.7</v>
      </c>
      <c r="P170" s="9">
        <f t="shared" si="14"/>
        <v>3.5481338923357512E-9</v>
      </c>
      <c r="Q170">
        <f t="shared" si="15"/>
        <v>20.777777777777775</v>
      </c>
      <c r="R170">
        <f t="shared" si="16"/>
        <v>27.762433037686787</v>
      </c>
      <c r="AC170" s="68"/>
    </row>
    <row r="171" spans="15:29" x14ac:dyDescent="0.2">
      <c r="O171">
        <v>18.8</v>
      </c>
      <c r="P171" s="9">
        <f t="shared" si="14"/>
        <v>3.5481338923357512E-9</v>
      </c>
      <c r="Q171">
        <f t="shared" si="15"/>
        <v>20.888888888888889</v>
      </c>
      <c r="R171">
        <f t="shared" si="16"/>
        <v>28.087363706834438</v>
      </c>
      <c r="AC171" s="68"/>
    </row>
    <row r="172" spans="15:29" x14ac:dyDescent="0.2">
      <c r="O172">
        <v>18.899999999999999</v>
      </c>
      <c r="P172" s="9">
        <f t="shared" si="14"/>
        <v>3.5481338923357512E-9</v>
      </c>
      <c r="Q172">
        <f t="shared" si="15"/>
        <v>20.999999999999996</v>
      </c>
      <c r="R172">
        <f t="shared" si="16"/>
        <v>28.416679825547742</v>
      </c>
      <c r="AC172" s="68"/>
    </row>
    <row r="173" spans="15:29" x14ac:dyDescent="0.2">
      <c r="O173">
        <v>19</v>
      </c>
      <c r="P173" s="9">
        <f t="shared" si="14"/>
        <v>3.5481338923357512E-9</v>
      </c>
      <c r="Q173">
        <f t="shared" si="15"/>
        <v>21.111111111111111</v>
      </c>
      <c r="R173">
        <f t="shared" si="16"/>
        <v>28.750497580235219</v>
      </c>
      <c r="AC173" s="68"/>
    </row>
    <row r="174" spans="15:29" x14ac:dyDescent="0.2">
      <c r="O174">
        <v>19.100000000000001</v>
      </c>
      <c r="P174" s="9">
        <f t="shared" si="14"/>
        <v>3.5481338923357512E-9</v>
      </c>
      <c r="Q174">
        <f t="shared" si="15"/>
        <v>21.222222222222225</v>
      </c>
      <c r="R174">
        <f t="shared" si="16"/>
        <v>29.088937624719676</v>
      </c>
      <c r="AC174" s="68"/>
    </row>
    <row r="175" spans="15:29" x14ac:dyDescent="0.2">
      <c r="O175">
        <v>19.2</v>
      </c>
      <c r="P175" s="9">
        <f t="shared" si="14"/>
        <v>3.5481338923357512E-9</v>
      </c>
      <c r="Q175">
        <f t="shared" si="15"/>
        <v>21.333333333333332</v>
      </c>
      <c r="R175">
        <f t="shared" si="16"/>
        <v>29.432125305522877</v>
      </c>
      <c r="AC175" s="68"/>
    </row>
    <row r="176" spans="15:29" x14ac:dyDescent="0.2">
      <c r="O176">
        <v>19.3</v>
      </c>
      <c r="P176" s="9">
        <f t="shared" si="14"/>
        <v>3.5481338923357512E-9</v>
      </c>
      <c r="Q176">
        <f t="shared" si="15"/>
        <v>21.444444444444446</v>
      </c>
      <c r="R176">
        <f t="shared" si="16"/>
        <v>29.780190901250833</v>
      </c>
      <c r="AC176" s="68"/>
    </row>
    <row r="177" spans="15:29" x14ac:dyDescent="0.2">
      <c r="O177">
        <v>19.399999999999999</v>
      </c>
      <c r="P177" s="9">
        <f t="shared" si="14"/>
        <v>3.5481338923357512E-9</v>
      </c>
      <c r="Q177">
        <f t="shared" si="15"/>
        <v>21.555555555555554</v>
      </c>
      <c r="R177">
        <f t="shared" si="16"/>
        <v>30.133269877136996</v>
      </c>
      <c r="AC177" s="68"/>
    </row>
    <row r="178" spans="15:29" x14ac:dyDescent="0.2">
      <c r="O178">
        <v>19.5</v>
      </c>
      <c r="P178" s="9">
        <f t="shared" si="14"/>
        <v>3.5481338923357512E-9</v>
      </c>
      <c r="Q178">
        <f t="shared" si="15"/>
        <v>21.666666666666668</v>
      </c>
      <c r="R178">
        <f t="shared" si="16"/>
        <v>30.491503155893817</v>
      </c>
      <c r="AC178" s="68"/>
    </row>
    <row r="179" spans="15:29" x14ac:dyDescent="0.2">
      <c r="O179">
        <v>19.600000000000001</v>
      </c>
      <c r="P179" s="9">
        <f t="shared" si="14"/>
        <v>3.5481338923357512E-9</v>
      </c>
      <c r="Q179">
        <f t="shared" si="15"/>
        <v>21.777777777777779</v>
      </c>
      <c r="R179">
        <f t="shared" si="16"/>
        <v>30.855037406124364</v>
      </c>
      <c r="AC179" s="68"/>
    </row>
    <row r="180" spans="15:29" x14ac:dyDescent="0.2">
      <c r="O180">
        <v>19.7</v>
      </c>
      <c r="P180" s="9">
        <f t="shared" si="14"/>
        <v>3.5481338923357512E-9</v>
      </c>
      <c r="Q180">
        <f t="shared" si="15"/>
        <v>21.888888888888889</v>
      </c>
      <c r="R180">
        <f t="shared" si="16"/>
        <v>31.224025349658952</v>
      </c>
      <c r="AC180" s="68"/>
    </row>
    <row r="181" spans="15:29" x14ac:dyDescent="0.2">
      <c r="O181">
        <v>19.8</v>
      </c>
      <c r="P181" s="9">
        <f t="shared" si="14"/>
        <v>3.5481338923357512E-9</v>
      </c>
      <c r="Q181">
        <f t="shared" si="15"/>
        <v>22</v>
      </c>
      <c r="R181">
        <f t="shared" si="16"/>
        <v>31.598626089305014</v>
      </c>
      <c r="AC181" s="68"/>
    </row>
    <row r="182" spans="15:29" x14ac:dyDescent="0.2">
      <c r="O182">
        <v>19.899999999999999</v>
      </c>
      <c r="P182" s="9">
        <f t="shared" si="14"/>
        <v>3.5481338923357512E-9</v>
      </c>
      <c r="Q182">
        <f t="shared" si="15"/>
        <v>22.111111111111111</v>
      </c>
      <c r="R182">
        <f t="shared" si="16"/>
        <v>31.979005458635775</v>
      </c>
      <c r="AC182" s="68"/>
    </row>
    <row r="183" spans="15:29" x14ac:dyDescent="0.2">
      <c r="O183">
        <v>20</v>
      </c>
      <c r="P183" s="9">
        <f t="shared" si="14"/>
        <v>3.5481338923357512E-9</v>
      </c>
      <c r="Q183">
        <f t="shared" si="15"/>
        <v>22.222222222222221</v>
      </c>
      <c r="R183">
        <f t="shared" si="16"/>
        <v>32.365336395594596</v>
      </c>
      <c r="AC183" s="68"/>
    </row>
    <row r="184" spans="15:29" x14ac:dyDescent="0.2">
      <c r="O184">
        <v>20.100000000000001</v>
      </c>
      <c r="P184" s="9">
        <f t="shared" si="14"/>
        <v>3.5481338923357512E-9</v>
      </c>
      <c r="Q184">
        <f t="shared" si="15"/>
        <v>22.333333333333336</v>
      </c>
      <c r="R184">
        <f t="shared" si="16"/>
        <v>32.757799341859332</v>
      </c>
      <c r="AC184" s="68"/>
    </row>
    <row r="185" spans="15:29" x14ac:dyDescent="0.2">
      <c r="O185">
        <v>20.2</v>
      </c>
      <c r="P185" s="9">
        <f t="shared" si="14"/>
        <v>3.5481338923357512E-9</v>
      </c>
      <c r="Q185">
        <f t="shared" si="15"/>
        <v>22.444444444444443</v>
      </c>
      <c r="R185">
        <f t="shared" si="16"/>
        <v>33.156582670096967</v>
      </c>
      <c r="AC185" s="68"/>
    </row>
    <row r="186" spans="15:29" x14ac:dyDescent="0.2">
      <c r="O186">
        <v>20.3</v>
      </c>
      <c r="P186" s="9">
        <f t="shared" si="14"/>
        <v>3.5481338923357512E-9</v>
      </c>
      <c r="Q186">
        <f t="shared" si="15"/>
        <v>22.555555555555557</v>
      </c>
      <c r="R186">
        <f t="shared" si="16"/>
        <v>33.561883141444859</v>
      </c>
      <c r="AC186" s="68"/>
    </row>
    <row r="187" spans="15:29" x14ac:dyDescent="0.2">
      <c r="O187">
        <v>20.399999999999999</v>
      </c>
      <c r="P187" s="9">
        <f t="shared" si="14"/>
        <v>3.5481338923357512E-9</v>
      </c>
      <c r="Q187">
        <f t="shared" si="15"/>
        <v>22.666666666666664</v>
      </c>
      <c r="R187">
        <f t="shared" si="16"/>
        <v>33.973906395783715</v>
      </c>
      <c r="AC187" s="68"/>
    </row>
    <row r="188" spans="15:29" x14ac:dyDescent="0.2">
      <c r="O188">
        <v>20.5</v>
      </c>
      <c r="P188" s="9">
        <f t="shared" si="14"/>
        <v>3.5481338923357512E-9</v>
      </c>
      <c r="Q188">
        <f t="shared" si="15"/>
        <v>22.777777777777779</v>
      </c>
      <c r="R188">
        <f t="shared" si="16"/>
        <v>34.392867477622943</v>
      </c>
      <c r="AC188" s="68"/>
    </row>
    <row r="189" spans="15:29" x14ac:dyDescent="0.2">
      <c r="O189">
        <v>20.6</v>
      </c>
      <c r="P189" s="9">
        <f t="shared" si="14"/>
        <v>3.5481338923357512E-9</v>
      </c>
      <c r="Q189">
        <f t="shared" si="15"/>
        <v>22.888888888888889</v>
      </c>
      <c r="R189">
        <f t="shared" si="16"/>
        <v>34.818991400702039</v>
      </c>
      <c r="AC189" s="68"/>
    </row>
    <row r="190" spans="15:29" x14ac:dyDescent="0.2">
      <c r="O190">
        <v>20.7</v>
      </c>
      <c r="P190" s="9">
        <f t="shared" si="14"/>
        <v>3.5481338923357512E-9</v>
      </c>
      <c r="Q190">
        <f t="shared" si="15"/>
        <v>23</v>
      </c>
      <c r="R190">
        <f t="shared" si="16"/>
        <v>35.25251375472957</v>
      </c>
      <c r="AC190" s="68"/>
    </row>
    <row r="191" spans="15:29" x14ac:dyDescent="0.2">
      <c r="O191">
        <v>20.8</v>
      </c>
      <c r="P191" s="9">
        <f t="shared" si="14"/>
        <v>3.5481338923357512E-9</v>
      </c>
      <c r="Q191">
        <f t="shared" si="15"/>
        <v>23.111111111111111</v>
      </c>
      <c r="R191">
        <f t="shared" si="16"/>
        <v>35.693681358034354</v>
      </c>
      <c r="AC191" s="68"/>
    </row>
    <row r="192" spans="15:29" x14ac:dyDescent="0.2">
      <c r="O192">
        <v>20.9</v>
      </c>
      <c r="P192" s="9">
        <f t="shared" si="14"/>
        <v>3.5481338923357512E-9</v>
      </c>
      <c r="Q192">
        <f t="shared" si="15"/>
        <v>23.222222222222221</v>
      </c>
      <c r="R192">
        <f t="shared" si="16"/>
        <v>36.142752960300299</v>
      </c>
      <c r="AC192" s="68"/>
    </row>
    <row r="193" spans="15:29" x14ac:dyDescent="0.2">
      <c r="O193">
        <v>21</v>
      </c>
      <c r="P193" s="9">
        <f t="shared" si="14"/>
        <v>3.5481338923357512E-9</v>
      </c>
      <c r="Q193">
        <f t="shared" si="15"/>
        <v>23.333333333333332</v>
      </c>
      <c r="R193">
        <f t="shared" si="16"/>
        <v>36.6</v>
      </c>
      <c r="AC193" s="68"/>
    </row>
    <row r="194" spans="15:29" x14ac:dyDescent="0.2">
      <c r="O194">
        <v>21.1</v>
      </c>
      <c r="P194" s="9">
        <f t="shared" si="14"/>
        <v>3.5481338923357512E-9</v>
      </c>
      <c r="Q194">
        <f t="shared" si="15"/>
        <v>23.444444444444446</v>
      </c>
      <c r="R194">
        <f t="shared" si="16"/>
        <v>37.06570742164066</v>
      </c>
      <c r="AC194" s="68"/>
    </row>
    <row r="195" spans="15:29" x14ac:dyDescent="0.2">
      <c r="O195">
        <v>21.2</v>
      </c>
      <c r="P195" s="9">
        <f t="shared" si="14"/>
        <v>3.5481338923357512E-9</v>
      </c>
      <c r="Q195">
        <f t="shared" si="15"/>
        <v>23.555555555555554</v>
      </c>
      <c r="R195">
        <f t="shared" si="16"/>
        <v>37.540174558496034</v>
      </c>
      <c r="AC195" s="68"/>
    </row>
    <row r="196" spans="15:29" x14ac:dyDescent="0.2">
      <c r="O196">
        <v>21.3</v>
      </c>
      <c r="P196" s="9">
        <f t="shared" si="14"/>
        <v>3.5481338923357512E-9</v>
      </c>
      <c r="Q196">
        <f t="shared" si="15"/>
        <v>23.666666666666668</v>
      </c>
      <c r="R196">
        <f t="shared" si="16"/>
        <v>38.023716087129458</v>
      </c>
      <c r="AC196" s="68"/>
    </row>
    <row r="197" spans="15:29" x14ac:dyDescent="0.2">
      <c r="O197">
        <v>21.4</v>
      </c>
      <c r="P197" s="9">
        <f t="shared" si="14"/>
        <v>3.5481338923357512E-9</v>
      </c>
      <c r="Q197">
        <f t="shared" si="15"/>
        <v>23.777777777777775</v>
      </c>
      <c r="R197">
        <f t="shared" si="16"/>
        <v>38.5166630607239</v>
      </c>
      <c r="AC197" s="68"/>
    </row>
    <row r="198" spans="15:29" x14ac:dyDescent="0.2">
      <c r="O198">
        <v>21.5</v>
      </c>
      <c r="P198" s="9">
        <f t="shared" si="14"/>
        <v>3.5481338923357512E-9</v>
      </c>
      <c r="Q198">
        <f t="shared" si="15"/>
        <v>23.888888888888889</v>
      </c>
      <c r="R198">
        <f t="shared" si="16"/>
        <v>39.019364029040375</v>
      </c>
      <c r="AC198" s="68"/>
    </row>
    <row r="199" spans="15:29" x14ac:dyDescent="0.2">
      <c r="O199">
        <v>21.6</v>
      </c>
      <c r="P199" s="9">
        <f t="shared" si="14"/>
        <v>3.5481338923357512E-9</v>
      </c>
      <c r="Q199">
        <f t="shared" si="15"/>
        <v>24</v>
      </c>
      <c r="R199">
        <f t="shared" si="16"/>
        <v>39.532186253735077</v>
      </c>
      <c r="AC199" s="68"/>
    </row>
    <row r="200" spans="15:29" x14ac:dyDescent="0.2">
      <c r="O200">
        <v>21.7</v>
      </c>
      <c r="P200" s="9">
        <f t="shared" si="14"/>
        <v>3.5481338923357512E-9</v>
      </c>
      <c r="Q200">
        <f t="shared" si="15"/>
        <v>24.111111111111111</v>
      </c>
      <c r="R200">
        <f t="shared" si="16"/>
        <v>40.055517028799471</v>
      </c>
      <c r="AC200" s="68"/>
    </row>
    <row r="201" spans="15:29" x14ac:dyDescent="0.2">
      <c r="O201">
        <v>21.8</v>
      </c>
      <c r="P201" s="9">
        <f t="shared" si="14"/>
        <v>3.5481338923357512E-9</v>
      </c>
      <c r="Q201">
        <f t="shared" si="15"/>
        <v>24.222222222222221</v>
      </c>
      <c r="R201">
        <f t="shared" si="16"/>
        <v>40.589765117059557</v>
      </c>
      <c r="AC201" s="68"/>
    </row>
    <row r="202" spans="15:29" x14ac:dyDescent="0.2">
      <c r="O202">
        <v>21.9</v>
      </c>
      <c r="P202" s="9">
        <f t="shared" si="14"/>
        <v>3.5481338923357512E-9</v>
      </c>
      <c r="Q202">
        <f t="shared" si="15"/>
        <v>24.333333333333332</v>
      </c>
      <c r="R202">
        <f t="shared" si="16"/>
        <v>41.135362315006837</v>
      </c>
      <c r="AC202" s="68"/>
    </row>
    <row r="203" spans="15:29" x14ac:dyDescent="0.2">
      <c r="O203">
        <v>22</v>
      </c>
      <c r="P203" s="9">
        <f t="shared" si="14"/>
        <v>3.5481338923357512E-9</v>
      </c>
      <c r="Q203">
        <f t="shared" si="15"/>
        <v>24.444444444444443</v>
      </c>
      <c r="R203">
        <f t="shared" si="16"/>
        <v>41.692765159757229</v>
      </c>
      <c r="AC203" s="68"/>
    </row>
    <row r="204" spans="15:29" x14ac:dyDescent="0.2">
      <c r="O204">
        <v>22.1</v>
      </c>
      <c r="P204" s="9">
        <f t="shared" si="14"/>
        <v>3.5481338923357512E-9</v>
      </c>
      <c r="Q204">
        <f t="shared" si="15"/>
        <v>24.555555555555557</v>
      </c>
      <c r="R204">
        <f t="shared" si="16"/>
        <v>42.262456793675504</v>
      </c>
      <c r="AC204" s="68"/>
    </row>
    <row r="205" spans="15:29" x14ac:dyDescent="0.2">
      <c r="O205">
        <v>22.2</v>
      </c>
      <c r="P205" s="9">
        <f t="shared" ref="P205:P248" si="17">$Z$6*R205^$AA$5</f>
        <v>3.5481338923357512E-9</v>
      </c>
      <c r="Q205">
        <f t="shared" si="15"/>
        <v>24.666666666666664</v>
      </c>
      <c r="R205">
        <f t="shared" si="16"/>
        <v>42.844949004199002</v>
      </c>
      <c r="AC205" s="68"/>
    </row>
    <row r="206" spans="15:29" x14ac:dyDescent="0.2">
      <c r="O206">
        <v>22.3</v>
      </c>
      <c r="P206" s="9">
        <f t="shared" si="17"/>
        <v>3.5481338923357512E-9</v>
      </c>
      <c r="Q206">
        <f t="shared" si="15"/>
        <v>24.777777777777779</v>
      </c>
      <c r="R206">
        <f t="shared" si="16"/>
        <v>43.440784458685435</v>
      </c>
      <c r="AC206" s="68"/>
    </row>
    <row r="207" spans="15:29" x14ac:dyDescent="0.2">
      <c r="O207">
        <v>22.4</v>
      </c>
      <c r="P207" s="9">
        <f t="shared" si="17"/>
        <v>3.5481338923357512E-9</v>
      </c>
      <c r="Q207">
        <f t="shared" si="15"/>
        <v>24.888888888888886</v>
      </c>
      <c r="R207">
        <f t="shared" si="16"/>
        <v>44.050539156745849</v>
      </c>
      <c r="AC207" s="68"/>
    </row>
    <row r="208" spans="15:29" x14ac:dyDescent="0.2">
      <c r="O208">
        <v>22.5</v>
      </c>
      <c r="P208" s="9">
        <f t="shared" si="17"/>
        <v>3.5481338923357512E-9</v>
      </c>
      <c r="Q208">
        <f t="shared" ref="Q208:Q248" si="18">O208/(1-0.1)</f>
        <v>25</v>
      </c>
      <c r="R208">
        <f t="shared" ref="R208:R248" si="19">(O208-$Z$3)/SQRT(1-(Q208/$AB$3))</f>
        <v>44.674825125567089</v>
      </c>
      <c r="AC208" s="68"/>
    </row>
    <row r="209" spans="15:29" x14ac:dyDescent="0.2">
      <c r="O209">
        <v>22.6</v>
      </c>
      <c r="P209" s="9">
        <f t="shared" si="17"/>
        <v>3.5481338923357512E-9</v>
      </c>
      <c r="Q209">
        <f t="shared" si="18"/>
        <v>25.111111111111111</v>
      </c>
      <c r="R209">
        <f t="shared" si="19"/>
        <v>45.314293387243559</v>
      </c>
      <c r="AC209" s="68"/>
    </row>
    <row r="210" spans="15:29" x14ac:dyDescent="0.2">
      <c r="O210">
        <v>22.7</v>
      </c>
      <c r="P210" s="9">
        <f t="shared" si="17"/>
        <v>3.5481338923357512E-9</v>
      </c>
      <c r="Q210">
        <f t="shared" si="18"/>
        <v>25.222222222222221</v>
      </c>
      <c r="R210">
        <f t="shared" si="19"/>
        <v>45.9696372312183</v>
      </c>
      <c r="AC210" s="68"/>
    </row>
    <row r="211" spans="15:29" x14ac:dyDescent="0.2">
      <c r="O211">
        <v>22.8</v>
      </c>
      <c r="P211" s="9">
        <f t="shared" si="17"/>
        <v>3.5481338923357512E-9</v>
      </c>
      <c r="Q211">
        <f t="shared" si="18"/>
        <v>25.333333333333332</v>
      </c>
      <c r="R211">
        <f t="shared" si="19"/>
        <v>46.641595829671843</v>
      </c>
      <c r="AC211" s="68"/>
    </row>
    <row r="212" spans="15:29" x14ac:dyDescent="0.2">
      <c r="O212">
        <v>22.9</v>
      </c>
      <c r="P212" s="9">
        <f t="shared" si="17"/>
        <v>3.5481338923357512E-9</v>
      </c>
      <c r="Q212">
        <f t="shared" si="18"/>
        <v>25.444444444444443</v>
      </c>
      <c r="R212">
        <f t="shared" si="19"/>
        <v>47.33095823922369</v>
      </c>
      <c r="AC212" s="68"/>
    </row>
    <row r="213" spans="15:29" x14ac:dyDescent="0.2">
      <c r="O213">
        <v>23</v>
      </c>
      <c r="P213" s="9">
        <f t="shared" si="17"/>
        <v>3.5481338923357512E-9</v>
      </c>
      <c r="Q213">
        <f t="shared" si="18"/>
        <v>25.555555555555554</v>
      </c>
      <c r="R213">
        <f t="shared" si="19"/>
        <v>48.038567838768877</v>
      </c>
      <c r="AC213" s="68"/>
    </row>
    <row r="214" spans="15:29" x14ac:dyDescent="0.2">
      <c r="O214">
        <v>23.1</v>
      </c>
      <c r="P214" s="9">
        <f t="shared" si="17"/>
        <v>3.5481338923357512E-9</v>
      </c>
      <c r="Q214">
        <f t="shared" si="18"/>
        <v>25.666666666666668</v>
      </c>
      <c r="R214">
        <f t="shared" si="19"/>
        <v>48.765327260843279</v>
      </c>
      <c r="AC214" s="68"/>
    </row>
    <row r="215" spans="15:29" x14ac:dyDescent="0.2">
      <c r="O215">
        <v>23.2</v>
      </c>
      <c r="P215" s="9">
        <f t="shared" si="17"/>
        <v>3.5481338923357512E-9</v>
      </c>
      <c r="Q215">
        <f t="shared" si="18"/>
        <v>25.777777777777775</v>
      </c>
      <c r="R215">
        <f t="shared" si="19"/>
        <v>49.512203882813907</v>
      </c>
      <c r="AC215" s="68"/>
    </row>
    <row r="216" spans="15:29" x14ac:dyDescent="0.2">
      <c r="O216">
        <v>23.3</v>
      </c>
      <c r="P216" s="9">
        <f t="shared" si="17"/>
        <v>3.5481338923357512E-9</v>
      </c>
      <c r="Q216">
        <f t="shared" si="18"/>
        <v>25.888888888888889</v>
      </c>
      <c r="R216">
        <f t="shared" si="19"/>
        <v>50.280235954692728</v>
      </c>
      <c r="AC216" s="68"/>
    </row>
    <row r="217" spans="15:29" x14ac:dyDescent="0.2">
      <c r="O217">
        <v>23.4</v>
      </c>
      <c r="P217" s="9">
        <f t="shared" si="17"/>
        <v>3.5481338923357512E-9</v>
      </c>
      <c r="Q217">
        <f t="shared" si="18"/>
        <v>25.999999999999996</v>
      </c>
      <c r="R217">
        <f t="shared" si="19"/>
        <v>51.07053945279997</v>
      </c>
      <c r="AC217" s="68"/>
    </row>
    <row r="218" spans="15:29" x14ac:dyDescent="0.2">
      <c r="O218">
        <v>23.5</v>
      </c>
      <c r="P218" s="9">
        <f t="shared" si="17"/>
        <v>3.5481338923357512E-9</v>
      </c>
      <c r="Q218">
        <f t="shared" si="18"/>
        <v>26.111111111111111</v>
      </c>
      <c r="R218">
        <f t="shared" si="19"/>
        <v>51.884315763265327</v>
      </c>
      <c r="AC218" s="68"/>
    </row>
    <row r="219" spans="15:29" x14ac:dyDescent="0.2">
      <c r="O219">
        <v>23.6</v>
      </c>
      <c r="P219" s="9">
        <f t="shared" si="17"/>
        <v>3.5481338923357512E-9</v>
      </c>
      <c r="Q219">
        <f t="shared" si="18"/>
        <v>26.222222222222221</v>
      </c>
      <c r="R219">
        <f t="shared" si="19"/>
        <v>52.722860316944121</v>
      </c>
      <c r="AC219" s="68"/>
    </row>
    <row r="220" spans="15:29" x14ac:dyDescent="0.2">
      <c r="O220">
        <v>23.7</v>
      </c>
      <c r="P220" s="9">
        <f t="shared" si="17"/>
        <v>3.5481338923357512E-9</v>
      </c>
      <c r="Q220">
        <f t="shared" si="18"/>
        <v>26.333333333333332</v>
      </c>
      <c r="R220">
        <f t="shared" si="19"/>
        <v>53.587572318371954</v>
      </c>
      <c r="AC220" s="68"/>
    </row>
    <row r="221" spans="15:29" x14ac:dyDescent="0.2">
      <c r="O221">
        <v>23.8</v>
      </c>
      <c r="P221" s="9">
        <f t="shared" si="17"/>
        <v>3.5481338923357512E-9</v>
      </c>
      <c r="Q221">
        <f t="shared" si="18"/>
        <v>26.444444444444443</v>
      </c>
      <c r="R221">
        <f t="shared" si="19"/>
        <v>54.479965736650996</v>
      </c>
      <c r="AC221" s="68"/>
    </row>
    <row r="222" spans="15:29" x14ac:dyDescent="0.2">
      <c r="O222">
        <v>23.9</v>
      </c>
      <c r="P222" s="9">
        <f t="shared" si="17"/>
        <v>3.5481338923357512E-9</v>
      </c>
      <c r="Q222">
        <f t="shared" si="18"/>
        <v>26.555555555555554</v>
      </c>
      <c r="R222">
        <f t="shared" si="19"/>
        <v>55.401681756634552</v>
      </c>
      <c r="AC222" s="68"/>
    </row>
    <row r="223" spans="15:29" x14ac:dyDescent="0.2">
      <c r="O223">
        <v>24</v>
      </c>
      <c r="P223" s="9">
        <f t="shared" si="17"/>
        <v>3.5481338923357512E-9</v>
      </c>
      <c r="Q223">
        <f t="shared" si="18"/>
        <v>26.666666666666664</v>
      </c>
      <c r="R223">
        <f t="shared" si="19"/>
        <v>56.354502925675767</v>
      </c>
      <c r="AC223" s="68"/>
    </row>
    <row r="224" spans="15:29" x14ac:dyDescent="0.2">
      <c r="O224">
        <v>24.1</v>
      </c>
      <c r="P224" s="9">
        <f t="shared" si="17"/>
        <v>3.5481338923357512E-9</v>
      </c>
      <c r="Q224">
        <f t="shared" si="18"/>
        <v>26.777777777777779</v>
      </c>
      <c r="R224">
        <f t="shared" si="19"/>
        <v>57.340369276086378</v>
      </c>
      <c r="AC224" s="68"/>
    </row>
    <row r="225" spans="15:29" x14ac:dyDescent="0.2">
      <c r="O225">
        <v>24.2</v>
      </c>
      <c r="P225" s="9">
        <f t="shared" si="17"/>
        <v>3.5481338923357512E-9</v>
      </c>
      <c r="Q225">
        <f t="shared" si="18"/>
        <v>26.888888888888886</v>
      </c>
      <c r="R225">
        <f t="shared" si="19"/>
        <v>58.361396758293452</v>
      </c>
      <c r="AC225" s="68"/>
    </row>
    <row r="226" spans="15:29" x14ac:dyDescent="0.2">
      <c r="O226">
        <v>24.3</v>
      </c>
      <c r="P226" s="9">
        <f t="shared" si="17"/>
        <v>3.5481338923357512E-9</v>
      </c>
      <c r="Q226">
        <f t="shared" si="18"/>
        <v>27</v>
      </c>
      <c r="R226">
        <f t="shared" si="19"/>
        <v>59.419898387024574</v>
      </c>
      <c r="AC226" s="68"/>
    </row>
    <row r="227" spans="15:29" x14ac:dyDescent="0.2">
      <c r="O227">
        <v>24.4</v>
      </c>
      <c r="P227" s="9">
        <f t="shared" si="17"/>
        <v>3.5481338923357512E-9</v>
      </c>
      <c r="Q227">
        <f t="shared" si="18"/>
        <v>27.111111111111107</v>
      </c>
      <c r="R227">
        <f t="shared" si="19"/>
        <v>60.518408585964771</v>
      </c>
      <c r="AC227" s="68"/>
    </row>
    <row r="228" spans="15:29" x14ac:dyDescent="0.2">
      <c r="O228">
        <v>24.5</v>
      </c>
      <c r="P228" s="9">
        <f t="shared" si="17"/>
        <v>3.5481338923357512E-9</v>
      </c>
      <c r="Q228">
        <f t="shared" si="18"/>
        <v>27.222222222222221</v>
      </c>
      <c r="R228">
        <f t="shared" si="19"/>
        <v>61.659711319466943</v>
      </c>
      <c r="AC228" s="68"/>
    </row>
    <row r="229" spans="15:29" x14ac:dyDescent="0.2">
      <c r="O229">
        <v>24.6</v>
      </c>
      <c r="P229" s="9">
        <f t="shared" si="17"/>
        <v>3.5481338923357512E-9</v>
      </c>
      <c r="Q229">
        <f t="shared" si="18"/>
        <v>27.333333333333336</v>
      </c>
      <c r="R229">
        <f t="shared" si="19"/>
        <v>62.846872728598917</v>
      </c>
      <c r="AC229" s="68"/>
    </row>
    <row r="230" spans="15:29" x14ac:dyDescent="0.2">
      <c r="O230">
        <v>24.7</v>
      </c>
      <c r="P230" s="9">
        <f t="shared" si="17"/>
        <v>3.5481338923357512E-9</v>
      </c>
      <c r="Q230">
        <f t="shared" si="18"/>
        <v>27.444444444444443</v>
      </c>
      <c r="R230">
        <f t="shared" si="19"/>
        <v>64.083279150388876</v>
      </c>
      <c r="AC230" s="68"/>
    </row>
    <row r="231" spans="15:29" x14ac:dyDescent="0.2">
      <c r="O231">
        <v>24.8</v>
      </c>
      <c r="P231" s="9">
        <f t="shared" si="17"/>
        <v>3.5481338923357512E-9</v>
      </c>
      <c r="Q231">
        <f t="shared" si="18"/>
        <v>27.555555555555557</v>
      </c>
      <c r="R231">
        <f t="shared" si="19"/>
        <v>65.372681603250783</v>
      </c>
      <c r="AC231" s="68"/>
    </row>
    <row r="232" spans="15:29" x14ac:dyDescent="0.2">
      <c r="O232">
        <v>24.9</v>
      </c>
      <c r="P232" s="9">
        <f t="shared" si="17"/>
        <v>3.5481338923357512E-9</v>
      </c>
      <c r="Q232">
        <f t="shared" si="18"/>
        <v>27.666666666666664</v>
      </c>
      <c r="R232">
        <f t="shared" si="19"/>
        <v>66.719248081165659</v>
      </c>
      <c r="AC232" s="68"/>
    </row>
    <row r="233" spans="15:29" x14ac:dyDescent="0.2">
      <c r="O233">
        <v>25</v>
      </c>
      <c r="P233" s="9">
        <f t="shared" si="17"/>
        <v>3.5481338923357512E-9</v>
      </c>
      <c r="Q233">
        <f t="shared" si="18"/>
        <v>27.777777777777779</v>
      </c>
      <c r="R233">
        <f t="shared" si="19"/>
        <v>68.127625331676839</v>
      </c>
      <c r="AC233" s="68"/>
    </row>
    <row r="234" spans="15:29" x14ac:dyDescent="0.2">
      <c r="O234">
        <v>25.1</v>
      </c>
      <c r="P234" s="9">
        <f t="shared" si="17"/>
        <v>3.5481338923357512E-9</v>
      </c>
      <c r="Q234">
        <f t="shared" si="18"/>
        <v>27.888888888888889</v>
      </c>
      <c r="R234">
        <f t="shared" si="19"/>
        <v>69.603012221776936</v>
      </c>
      <c r="AC234" s="68"/>
    </row>
    <row r="235" spans="15:29" x14ac:dyDescent="0.2">
      <c r="O235">
        <v>25.2</v>
      </c>
      <c r="P235" s="9">
        <f t="shared" si="17"/>
        <v>3.5481338923357512E-9</v>
      </c>
      <c r="Q235">
        <f t="shared" si="18"/>
        <v>28</v>
      </c>
      <c r="R235">
        <f t="shared" si="19"/>
        <v>71.151247353788548</v>
      </c>
      <c r="AC235" s="68"/>
    </row>
    <row r="236" spans="15:29" x14ac:dyDescent="0.2">
      <c r="O236">
        <v>25.3</v>
      </c>
      <c r="P236" s="9">
        <f t="shared" si="17"/>
        <v>3.5481338923357512E-9</v>
      </c>
      <c r="Q236">
        <f t="shared" si="18"/>
        <v>28.111111111111111</v>
      </c>
      <c r="R236">
        <f t="shared" si="19"/>
        <v>72.778914325306957</v>
      </c>
      <c r="AC236" s="68"/>
    </row>
    <row r="237" spans="15:29" x14ac:dyDescent="0.2">
      <c r="O237">
        <v>25.4</v>
      </c>
      <c r="P237" s="9">
        <f t="shared" si="17"/>
        <v>3.5481338923357512E-9</v>
      </c>
      <c r="Q237">
        <f t="shared" si="18"/>
        <v>28.222222222222221</v>
      </c>
      <c r="R237">
        <f t="shared" si="19"/>
        <v>74.493468996126921</v>
      </c>
      <c r="AC237" s="68"/>
    </row>
    <row r="238" spans="15:29" x14ac:dyDescent="0.2">
      <c r="O238">
        <v>25.5</v>
      </c>
      <c r="P238" s="9">
        <f t="shared" si="17"/>
        <v>3.5481338923357512E-9</v>
      </c>
      <c r="Q238">
        <f t="shared" si="18"/>
        <v>28.333333333333332</v>
      </c>
      <c r="R238">
        <f t="shared" si="19"/>
        <v>76.30339441990769</v>
      </c>
      <c r="AC238" s="68"/>
    </row>
    <row r="239" spans="15:29" x14ac:dyDescent="0.2">
      <c r="O239">
        <v>25.6</v>
      </c>
      <c r="P239" s="9">
        <f t="shared" si="17"/>
        <v>3.5481338923357512E-9</v>
      </c>
      <c r="Q239">
        <f t="shared" si="18"/>
        <v>28.444444444444446</v>
      </c>
      <c r="R239">
        <f t="shared" si="19"/>
        <v>78.218390846824988</v>
      </c>
      <c r="AC239" s="68"/>
    </row>
    <row r="240" spans="15:29" x14ac:dyDescent="0.2">
      <c r="O240">
        <v>25.7</v>
      </c>
      <c r="P240" s="9">
        <f t="shared" si="17"/>
        <v>3.5481338923357512E-9</v>
      </c>
      <c r="Q240">
        <f t="shared" si="18"/>
        <v>28.555555555555554</v>
      </c>
      <c r="R240">
        <f t="shared" si="19"/>
        <v>80.249610590955498</v>
      </c>
      <c r="AC240" s="68"/>
    </row>
    <row r="241" spans="15:29" x14ac:dyDescent="0.2">
      <c r="O241">
        <v>25.8</v>
      </c>
      <c r="P241" s="9">
        <f t="shared" si="17"/>
        <v>3.5481338923357512E-9</v>
      </c>
      <c r="Q241">
        <f t="shared" si="18"/>
        <v>28.666666666666668</v>
      </c>
      <c r="R241">
        <f t="shared" si="19"/>
        <v>82.409950855464075</v>
      </c>
      <c r="AC241" s="68"/>
    </row>
    <row r="242" spans="15:29" x14ac:dyDescent="0.2">
      <c r="O242">
        <v>25.9</v>
      </c>
      <c r="P242" s="9">
        <f t="shared" si="17"/>
        <v>3.5481338923357512E-9</v>
      </c>
      <c r="Q242">
        <f t="shared" si="18"/>
        <v>28.777777777777775</v>
      </c>
      <c r="R242">
        <f t="shared" si="19"/>
        <v>84.714422227465647</v>
      </c>
      <c r="AC242" s="68"/>
    </row>
    <row r="243" spans="15:29" x14ac:dyDescent="0.2">
      <c r="O243">
        <v>26</v>
      </c>
      <c r="P243" s="9">
        <f t="shared" si="17"/>
        <v>3.5481338923357512E-9</v>
      </c>
      <c r="Q243">
        <f t="shared" si="18"/>
        <v>28.888888888888889</v>
      </c>
      <c r="R243">
        <f t="shared" si="19"/>
        <v>87.180617111832845</v>
      </c>
      <c r="AC243" s="68"/>
    </row>
    <row r="244" spans="15:29" x14ac:dyDescent="0.2">
      <c r="O244">
        <v>26.1</v>
      </c>
      <c r="P244" s="9">
        <f t="shared" si="17"/>
        <v>3.5481338923357512E-9</v>
      </c>
      <c r="Q244">
        <f t="shared" si="18"/>
        <v>29</v>
      </c>
      <c r="R244">
        <f t="shared" si="19"/>
        <v>89.829311826140014</v>
      </c>
      <c r="AC244" s="68"/>
    </row>
    <row r="245" spans="15:29" x14ac:dyDescent="0.2">
      <c r="O245">
        <v>26.2</v>
      </c>
      <c r="P245" s="9">
        <f t="shared" si="17"/>
        <v>3.5481338923357512E-9</v>
      </c>
      <c r="Q245">
        <f t="shared" si="18"/>
        <v>29.111111111111111</v>
      </c>
      <c r="R245">
        <f t="shared" si="19"/>
        <v>92.685249935227318</v>
      </c>
      <c r="AC245" s="68"/>
    </row>
    <row r="246" spans="15:29" x14ac:dyDescent="0.2">
      <c r="O246">
        <v>26.3</v>
      </c>
      <c r="P246" s="9">
        <f t="shared" si="17"/>
        <v>3.5481338923357512E-9</v>
      </c>
      <c r="Q246">
        <f t="shared" si="18"/>
        <v>29.222222222222221</v>
      </c>
      <c r="R246">
        <f t="shared" si="19"/>
        <v>95.778175089784483</v>
      </c>
      <c r="AC246" s="68"/>
    </row>
    <row r="247" spans="15:29" x14ac:dyDescent="0.2">
      <c r="O247">
        <v>26.4</v>
      </c>
      <c r="P247" s="9">
        <f t="shared" si="17"/>
        <v>3.5481338923357512E-9</v>
      </c>
      <c r="Q247">
        <f t="shared" si="18"/>
        <v>29.333333333333332</v>
      </c>
      <c r="R247">
        <f t="shared" si="19"/>
        <v>99.144213144287932</v>
      </c>
      <c r="AC247" s="68"/>
    </row>
    <row r="248" spans="15:29" x14ac:dyDescent="0.2">
      <c r="O248">
        <v>26.5</v>
      </c>
      <c r="P248" s="9">
        <f t="shared" si="17"/>
        <v>3.5481338923357512E-9</v>
      </c>
      <c r="Q248">
        <f t="shared" si="18"/>
        <v>29.444444444444443</v>
      </c>
      <c r="R248">
        <f t="shared" si="19"/>
        <v>102.82775241473801</v>
      </c>
      <c r="AC248" s="68"/>
    </row>
    <row r="249" spans="15:29" x14ac:dyDescent="0.2">
      <c r="AC249" s="68"/>
    </row>
    <row r="250" spans="15:29" x14ac:dyDescent="0.2">
      <c r="AC250" s="68"/>
    </row>
    <row r="251" spans="15:29" x14ac:dyDescent="0.2">
      <c r="AC251" s="68"/>
    </row>
    <row r="252" spans="15:29" x14ac:dyDescent="0.2">
      <c r="AC252" s="68"/>
    </row>
    <row r="253" spans="15:29" x14ac:dyDescent="0.2">
      <c r="AC253" s="68"/>
    </row>
    <row r="254" spans="15:29" x14ac:dyDescent="0.2">
      <c r="AC254" s="68"/>
    </row>
    <row r="255" spans="15:29" x14ac:dyDescent="0.2">
      <c r="AC255" s="68"/>
    </row>
    <row r="256" spans="15:29" x14ac:dyDescent="0.2">
      <c r="AC256" s="68"/>
    </row>
    <row r="257" spans="29:29" x14ac:dyDescent="0.2">
      <c r="AC257" s="68"/>
    </row>
    <row r="258" spans="29:29" x14ac:dyDescent="0.2">
      <c r="AC258" s="68"/>
    </row>
    <row r="259" spans="29:29" x14ac:dyDescent="0.2">
      <c r="AC259" s="68"/>
    </row>
    <row r="260" spans="29:29" x14ac:dyDescent="0.2">
      <c r="AC260" s="68"/>
    </row>
    <row r="261" spans="29:29" x14ac:dyDescent="0.2">
      <c r="AC261" s="68"/>
    </row>
    <row r="262" spans="29:29" x14ac:dyDescent="0.2">
      <c r="AC262" s="68"/>
    </row>
  </sheetData>
  <mergeCells count="4">
    <mergeCell ref="V13:X13"/>
    <mergeCell ref="V15:X15"/>
    <mergeCell ref="V22:W22"/>
    <mergeCell ref="V24:W24"/>
  </mergeCells>
  <pageMargins left="0.7" right="0.7" top="0.75" bottom="0.75" header="0.3" footer="0.3"/>
  <pageSetup paperSize="9" orientation="portrait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vertical data comparison</vt:lpstr>
      <vt:lpstr>horizontal data comparison</vt:lpstr>
      <vt:lpstr>Sheet1</vt:lpstr>
      <vt:lpstr>P1-H2</vt:lpstr>
      <vt:lpstr>P2-H1</vt:lpstr>
      <vt:lpstr>P1-V2</vt:lpstr>
      <vt:lpstr>P2-V4</vt:lpstr>
      <vt:lpstr>literature review</vt:lpstr>
      <vt:lpstr>HS equation-horizontal</vt:lpstr>
      <vt:lpstr>HS equation-vertical</vt:lpstr>
      <vt:lpstr>HS equation-vertical_30</vt:lpstr>
      <vt:lpstr>Paris law-Horizontal</vt:lpstr>
      <vt:lpstr>Paris law-vertical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叶 晋</cp:lastModifiedBy>
  <dcterms:created xsi:type="dcterms:W3CDTF">2021-08-23T09:06:43Z</dcterms:created>
  <dcterms:modified xsi:type="dcterms:W3CDTF">2022-09-12T08:52:33Z</dcterms:modified>
</cp:coreProperties>
</file>