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5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6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Ex1.xml" ContentType="application/vnd.ms-office.chartex+xml"/>
  <Override PartName="/xl/charts/style33.xml" ContentType="application/vnd.ms-office.chartstyle+xml"/>
  <Override PartName="/xl/charts/colors33.xml" ContentType="application/vnd.ms-office.chartcolorstyle+xml"/>
  <Override PartName="/xl/drawings/drawing7.xml" ContentType="application/vnd.openxmlformats-officedocument.drawing+xml"/>
  <Override PartName="/xl/charts/chart33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Ex2.xml" ContentType="application/vnd.ms-office.chartex+xml"/>
  <Override PartName="/xl/charts/style35.xml" ContentType="application/vnd.ms-office.chartstyle+xml"/>
  <Override PartName="/xl/charts/colors3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C:\Users\Federica Persico\OneDrive - Cranfield University\Desktop\Chapter 5\"/>
    </mc:Choice>
  </mc:AlternateContent>
  <xr:revisionPtr revIDLastSave="0" documentId="13_ncr:1_{92E4245A-ABE9-4607-8DD6-D137493FF6E4}" xr6:coauthVersionLast="47" xr6:coauthVersionMax="47" xr10:uidLastSave="{00000000-0000-0000-0000-000000000000}"/>
  <bookViews>
    <workbookView xWindow="-108" yWindow="-108" windowWidth="23256" windowHeight="12576" firstSheet="7" activeTab="11" xr2:uid="{00000000-000D-0000-FFFF-FFFF00000000}"/>
  </bookViews>
  <sheets>
    <sheet name="Soil Mesocosm set-up" sheetId="21" r:id="rId1"/>
    <sheet name="Soil A - Explosive in Soil" sheetId="19" r:id="rId2"/>
    <sheet name="Soil B - Explosive in Soil" sheetId="2" r:id="rId3"/>
    <sheet name="Soil A -Expl. in water" sheetId="17" r:id="rId4"/>
    <sheet name="Soil B - Exp. in water" sheetId="16" r:id="rId5"/>
    <sheet name="Soil A - ANOVA" sheetId="6" r:id="rId6"/>
    <sheet name="Soil B - ANOVA" sheetId="5" r:id="rId7"/>
    <sheet name="Soil A - Draftsman" sheetId="9" r:id="rId8"/>
    <sheet name="Soil B - Draftsman " sheetId="10" r:id="rId9"/>
    <sheet name="CFU" sheetId="15" r:id="rId10"/>
    <sheet name="Weather Data " sheetId="8" r:id="rId11"/>
    <sheet name="EQIA" sheetId="13" r:id="rId12"/>
    <sheet name="EQIB" sheetId="14" r:id="rId13"/>
  </sheets>
  <externalReferences>
    <externalReference r:id="rId14"/>
  </externalReferences>
  <definedNames>
    <definedName name="_xlchart.v1.0" hidden="1">EQIA!$M$23:$Q$23</definedName>
    <definedName name="_xlchart.v1.1" hidden="1">EQIA!$M$48:$Q$48</definedName>
    <definedName name="_xlchart.v1.10" hidden="1">EQIB!$M$23:$Q$23</definedName>
    <definedName name="_xlchart.v1.11" hidden="1">EQIB!$M$48:$Q$48</definedName>
    <definedName name="_xlchart.v1.12" hidden="1">EQIB!$M$73:$Q$73</definedName>
    <definedName name="_xlchart.v1.13" hidden="1">EQIB!$M$98:$Q$98</definedName>
    <definedName name="_xlchart.v1.2" hidden="1">EQIA!$M$73:$Q$73</definedName>
    <definedName name="_xlchart.v1.3" hidden="1">EQIA!$M$98:$Q$98</definedName>
    <definedName name="_xlchart.v1.4" hidden="1">EQIA!$Z$53:$Z$55</definedName>
    <definedName name="_xlchart.v1.5" hidden="1">EQIA!$M$23:$Q$23</definedName>
    <definedName name="_xlchart.v1.6" hidden="1">EQIA!$M$48:$Q$48</definedName>
    <definedName name="_xlchart.v1.7" hidden="1">EQIA!$M$73:$Q$73</definedName>
    <definedName name="_xlchart.v1.8" hidden="1">EQIA!$M$98:$Q$98</definedName>
    <definedName name="_xlchart.v1.9" hidden="1">EQIA!$Z$53:$Z$55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64" i="13" l="1"/>
  <c r="T66" i="13"/>
  <c r="T65" i="13"/>
  <c r="T56" i="14"/>
  <c r="T58" i="14"/>
  <c r="T57" i="14"/>
  <c r="I43" i="13"/>
  <c r="H44" i="13"/>
  <c r="K42" i="13"/>
  <c r="J42" i="13"/>
  <c r="I42" i="13"/>
  <c r="H41" i="13"/>
  <c r="L44" i="13"/>
  <c r="K44" i="13"/>
  <c r="J44" i="13"/>
  <c r="I44" i="13"/>
  <c r="L43" i="13"/>
  <c r="K43" i="13"/>
  <c r="J43" i="13"/>
  <c r="H43" i="13"/>
  <c r="L42" i="13"/>
  <c r="H42" i="13"/>
  <c r="L41" i="13"/>
  <c r="K41" i="13"/>
  <c r="J41" i="13"/>
  <c r="I41" i="13"/>
  <c r="M71" i="13"/>
  <c r="S9" i="10"/>
  <c r="O45" i="19"/>
  <c r="L45" i="19"/>
  <c r="I45" i="19"/>
  <c r="F45" i="19"/>
  <c r="C45" i="19"/>
  <c r="O32" i="19"/>
  <c r="L32" i="19"/>
  <c r="I32" i="19"/>
  <c r="F32" i="19"/>
  <c r="C32" i="19"/>
  <c r="O19" i="19"/>
  <c r="L19" i="19"/>
  <c r="I19" i="19"/>
  <c r="F19" i="19"/>
  <c r="C19" i="19"/>
  <c r="C44" i="19"/>
  <c r="C31" i="19"/>
  <c r="O18" i="19"/>
  <c r="L18" i="19"/>
  <c r="I18" i="19"/>
  <c r="F18" i="19"/>
  <c r="C18" i="19"/>
  <c r="D6" i="19"/>
  <c r="G6" i="19" s="1"/>
  <c r="D5" i="19"/>
  <c r="G5" i="19" s="1"/>
  <c r="D4" i="19"/>
  <c r="G4" i="19" s="1"/>
  <c r="P41" i="19"/>
  <c r="O41" i="19"/>
  <c r="M41" i="19"/>
  <c r="L41" i="19"/>
  <c r="J41" i="19"/>
  <c r="I41" i="19"/>
  <c r="G41" i="19"/>
  <c r="F41" i="19"/>
  <c r="D41" i="19"/>
  <c r="C41" i="19"/>
  <c r="P38" i="19"/>
  <c r="O38" i="19"/>
  <c r="M38" i="19"/>
  <c r="L38" i="19"/>
  <c r="J38" i="19"/>
  <c r="I38" i="19"/>
  <c r="G38" i="19"/>
  <c r="F38" i="19"/>
  <c r="D38" i="19"/>
  <c r="C38" i="19"/>
  <c r="P35" i="19"/>
  <c r="O35" i="19"/>
  <c r="O44" i="19" s="1"/>
  <c r="M35" i="19"/>
  <c r="L35" i="19"/>
  <c r="L44" i="19" s="1"/>
  <c r="J35" i="19"/>
  <c r="I35" i="19"/>
  <c r="I44" i="19" s="1"/>
  <c r="G35" i="19"/>
  <c r="F35" i="19"/>
  <c r="F44" i="19" s="1"/>
  <c r="D35" i="19"/>
  <c r="C35" i="19"/>
  <c r="P28" i="19"/>
  <c r="O28" i="19"/>
  <c r="M28" i="19"/>
  <c r="L28" i="19"/>
  <c r="J28" i="19"/>
  <c r="I28" i="19"/>
  <c r="G28" i="19"/>
  <c r="F28" i="19"/>
  <c r="D28" i="19"/>
  <c r="C28" i="19"/>
  <c r="P25" i="19"/>
  <c r="O25" i="19"/>
  <c r="M25" i="19"/>
  <c r="L25" i="19"/>
  <c r="J25" i="19"/>
  <c r="I25" i="19"/>
  <c r="G25" i="19"/>
  <c r="F25" i="19"/>
  <c r="D25" i="19"/>
  <c r="C25" i="19"/>
  <c r="P22" i="19"/>
  <c r="O22" i="19"/>
  <c r="O31" i="19" s="1"/>
  <c r="M22" i="19"/>
  <c r="L22" i="19"/>
  <c r="L31" i="19" s="1"/>
  <c r="J22" i="19"/>
  <c r="I22" i="19"/>
  <c r="I31" i="19" s="1"/>
  <c r="G22" i="19"/>
  <c r="F22" i="19"/>
  <c r="F31" i="19" s="1"/>
  <c r="D22" i="19"/>
  <c r="C22" i="19"/>
  <c r="P15" i="19"/>
  <c r="O15" i="19"/>
  <c r="M15" i="19"/>
  <c r="L15" i="19"/>
  <c r="J15" i="19"/>
  <c r="I15" i="19"/>
  <c r="G15" i="19"/>
  <c r="F15" i="19"/>
  <c r="D15" i="19"/>
  <c r="C15" i="19"/>
  <c r="P12" i="19"/>
  <c r="O12" i="19"/>
  <c r="M12" i="19"/>
  <c r="L12" i="19"/>
  <c r="J12" i="19"/>
  <c r="I12" i="19"/>
  <c r="G12" i="19"/>
  <c r="F12" i="19"/>
  <c r="D12" i="19"/>
  <c r="C12" i="19"/>
  <c r="P9" i="19"/>
  <c r="O9" i="19"/>
  <c r="M9" i="19"/>
  <c r="L9" i="19"/>
  <c r="J9" i="19"/>
  <c r="I9" i="19"/>
  <c r="G9" i="19"/>
  <c r="F9" i="19"/>
  <c r="D9" i="19"/>
  <c r="C9" i="19"/>
  <c r="P41" i="2"/>
  <c r="O41" i="2"/>
  <c r="P38" i="2"/>
  <c r="O38" i="2"/>
  <c r="P35" i="2"/>
  <c r="O35" i="2"/>
  <c r="O44" i="2" s="1"/>
  <c r="M41" i="2"/>
  <c r="L41" i="2"/>
  <c r="M38" i="2"/>
  <c r="L38" i="2"/>
  <c r="M35" i="2"/>
  <c r="L35" i="2"/>
  <c r="J41" i="2"/>
  <c r="I41" i="2"/>
  <c r="J38" i="2"/>
  <c r="I38" i="2"/>
  <c r="J35" i="2"/>
  <c r="I35" i="2"/>
  <c r="G41" i="2"/>
  <c r="F41" i="2"/>
  <c r="G38" i="2"/>
  <c r="F38" i="2"/>
  <c r="G35" i="2"/>
  <c r="F35" i="2"/>
  <c r="D41" i="2"/>
  <c r="C41" i="2"/>
  <c r="D38" i="2"/>
  <c r="C38" i="2"/>
  <c r="D35" i="2"/>
  <c r="C35" i="2"/>
  <c r="C44" i="2" s="1"/>
  <c r="P28" i="2"/>
  <c r="O28" i="2"/>
  <c r="P25" i="2"/>
  <c r="O25" i="2"/>
  <c r="P22" i="2"/>
  <c r="O22" i="2"/>
  <c r="O31" i="2" s="1"/>
  <c r="M28" i="2"/>
  <c r="L28" i="2"/>
  <c r="M25" i="2"/>
  <c r="L25" i="2"/>
  <c r="M22" i="2"/>
  <c r="L22" i="2"/>
  <c r="J28" i="2"/>
  <c r="I28" i="2"/>
  <c r="J25" i="2"/>
  <c r="I25" i="2"/>
  <c r="J22" i="2"/>
  <c r="I22" i="2"/>
  <c r="G28" i="2"/>
  <c r="F28" i="2"/>
  <c r="G25" i="2"/>
  <c r="F25" i="2"/>
  <c r="G22" i="2"/>
  <c r="F22" i="2"/>
  <c r="F31" i="2" s="1"/>
  <c r="D28" i="2"/>
  <c r="C28" i="2"/>
  <c r="D25" i="2"/>
  <c r="C25" i="2"/>
  <c r="D22" i="2"/>
  <c r="C22" i="2"/>
  <c r="C31" i="2" s="1"/>
  <c r="C32" i="2" s="1"/>
  <c r="P15" i="2"/>
  <c r="O15" i="2"/>
  <c r="P12" i="2"/>
  <c r="O12" i="2"/>
  <c r="P9" i="2"/>
  <c r="O9" i="2"/>
  <c r="M15" i="2"/>
  <c r="L15" i="2"/>
  <c r="M12" i="2"/>
  <c r="L12" i="2"/>
  <c r="M9" i="2"/>
  <c r="L9" i="2"/>
  <c r="J15" i="2"/>
  <c r="I15" i="2"/>
  <c r="J12" i="2"/>
  <c r="I12" i="2"/>
  <c r="J9" i="2"/>
  <c r="I9" i="2"/>
  <c r="G15" i="2"/>
  <c r="F15" i="2"/>
  <c r="G12" i="2"/>
  <c r="F12" i="2"/>
  <c r="G9" i="2"/>
  <c r="F9" i="2"/>
  <c r="D15" i="2"/>
  <c r="C15" i="2"/>
  <c r="D12" i="2"/>
  <c r="C12" i="2"/>
  <c r="D9" i="2"/>
  <c r="C9" i="2"/>
  <c r="C18" i="2" s="1"/>
  <c r="J30" i="17"/>
  <c r="I30" i="17"/>
  <c r="J33" i="17"/>
  <c r="I33" i="17"/>
  <c r="M33" i="17"/>
  <c r="L33" i="17"/>
  <c r="G33" i="17"/>
  <c r="F33" i="17"/>
  <c r="D33" i="17"/>
  <c r="C33" i="17"/>
  <c r="M30" i="17"/>
  <c r="L30" i="17"/>
  <c r="G30" i="17"/>
  <c r="F30" i="17"/>
  <c r="D30" i="17"/>
  <c r="C30" i="17"/>
  <c r="M27" i="17"/>
  <c r="L27" i="17"/>
  <c r="J27" i="17"/>
  <c r="I27" i="17"/>
  <c r="G27" i="17"/>
  <c r="F27" i="17"/>
  <c r="D27" i="17"/>
  <c r="C27" i="17"/>
  <c r="M22" i="17"/>
  <c r="L22" i="17"/>
  <c r="J22" i="17"/>
  <c r="I22" i="17"/>
  <c r="G22" i="17"/>
  <c r="F22" i="17"/>
  <c r="D22" i="17"/>
  <c r="C22" i="17"/>
  <c r="M19" i="17"/>
  <c r="L19" i="17"/>
  <c r="J19" i="17"/>
  <c r="I19" i="17"/>
  <c r="G19" i="17"/>
  <c r="F19" i="17"/>
  <c r="D19" i="17"/>
  <c r="C19" i="17"/>
  <c r="M16" i="17"/>
  <c r="L16" i="17"/>
  <c r="J16" i="17"/>
  <c r="I16" i="17"/>
  <c r="G16" i="17"/>
  <c r="F16" i="17"/>
  <c r="D16" i="17"/>
  <c r="C16" i="17"/>
  <c r="M11" i="17"/>
  <c r="L11" i="17"/>
  <c r="J11" i="17"/>
  <c r="I11" i="17"/>
  <c r="G11" i="17"/>
  <c r="F11" i="17"/>
  <c r="D11" i="17"/>
  <c r="C11" i="17"/>
  <c r="M8" i="17"/>
  <c r="L8" i="17"/>
  <c r="J8" i="17"/>
  <c r="I8" i="17"/>
  <c r="G8" i="17"/>
  <c r="F8" i="17"/>
  <c r="D8" i="17"/>
  <c r="C8" i="17"/>
  <c r="M5" i="17"/>
  <c r="L5" i="17"/>
  <c r="J5" i="17"/>
  <c r="I5" i="17"/>
  <c r="G5" i="17"/>
  <c r="F5" i="17"/>
  <c r="D5" i="17"/>
  <c r="C5" i="17"/>
  <c r="G8" i="16"/>
  <c r="G5" i="16"/>
  <c r="D5" i="16"/>
  <c r="D8" i="16"/>
  <c r="D33" i="16"/>
  <c r="D30" i="16"/>
  <c r="G11" i="16"/>
  <c r="G16" i="16"/>
  <c r="G19" i="16"/>
  <c r="G22" i="16"/>
  <c r="G27" i="16"/>
  <c r="G30" i="16"/>
  <c r="G33" i="16"/>
  <c r="J33" i="16"/>
  <c r="J30" i="16"/>
  <c r="J27" i="16"/>
  <c r="M33" i="16"/>
  <c r="M30" i="16"/>
  <c r="M27" i="16"/>
  <c r="J11" i="16"/>
  <c r="J8" i="16"/>
  <c r="J5" i="16"/>
  <c r="M5" i="16"/>
  <c r="M8" i="16"/>
  <c r="M11" i="16"/>
  <c r="M22" i="16"/>
  <c r="M19" i="16"/>
  <c r="M16" i="16"/>
  <c r="J22" i="16"/>
  <c r="J19" i="16"/>
  <c r="J16" i="16"/>
  <c r="D11" i="16"/>
  <c r="D27" i="16"/>
  <c r="D19" i="16"/>
  <c r="D22" i="16"/>
  <c r="D16" i="16"/>
  <c r="C11" i="16"/>
  <c r="L33" i="16"/>
  <c r="I33" i="16"/>
  <c r="F33" i="16"/>
  <c r="C33" i="16"/>
  <c r="L30" i="16"/>
  <c r="I30" i="16"/>
  <c r="F30" i="16"/>
  <c r="C30" i="16"/>
  <c r="L27" i="16"/>
  <c r="I27" i="16"/>
  <c r="F27" i="16"/>
  <c r="C27" i="16"/>
  <c r="L22" i="16"/>
  <c r="I22" i="16"/>
  <c r="F22" i="16"/>
  <c r="C22" i="16"/>
  <c r="L19" i="16"/>
  <c r="I19" i="16"/>
  <c r="F19" i="16"/>
  <c r="C19" i="16"/>
  <c r="L16" i="16"/>
  <c r="I16" i="16"/>
  <c r="F16" i="16"/>
  <c r="C16" i="16"/>
  <c r="L11" i="16"/>
  <c r="L8" i="16"/>
  <c r="L5" i="16"/>
  <c r="I11" i="16"/>
  <c r="I8" i="16"/>
  <c r="I5" i="16"/>
  <c r="F11" i="16"/>
  <c r="F8" i="16"/>
  <c r="F5" i="16"/>
  <c r="C8" i="16"/>
  <c r="C5" i="16"/>
  <c r="I31" i="2" l="1"/>
  <c r="I32" i="2" s="1"/>
  <c r="F32" i="2"/>
  <c r="F44" i="2"/>
  <c r="I44" i="2"/>
  <c r="I45" i="2" s="1"/>
  <c r="L44" i="2"/>
  <c r="L45" i="2" s="1"/>
  <c r="O45" i="2"/>
  <c r="F45" i="2"/>
  <c r="C45" i="2"/>
  <c r="O32" i="2"/>
  <c r="C19" i="2"/>
  <c r="E5" i="19"/>
  <c r="F5" i="19"/>
  <c r="E4" i="19"/>
  <c r="E6" i="19"/>
  <c r="F4" i="19"/>
  <c r="F6" i="19"/>
  <c r="L31" i="2"/>
  <c r="L32" i="2" s="1"/>
  <c r="D6" i="2" l="1"/>
  <c r="G6" i="2" s="1"/>
  <c r="D5" i="2"/>
  <c r="G5" i="2" s="1"/>
  <c r="D4" i="2"/>
  <c r="G4" i="2" s="1"/>
  <c r="E5" i="2" l="1"/>
  <c r="F5" i="2"/>
  <c r="E4" i="2"/>
  <c r="E6" i="2"/>
  <c r="F4" i="2"/>
  <c r="F6" i="2"/>
  <c r="D21" i="15" l="1"/>
  <c r="D27" i="15" s="1"/>
  <c r="C21" i="15"/>
  <c r="C27" i="15" s="1"/>
  <c r="B21" i="15"/>
  <c r="B27" i="15" s="1"/>
  <c r="D20" i="15"/>
  <c r="D26" i="15" s="1"/>
  <c r="C20" i="15"/>
  <c r="C26" i="15" s="1"/>
  <c r="B20" i="15"/>
  <c r="B26" i="15" s="1"/>
  <c r="D19" i="15"/>
  <c r="D25" i="15" s="1"/>
  <c r="C19" i="15"/>
  <c r="C25" i="15" s="1"/>
  <c r="B19" i="15"/>
  <c r="F19" i="15" s="1"/>
  <c r="G19" i="15" s="1"/>
  <c r="F18" i="15"/>
  <c r="G18" i="15" s="1"/>
  <c r="D18" i="15"/>
  <c r="D24" i="15" s="1"/>
  <c r="C18" i="15"/>
  <c r="C24" i="15" s="1"/>
  <c r="B18" i="15"/>
  <c r="E18" i="15" s="1"/>
  <c r="D6" i="15"/>
  <c r="D13" i="15" s="1"/>
  <c r="C6" i="15"/>
  <c r="C13" i="15" s="1"/>
  <c r="B6" i="15"/>
  <c r="B13" i="15" s="1"/>
  <c r="F5" i="15"/>
  <c r="G5" i="15" s="1"/>
  <c r="D5" i="15"/>
  <c r="D12" i="15" s="1"/>
  <c r="C5" i="15"/>
  <c r="C12" i="15" s="1"/>
  <c r="B5" i="15"/>
  <c r="E5" i="15" s="1"/>
  <c r="D4" i="15"/>
  <c r="D11" i="15" s="1"/>
  <c r="C4" i="15"/>
  <c r="C11" i="15" s="1"/>
  <c r="B4" i="15"/>
  <c r="B11" i="15" s="1"/>
  <c r="D3" i="15"/>
  <c r="D10" i="15" s="1"/>
  <c r="C3" i="15"/>
  <c r="C10" i="15" s="1"/>
  <c r="B3" i="15"/>
  <c r="B10" i="15" s="1"/>
  <c r="F26" i="15" l="1"/>
  <c r="E26" i="15"/>
  <c r="F27" i="15"/>
  <c r="E27" i="15"/>
  <c r="F13" i="15"/>
  <c r="E13" i="15"/>
  <c r="F10" i="15"/>
  <c r="E10" i="15"/>
  <c r="E11" i="15"/>
  <c r="F11" i="15"/>
  <c r="E4" i="15"/>
  <c r="E21" i="15"/>
  <c r="B25" i="15"/>
  <c r="F4" i="15"/>
  <c r="G4" i="15" s="1"/>
  <c r="B12" i="15"/>
  <c r="F21" i="15"/>
  <c r="G21" i="15" s="1"/>
  <c r="E3" i="15"/>
  <c r="E20" i="15"/>
  <c r="F3" i="15"/>
  <c r="G3" i="15" s="1"/>
  <c r="F20" i="15"/>
  <c r="G20" i="15" s="1"/>
  <c r="B24" i="15"/>
  <c r="E6" i="15"/>
  <c r="E19" i="15"/>
  <c r="F6" i="15"/>
  <c r="G6" i="15" s="1"/>
  <c r="L88" i="13"/>
  <c r="K88" i="13"/>
  <c r="J88" i="13"/>
  <c r="I88" i="13"/>
  <c r="H88" i="13"/>
  <c r="L87" i="13"/>
  <c r="K87" i="13"/>
  <c r="P86" i="13" s="1"/>
  <c r="P96" i="13" s="1"/>
  <c r="J87" i="13"/>
  <c r="O86" i="13" s="1"/>
  <c r="I87" i="13"/>
  <c r="H87" i="13"/>
  <c r="L63" i="13"/>
  <c r="L62" i="13"/>
  <c r="Q61" i="13" s="1"/>
  <c r="Q71" i="13" s="1"/>
  <c r="I63" i="13"/>
  <c r="J63" i="13"/>
  <c r="K63" i="13"/>
  <c r="J62" i="13"/>
  <c r="K62" i="13"/>
  <c r="I62" i="13"/>
  <c r="H63" i="13"/>
  <c r="H62" i="13"/>
  <c r="Q85" i="13"/>
  <c r="P85" i="13"/>
  <c r="O85" i="13"/>
  <c r="N85" i="13"/>
  <c r="M85" i="13"/>
  <c r="Q84" i="13"/>
  <c r="P84" i="13"/>
  <c r="O84" i="13"/>
  <c r="N84" i="13"/>
  <c r="M84" i="13"/>
  <c r="Q83" i="13"/>
  <c r="P83" i="13"/>
  <c r="O83" i="13"/>
  <c r="N83" i="13"/>
  <c r="M83" i="13"/>
  <c r="Q94" i="13"/>
  <c r="P94" i="13"/>
  <c r="O94" i="13"/>
  <c r="N94" i="13"/>
  <c r="M94" i="13"/>
  <c r="Q93" i="13"/>
  <c r="P93" i="13"/>
  <c r="O93" i="13"/>
  <c r="N93" i="13"/>
  <c r="M93" i="13"/>
  <c r="Q92" i="13"/>
  <c r="P92" i="13"/>
  <c r="O92" i="13"/>
  <c r="N92" i="13"/>
  <c r="M92" i="13"/>
  <c r="Q91" i="13"/>
  <c r="Q99" i="13" s="1"/>
  <c r="Q100" i="13" s="1"/>
  <c r="P91" i="13"/>
  <c r="P99" i="13" s="1"/>
  <c r="P100" i="13" s="1"/>
  <c r="O91" i="13"/>
  <c r="N91" i="13"/>
  <c r="N99" i="13" s="1"/>
  <c r="N100" i="13" s="1"/>
  <c r="M91" i="13"/>
  <c r="Q90" i="13"/>
  <c r="P90" i="13"/>
  <c r="O90" i="13"/>
  <c r="N90" i="13"/>
  <c r="M90" i="13"/>
  <c r="M67" i="13"/>
  <c r="Q69" i="13"/>
  <c r="P69" i="13"/>
  <c r="O69" i="13"/>
  <c r="N69" i="13"/>
  <c r="M69" i="13"/>
  <c r="Q68" i="13"/>
  <c r="P68" i="13"/>
  <c r="O68" i="13"/>
  <c r="N68" i="13"/>
  <c r="M68" i="13"/>
  <c r="Q67" i="13"/>
  <c r="P67" i="13"/>
  <c r="O67" i="13"/>
  <c r="N67" i="13"/>
  <c r="Q66" i="13"/>
  <c r="P66" i="13"/>
  <c r="O66" i="13"/>
  <c r="N66" i="13"/>
  <c r="N74" i="13" s="1"/>
  <c r="N75" i="13" s="1"/>
  <c r="M66" i="13"/>
  <c r="M74" i="13" s="1"/>
  <c r="M75" i="13" s="1"/>
  <c r="Q65" i="13"/>
  <c r="P65" i="13"/>
  <c r="O65" i="13"/>
  <c r="N65" i="13"/>
  <c r="M65" i="13"/>
  <c r="Q60" i="13"/>
  <c r="Q59" i="13"/>
  <c r="Q58" i="13"/>
  <c r="N60" i="13"/>
  <c r="O60" i="13"/>
  <c r="P60" i="13"/>
  <c r="O59" i="13"/>
  <c r="P59" i="13"/>
  <c r="N59" i="13"/>
  <c r="O58" i="13"/>
  <c r="P58" i="13"/>
  <c r="N58" i="13"/>
  <c r="M60" i="13"/>
  <c r="M59" i="13"/>
  <c r="M58" i="13"/>
  <c r="Q41" i="13"/>
  <c r="Q42" i="13"/>
  <c r="Q43" i="13"/>
  <c r="Q44" i="13"/>
  <c r="O44" i="13"/>
  <c r="P44" i="13"/>
  <c r="N44" i="13"/>
  <c r="N42" i="13"/>
  <c r="O42" i="13"/>
  <c r="P42" i="13"/>
  <c r="N43" i="13"/>
  <c r="O43" i="13"/>
  <c r="P43" i="13"/>
  <c r="O41" i="13"/>
  <c r="P41" i="13"/>
  <c r="N41" i="13"/>
  <c r="M44" i="13"/>
  <c r="M42" i="13"/>
  <c r="M43" i="13"/>
  <c r="M41" i="13"/>
  <c r="Q40" i="13"/>
  <c r="O40" i="13"/>
  <c r="P40" i="13"/>
  <c r="N40" i="13"/>
  <c r="M40" i="13"/>
  <c r="Q39" i="13"/>
  <c r="O39" i="13"/>
  <c r="P39" i="13"/>
  <c r="N39" i="13"/>
  <c r="M39" i="13"/>
  <c r="Q35" i="13"/>
  <c r="Q34" i="13"/>
  <c r="Q33" i="13"/>
  <c r="N35" i="13"/>
  <c r="O35" i="13"/>
  <c r="P35" i="13"/>
  <c r="O34" i="13"/>
  <c r="P34" i="13"/>
  <c r="N34" i="13"/>
  <c r="O33" i="13"/>
  <c r="P33" i="13"/>
  <c r="N33" i="13"/>
  <c r="M35" i="13"/>
  <c r="M34" i="13"/>
  <c r="M33" i="13"/>
  <c r="L63" i="14"/>
  <c r="Q61" i="14" s="1"/>
  <c r="L62" i="14"/>
  <c r="I63" i="14"/>
  <c r="J63" i="14"/>
  <c r="K63" i="14"/>
  <c r="J62" i="14"/>
  <c r="K62" i="14"/>
  <c r="I62" i="14"/>
  <c r="H63" i="14"/>
  <c r="H62" i="14"/>
  <c r="L38" i="14"/>
  <c r="L37" i="14"/>
  <c r="I38" i="14"/>
  <c r="J38" i="14"/>
  <c r="K38" i="14"/>
  <c r="J37" i="14"/>
  <c r="K37" i="14"/>
  <c r="I37" i="14"/>
  <c r="N36" i="14" s="1"/>
  <c r="H38" i="14"/>
  <c r="H37" i="14"/>
  <c r="L13" i="14"/>
  <c r="L12" i="14"/>
  <c r="I13" i="14"/>
  <c r="J13" i="14"/>
  <c r="K13" i="14"/>
  <c r="J12" i="14"/>
  <c r="K12" i="14"/>
  <c r="I12" i="14"/>
  <c r="H13" i="14"/>
  <c r="H12" i="14"/>
  <c r="L38" i="13"/>
  <c r="L37" i="13"/>
  <c r="H38" i="13"/>
  <c r="I38" i="13"/>
  <c r="J38" i="13"/>
  <c r="K38" i="13"/>
  <c r="J37" i="13"/>
  <c r="K37" i="13"/>
  <c r="I37" i="13"/>
  <c r="H37" i="13"/>
  <c r="M15" i="13"/>
  <c r="N15" i="13"/>
  <c r="O15" i="13"/>
  <c r="P15" i="13"/>
  <c r="Q15" i="13"/>
  <c r="M16" i="13"/>
  <c r="N16" i="13"/>
  <c r="O16" i="13"/>
  <c r="P16" i="13"/>
  <c r="Q16" i="13"/>
  <c r="M17" i="13"/>
  <c r="N17" i="13"/>
  <c r="O17" i="13"/>
  <c r="P17" i="13"/>
  <c r="Q17" i="13"/>
  <c r="M18" i="13"/>
  <c r="N18" i="13"/>
  <c r="O18" i="13"/>
  <c r="P18" i="13"/>
  <c r="Q18" i="13"/>
  <c r="M19" i="13"/>
  <c r="N19" i="13"/>
  <c r="O19" i="13"/>
  <c r="P19" i="13"/>
  <c r="Q19" i="13"/>
  <c r="N14" i="13"/>
  <c r="O14" i="13"/>
  <c r="P14" i="13"/>
  <c r="Q14" i="13"/>
  <c r="M14" i="13"/>
  <c r="M4" i="13"/>
  <c r="N4" i="13"/>
  <c r="O4" i="13"/>
  <c r="P4" i="13"/>
  <c r="Q4" i="13"/>
  <c r="M5" i="13"/>
  <c r="N5" i="13"/>
  <c r="O5" i="13"/>
  <c r="P5" i="13"/>
  <c r="Q5" i="13"/>
  <c r="M6" i="13"/>
  <c r="N6" i="13"/>
  <c r="O6" i="13"/>
  <c r="P6" i="13"/>
  <c r="Q6" i="13"/>
  <c r="M7" i="13"/>
  <c r="N7" i="13"/>
  <c r="O7" i="13"/>
  <c r="P7" i="13"/>
  <c r="Q7" i="13"/>
  <c r="M8" i="13"/>
  <c r="N8" i="13"/>
  <c r="O8" i="13"/>
  <c r="P8" i="13"/>
  <c r="Q8" i="13"/>
  <c r="M9" i="13"/>
  <c r="N9" i="13"/>
  <c r="O9" i="13"/>
  <c r="P9" i="13"/>
  <c r="Q9" i="13"/>
  <c r="M10" i="13"/>
  <c r="N10" i="13"/>
  <c r="O10" i="13"/>
  <c r="P10" i="13"/>
  <c r="Q10" i="13"/>
  <c r="N3" i="13"/>
  <c r="O3" i="13"/>
  <c r="P3" i="13"/>
  <c r="Q3" i="13"/>
  <c r="M3" i="13"/>
  <c r="N97" i="14"/>
  <c r="Q94" i="14"/>
  <c r="P94" i="14"/>
  <c r="O94" i="14"/>
  <c r="N94" i="14"/>
  <c r="M94" i="14"/>
  <c r="Q93" i="14"/>
  <c r="P93" i="14"/>
  <c r="O93" i="14"/>
  <c r="N93" i="14"/>
  <c r="M93" i="14"/>
  <c r="Q92" i="14"/>
  <c r="P92" i="14"/>
  <c r="O92" i="14"/>
  <c r="N92" i="14"/>
  <c r="M92" i="14"/>
  <c r="Q91" i="14"/>
  <c r="Q99" i="14" s="1"/>
  <c r="Q100" i="14" s="1"/>
  <c r="P91" i="14"/>
  <c r="O91" i="14"/>
  <c r="N91" i="14"/>
  <c r="M91" i="14"/>
  <c r="Q90" i="14"/>
  <c r="P90" i="14"/>
  <c r="O90" i="14"/>
  <c r="N90" i="14"/>
  <c r="M90" i="14"/>
  <c r="Q89" i="14"/>
  <c r="P89" i="14"/>
  <c r="O89" i="14"/>
  <c r="N89" i="14"/>
  <c r="M89" i="14"/>
  <c r="Q86" i="14"/>
  <c r="P86" i="14"/>
  <c r="O86" i="14"/>
  <c r="N86" i="14"/>
  <c r="M86" i="14"/>
  <c r="Q85" i="14"/>
  <c r="P85" i="14"/>
  <c r="O85" i="14"/>
  <c r="N85" i="14"/>
  <c r="M85" i="14"/>
  <c r="Q84" i="14"/>
  <c r="P84" i="14"/>
  <c r="O84" i="14"/>
  <c r="N84" i="14"/>
  <c r="M84" i="14"/>
  <c r="Q83" i="14"/>
  <c r="P83" i="14"/>
  <c r="O83" i="14"/>
  <c r="N83" i="14"/>
  <c r="M83" i="14"/>
  <c r="Q82" i="14"/>
  <c r="P82" i="14"/>
  <c r="O82" i="14"/>
  <c r="N82" i="14"/>
  <c r="M82" i="14"/>
  <c r="Q81" i="14"/>
  <c r="P81" i="14"/>
  <c r="O81" i="14"/>
  <c r="N81" i="14"/>
  <c r="M81" i="14"/>
  <c r="Q80" i="14"/>
  <c r="P80" i="14"/>
  <c r="O80" i="14"/>
  <c r="N80" i="14"/>
  <c r="M80" i="14"/>
  <c r="Q79" i="14"/>
  <c r="P79" i="14"/>
  <c r="O79" i="14"/>
  <c r="N79" i="14"/>
  <c r="M79" i="14"/>
  <c r="Q78" i="14"/>
  <c r="P78" i="14"/>
  <c r="O78" i="14"/>
  <c r="N78" i="14"/>
  <c r="M78" i="14"/>
  <c r="P70" i="14"/>
  <c r="Q69" i="14"/>
  <c r="P69" i="14"/>
  <c r="O69" i="14"/>
  <c r="N69" i="14"/>
  <c r="M69" i="14"/>
  <c r="Q68" i="14"/>
  <c r="P68" i="14"/>
  <c r="O68" i="14"/>
  <c r="N68" i="14"/>
  <c r="M68" i="14"/>
  <c r="Q67" i="14"/>
  <c r="P67" i="14"/>
  <c r="O67" i="14"/>
  <c r="O72" i="14" s="1"/>
  <c r="N67" i="14"/>
  <c r="M67" i="14"/>
  <c r="Q66" i="14"/>
  <c r="P66" i="14"/>
  <c r="O66" i="14"/>
  <c r="N66" i="14"/>
  <c r="M66" i="14"/>
  <c r="Q65" i="14"/>
  <c r="Q72" i="14" s="1"/>
  <c r="P65" i="14"/>
  <c r="O65" i="14"/>
  <c r="N65" i="14"/>
  <c r="M65" i="14"/>
  <c r="Q64" i="14"/>
  <c r="P64" i="14"/>
  <c r="O64" i="14"/>
  <c r="N64" i="14"/>
  <c r="M64" i="14"/>
  <c r="P61" i="14"/>
  <c r="O61" i="14"/>
  <c r="N61" i="14"/>
  <c r="M61" i="14"/>
  <c r="Q60" i="14"/>
  <c r="P60" i="14"/>
  <c r="O60" i="14"/>
  <c r="N60" i="14"/>
  <c r="M60" i="14"/>
  <c r="Q59" i="14"/>
  <c r="P59" i="14"/>
  <c r="O59" i="14"/>
  <c r="N59" i="14"/>
  <c r="M59" i="14"/>
  <c r="Q58" i="14"/>
  <c r="P58" i="14"/>
  <c r="O58" i="14"/>
  <c r="N58" i="14"/>
  <c r="M58" i="14"/>
  <c r="Q57" i="14"/>
  <c r="P57" i="14"/>
  <c r="O57" i="14"/>
  <c r="N57" i="14"/>
  <c r="M57" i="14"/>
  <c r="Q56" i="14"/>
  <c r="P56" i="14"/>
  <c r="O56" i="14"/>
  <c r="N56" i="14"/>
  <c r="M56" i="14"/>
  <c r="Q55" i="14"/>
  <c r="P55" i="14"/>
  <c r="O55" i="14"/>
  <c r="N55" i="14"/>
  <c r="M55" i="14"/>
  <c r="Q54" i="14"/>
  <c r="P54" i="14"/>
  <c r="O54" i="14"/>
  <c r="N54" i="14"/>
  <c r="M54" i="14"/>
  <c r="Q53" i="14"/>
  <c r="P53" i="14"/>
  <c r="O53" i="14"/>
  <c r="N53" i="14"/>
  <c r="M53" i="14"/>
  <c r="Q44" i="14"/>
  <c r="P44" i="14"/>
  <c r="O44" i="14"/>
  <c r="N44" i="14"/>
  <c r="M44" i="14"/>
  <c r="Q43" i="14"/>
  <c r="P43" i="14"/>
  <c r="O43" i="14"/>
  <c r="N43" i="14"/>
  <c r="M43" i="14"/>
  <c r="Q42" i="14"/>
  <c r="P42" i="14"/>
  <c r="O42" i="14"/>
  <c r="N42" i="14"/>
  <c r="M42" i="14"/>
  <c r="Q41" i="14"/>
  <c r="P41" i="14"/>
  <c r="O41" i="14"/>
  <c r="N41" i="14"/>
  <c r="M41" i="14"/>
  <c r="Q40" i="14"/>
  <c r="P40" i="14"/>
  <c r="O40" i="14"/>
  <c r="O47" i="14" s="1"/>
  <c r="N40" i="14"/>
  <c r="M40" i="14"/>
  <c r="M47" i="14" s="1"/>
  <c r="Q39" i="14"/>
  <c r="P39" i="14"/>
  <c r="O39" i="14"/>
  <c r="N39" i="14"/>
  <c r="M39" i="14"/>
  <c r="Q36" i="14"/>
  <c r="P36" i="14"/>
  <c r="O36" i="14"/>
  <c r="M36" i="14"/>
  <c r="Q35" i="14"/>
  <c r="P35" i="14"/>
  <c r="O35" i="14"/>
  <c r="N35" i="14"/>
  <c r="M35" i="14"/>
  <c r="Q34" i="14"/>
  <c r="P34" i="14"/>
  <c r="O34" i="14"/>
  <c r="N34" i="14"/>
  <c r="M34" i="14"/>
  <c r="Q33" i="14"/>
  <c r="P33" i="14"/>
  <c r="O33" i="14"/>
  <c r="N33" i="14"/>
  <c r="M33" i="14"/>
  <c r="Q32" i="14"/>
  <c r="P32" i="14"/>
  <c r="O32" i="14"/>
  <c r="N32" i="14"/>
  <c r="M32" i="14"/>
  <c r="Q31" i="14"/>
  <c r="P31" i="14"/>
  <c r="O31" i="14"/>
  <c r="N31" i="14"/>
  <c r="M31" i="14"/>
  <c r="Q30" i="14"/>
  <c r="P30" i="14"/>
  <c r="O30" i="14"/>
  <c r="N30" i="14"/>
  <c r="M30" i="14"/>
  <c r="Q29" i="14"/>
  <c r="P29" i="14"/>
  <c r="O29" i="14"/>
  <c r="N29" i="14"/>
  <c r="M29" i="14"/>
  <c r="Q28" i="14"/>
  <c r="P28" i="14"/>
  <c r="O28" i="14"/>
  <c r="N28" i="14"/>
  <c r="N45" i="14" s="1"/>
  <c r="M28" i="14"/>
  <c r="M16" i="14"/>
  <c r="N16" i="14"/>
  <c r="O16" i="14"/>
  <c r="P16" i="14"/>
  <c r="Q16" i="14"/>
  <c r="M17" i="14"/>
  <c r="N17" i="14"/>
  <c r="O17" i="14"/>
  <c r="P17" i="14"/>
  <c r="Q17" i="14"/>
  <c r="M18" i="14"/>
  <c r="N18" i="14"/>
  <c r="O18" i="14"/>
  <c r="P18" i="14"/>
  <c r="Q18" i="14"/>
  <c r="M19" i="14"/>
  <c r="N19" i="14"/>
  <c r="O19" i="14"/>
  <c r="P19" i="14"/>
  <c r="Q19" i="14"/>
  <c r="N15" i="14"/>
  <c r="O15" i="14"/>
  <c r="P15" i="14"/>
  <c r="P22" i="14" s="1"/>
  <c r="Q15" i="14"/>
  <c r="M15" i="14"/>
  <c r="N14" i="14"/>
  <c r="O14" i="14"/>
  <c r="P14" i="14"/>
  <c r="Q14" i="14"/>
  <c r="M14" i="14"/>
  <c r="M8" i="14"/>
  <c r="N8" i="14"/>
  <c r="O8" i="14"/>
  <c r="P8" i="14"/>
  <c r="Q8" i="14"/>
  <c r="M9" i="14"/>
  <c r="N9" i="14"/>
  <c r="O9" i="14"/>
  <c r="P9" i="14"/>
  <c r="Q9" i="14"/>
  <c r="M10" i="14"/>
  <c r="N10" i="14"/>
  <c r="O10" i="14"/>
  <c r="P10" i="14"/>
  <c r="Q10" i="14"/>
  <c r="M4" i="14"/>
  <c r="N4" i="14"/>
  <c r="N24" i="14" s="1"/>
  <c r="N25" i="14" s="1"/>
  <c r="O4" i="14"/>
  <c r="P4" i="14"/>
  <c r="Q4" i="14"/>
  <c r="M5" i="14"/>
  <c r="N5" i="14"/>
  <c r="O5" i="14"/>
  <c r="P5" i="14"/>
  <c r="Q5" i="14"/>
  <c r="M6" i="14"/>
  <c r="N6" i="14"/>
  <c r="O6" i="14"/>
  <c r="P6" i="14"/>
  <c r="Q6" i="14"/>
  <c r="M7" i="14"/>
  <c r="N7" i="14"/>
  <c r="O7" i="14"/>
  <c r="P7" i="14"/>
  <c r="Q7" i="14"/>
  <c r="N3" i="14"/>
  <c r="O3" i="14"/>
  <c r="P3" i="14"/>
  <c r="M3" i="14"/>
  <c r="N22" i="14"/>
  <c r="Q11" i="14"/>
  <c r="Q21" i="14" s="1"/>
  <c r="P11" i="14"/>
  <c r="O11" i="14"/>
  <c r="N11" i="14"/>
  <c r="M11" i="14"/>
  <c r="P97" i="13"/>
  <c r="N97" i="13"/>
  <c r="Q95" i="13"/>
  <c r="P95" i="13"/>
  <c r="O95" i="13"/>
  <c r="N95" i="13"/>
  <c r="M95" i="13"/>
  <c r="Q86" i="13"/>
  <c r="Q96" i="13" s="1"/>
  <c r="N86" i="13"/>
  <c r="N96" i="13" s="1"/>
  <c r="M86" i="13"/>
  <c r="M96" i="13" s="1"/>
  <c r="O72" i="13"/>
  <c r="O73" i="13" s="1"/>
  <c r="Q70" i="13"/>
  <c r="P70" i="13"/>
  <c r="O70" i="13"/>
  <c r="N70" i="13"/>
  <c r="M70" i="13"/>
  <c r="P61" i="13"/>
  <c r="M61" i="13"/>
  <c r="P95" i="14" l="1"/>
  <c r="Q95" i="14"/>
  <c r="M95" i="14"/>
  <c r="N99" i="14"/>
  <c r="N100" i="14" s="1"/>
  <c r="O95" i="14"/>
  <c r="Q97" i="14"/>
  <c r="M99" i="14"/>
  <c r="M100" i="14" s="1"/>
  <c r="P97" i="14"/>
  <c r="O99" i="14"/>
  <c r="O100" i="14" s="1"/>
  <c r="M97" i="14"/>
  <c r="P99" i="14"/>
  <c r="P100" i="14" s="1"/>
  <c r="Q49" i="14"/>
  <c r="Q50" i="14" s="1"/>
  <c r="O74" i="14"/>
  <c r="O75" i="14" s="1"/>
  <c r="N72" i="14"/>
  <c r="M72" i="14"/>
  <c r="P72" i="14"/>
  <c r="Q74" i="14"/>
  <c r="Q75" i="14" s="1"/>
  <c r="P74" i="14"/>
  <c r="P75" i="14" s="1"/>
  <c r="O70" i="14"/>
  <c r="M70" i="14"/>
  <c r="M74" i="14"/>
  <c r="M75" i="14" s="1"/>
  <c r="N70" i="14"/>
  <c r="N74" i="14"/>
  <c r="N75" i="14" s="1"/>
  <c r="N47" i="14"/>
  <c r="P47" i="14"/>
  <c r="Q47" i="14"/>
  <c r="N49" i="14"/>
  <c r="N50" i="14" s="1"/>
  <c r="P45" i="14"/>
  <c r="Q45" i="14"/>
  <c r="M49" i="14"/>
  <c r="M50" i="14" s="1"/>
  <c r="O45" i="14"/>
  <c r="O49" i="14"/>
  <c r="O50" i="14" s="1"/>
  <c r="P49" i="14"/>
  <c r="P50" i="14" s="1"/>
  <c r="M24" i="14"/>
  <c r="M25" i="14" s="1"/>
  <c r="M21" i="14"/>
  <c r="Q22" i="14"/>
  <c r="P20" i="14"/>
  <c r="N20" i="14"/>
  <c r="Q20" i="14"/>
  <c r="Q24" i="14"/>
  <c r="Q25" i="14" s="1"/>
  <c r="P24" i="14"/>
  <c r="P25" i="14" s="1"/>
  <c r="O24" i="14"/>
  <c r="O25" i="14" s="1"/>
  <c r="M99" i="13"/>
  <c r="M100" i="13" s="1"/>
  <c r="O99" i="13"/>
  <c r="O100" i="13" s="1"/>
  <c r="M97" i="13"/>
  <c r="O74" i="13"/>
  <c r="O75" i="13" s="1"/>
  <c r="P74" i="13"/>
  <c r="P75" i="13" s="1"/>
  <c r="Q74" i="13"/>
  <c r="Q75" i="13" s="1"/>
  <c r="M72" i="13"/>
  <c r="M73" i="13" s="1"/>
  <c r="P72" i="13"/>
  <c r="N72" i="13"/>
  <c r="Q24" i="13"/>
  <c r="Q25" i="13" s="1"/>
  <c r="O24" i="13"/>
  <c r="O25" i="13" s="1"/>
  <c r="M24" i="13"/>
  <c r="M25" i="13" s="1"/>
  <c r="P24" i="13"/>
  <c r="P25" i="13" s="1"/>
  <c r="N24" i="13"/>
  <c r="N25" i="13" s="1"/>
  <c r="N49" i="13"/>
  <c r="N50" i="13" s="1"/>
  <c r="M49" i="13"/>
  <c r="M50" i="13" s="1"/>
  <c r="P49" i="13"/>
  <c r="P50" i="13" s="1"/>
  <c r="Q49" i="13"/>
  <c r="Q50" i="13" s="1"/>
  <c r="O49" i="13"/>
  <c r="O50" i="13" s="1"/>
  <c r="N95" i="14"/>
  <c r="O97" i="14"/>
  <c r="O22" i="14"/>
  <c r="Q97" i="13"/>
  <c r="Q98" i="13" s="1"/>
  <c r="O97" i="13"/>
  <c r="Q72" i="13"/>
  <c r="F12" i="15"/>
  <c r="E12" i="15"/>
  <c r="E24" i="15"/>
  <c r="F24" i="15"/>
  <c r="F25" i="15"/>
  <c r="E25" i="15"/>
  <c r="N61" i="13"/>
  <c r="N71" i="13" s="1"/>
  <c r="N73" i="13" s="1"/>
  <c r="O61" i="13"/>
  <c r="O71" i="13" s="1"/>
  <c r="O96" i="13"/>
  <c r="P71" i="13"/>
  <c r="P73" i="13" s="1"/>
  <c r="N71" i="14"/>
  <c r="N73" i="14" s="1"/>
  <c r="O20" i="14"/>
  <c r="M45" i="14"/>
  <c r="Q70" i="14"/>
  <c r="M96" i="14"/>
  <c r="P96" i="14"/>
  <c r="P98" i="14" s="1"/>
  <c r="Q96" i="14"/>
  <c r="Q98" i="14" s="1"/>
  <c r="N96" i="14"/>
  <c r="O96" i="14"/>
  <c r="O71" i="14"/>
  <c r="O73" i="14" s="1"/>
  <c r="P71" i="14"/>
  <c r="M71" i="14"/>
  <c r="Q71" i="14"/>
  <c r="Q46" i="14"/>
  <c r="Q48" i="14" s="1"/>
  <c r="M46" i="14"/>
  <c r="N46" i="14"/>
  <c r="N48" i="14" s="1"/>
  <c r="O46" i="14"/>
  <c r="P46" i="14"/>
  <c r="P21" i="14"/>
  <c r="N21" i="14"/>
  <c r="N23" i="14" s="1"/>
  <c r="M98" i="13"/>
  <c r="P98" i="13"/>
  <c r="M98" i="14"/>
  <c r="M22" i="14"/>
  <c r="O21" i="14"/>
  <c r="M20" i="14"/>
  <c r="P23" i="14"/>
  <c r="Q23" i="14"/>
  <c r="N98" i="13"/>
  <c r="Q73" i="13"/>
  <c r="Q47" i="13"/>
  <c r="P47" i="13"/>
  <c r="O47" i="13"/>
  <c r="N47" i="13"/>
  <c r="M47" i="13"/>
  <c r="Q45" i="13"/>
  <c r="P45" i="13"/>
  <c r="O45" i="13"/>
  <c r="N45" i="13"/>
  <c r="M45" i="13"/>
  <c r="Q36" i="13"/>
  <c r="Q46" i="13" s="1"/>
  <c r="P36" i="13"/>
  <c r="P46" i="13" s="1"/>
  <c r="O36" i="13"/>
  <c r="O46" i="13" s="1"/>
  <c r="N36" i="13"/>
  <c r="N46" i="13" s="1"/>
  <c r="M36" i="13"/>
  <c r="M46" i="13" s="1"/>
  <c r="O98" i="14" l="1"/>
  <c r="P48" i="14"/>
  <c r="P73" i="14"/>
  <c r="M73" i="14"/>
  <c r="O48" i="14"/>
  <c r="M48" i="14"/>
  <c r="N98" i="14"/>
  <c r="O98" i="13"/>
  <c r="O23" i="14"/>
  <c r="Q73" i="14"/>
  <c r="M23" i="14"/>
  <c r="O48" i="13"/>
  <c r="P48" i="13"/>
  <c r="Q48" i="13"/>
  <c r="M48" i="13"/>
  <c r="N48" i="13"/>
  <c r="N22" i="13" l="1"/>
  <c r="O22" i="13"/>
  <c r="P22" i="13"/>
  <c r="Q22" i="13"/>
  <c r="N21" i="13"/>
  <c r="O21" i="13"/>
  <c r="P21" i="13"/>
  <c r="Q21" i="13"/>
  <c r="M21" i="13"/>
  <c r="M22" i="13"/>
  <c r="N20" i="13"/>
  <c r="O20" i="13"/>
  <c r="P20" i="13"/>
  <c r="Q20" i="13"/>
  <c r="M20" i="13"/>
  <c r="M11" i="13"/>
  <c r="N11" i="13"/>
  <c r="O11" i="13"/>
  <c r="P11" i="13"/>
  <c r="Q11" i="13"/>
  <c r="M23" i="13" l="1"/>
  <c r="P23" i="13"/>
  <c r="O23" i="13"/>
  <c r="N23" i="13"/>
  <c r="Q23" i="13"/>
  <c r="O18" i="2" l="1"/>
  <c r="O19" i="2" s="1"/>
  <c r="L18" i="2"/>
  <c r="L19" i="2" s="1"/>
  <c r="I18" i="2"/>
  <c r="I19" i="2" s="1"/>
  <c r="F18" i="2"/>
  <c r="F19" i="2" s="1"/>
</calcChain>
</file>

<file path=xl/sharedStrings.xml><?xml version="1.0" encoding="utf-8"?>
<sst xmlns="http://schemas.openxmlformats.org/spreadsheetml/2006/main" count="1095" uniqueCount="250">
  <si>
    <t>Medium</t>
  </si>
  <si>
    <t>High</t>
  </si>
  <si>
    <t>Day 0</t>
  </si>
  <si>
    <t xml:space="preserve">Day 1 </t>
  </si>
  <si>
    <t xml:space="preserve">Day 7 </t>
  </si>
  <si>
    <t xml:space="preserve">Day 14 </t>
  </si>
  <si>
    <t xml:space="preserve">Day 36 </t>
  </si>
  <si>
    <t xml:space="preserve">SH 36 </t>
  </si>
  <si>
    <t>SH 7</t>
  </si>
  <si>
    <t xml:space="preserve">SH 0 </t>
  </si>
  <si>
    <t xml:space="preserve">SM 36 </t>
  </si>
  <si>
    <t xml:space="preserve">SM 7 </t>
  </si>
  <si>
    <t xml:space="preserve">SM 0 </t>
  </si>
  <si>
    <t xml:space="preserve">EH 36 </t>
  </si>
  <si>
    <t xml:space="preserve">EH 7 </t>
  </si>
  <si>
    <t xml:space="preserve">EH 0 </t>
  </si>
  <si>
    <t xml:space="preserve">EM 36 </t>
  </si>
  <si>
    <t xml:space="preserve">EM 7 </t>
  </si>
  <si>
    <t xml:space="preserve">EM 0 </t>
  </si>
  <si>
    <t>CFU</t>
  </si>
  <si>
    <t>IMX</t>
  </si>
  <si>
    <t>Anova: Single Factor</t>
  </si>
  <si>
    <t>SUMMARY</t>
  </si>
  <si>
    <t>Groups</t>
  </si>
  <si>
    <t>Count</t>
  </si>
  <si>
    <t>Sum</t>
  </si>
  <si>
    <t>Average</t>
  </si>
  <si>
    <t>Variance</t>
  </si>
  <si>
    <t>Column 1</t>
  </si>
  <si>
    <t>Column 2</t>
  </si>
  <si>
    <t>ANOVA</t>
  </si>
  <si>
    <t>Source of Variation</t>
  </si>
  <si>
    <t>SS</t>
  </si>
  <si>
    <t>df</t>
  </si>
  <si>
    <t>MS</t>
  </si>
  <si>
    <t>F</t>
  </si>
  <si>
    <t>P-value</t>
  </si>
  <si>
    <t>F crit</t>
  </si>
  <si>
    <t>Between Groups</t>
  </si>
  <si>
    <t>Within Groups</t>
  </si>
  <si>
    <t>Total</t>
  </si>
  <si>
    <t>Statistical significance refers to the claim that a result from data generated by testing or experimentation is likely to be attributable to a specific cause.</t>
  </si>
  <si>
    <t>Conclusion</t>
  </si>
  <si>
    <t>Statistically significant</t>
  </si>
  <si>
    <t>NO Statistically significant</t>
  </si>
  <si>
    <t xml:space="preserve">CFU - IMX in ERDA </t>
  </si>
  <si>
    <t>CFU - IMX in SL</t>
  </si>
  <si>
    <t>pH</t>
  </si>
  <si>
    <t>Anova: Two-Factor Without Replication</t>
  </si>
  <si>
    <t>Row 1</t>
  </si>
  <si>
    <t>Row 2</t>
  </si>
  <si>
    <t>Row 3</t>
  </si>
  <si>
    <t>Row 4</t>
  </si>
  <si>
    <t>Row 5</t>
  </si>
  <si>
    <t>Row 6</t>
  </si>
  <si>
    <t>Column 3</t>
  </si>
  <si>
    <t>Rows</t>
  </si>
  <si>
    <t>Columns</t>
  </si>
  <si>
    <t>Error</t>
  </si>
  <si>
    <t>AUG</t>
  </si>
  <si>
    <t>Temp.</t>
  </si>
  <si>
    <t>Wind</t>
  </si>
  <si>
    <t>Rainfall</t>
  </si>
  <si>
    <t>Evapotran</t>
  </si>
  <si>
    <t>U.V.</t>
  </si>
  <si>
    <t>Solar</t>
  </si>
  <si>
    <t>Global</t>
  </si>
  <si>
    <t>Direct</t>
  </si>
  <si>
    <t>Humidity</t>
  </si>
  <si>
    <t>Barom.</t>
  </si>
  <si>
    <t>Temp</t>
  </si>
  <si>
    <t>Comments</t>
  </si>
  <si>
    <t>Max.</t>
  </si>
  <si>
    <t>Min.</t>
  </si>
  <si>
    <t>[Dominant</t>
  </si>
  <si>
    <t>spiration</t>
  </si>
  <si>
    <t>Energy</t>
  </si>
  <si>
    <t>Sunshine</t>
  </si>
  <si>
    <t>Soil (5cm)</t>
  </si>
  <si>
    <t>Date</t>
  </si>
  <si>
    <t>(C.)</t>
  </si>
  <si>
    <t>(mph)</t>
  </si>
  <si>
    <t>Direction]</t>
  </si>
  <si>
    <t>(mm)</t>
  </si>
  <si>
    <t>(MEDs)</t>
  </si>
  <si>
    <t>(W-h/m2)</t>
  </si>
  <si>
    <t>(Hours)</t>
  </si>
  <si>
    <t>(%)</t>
  </si>
  <si>
    <t>(Mb)</t>
  </si>
  <si>
    <t>SE</t>
  </si>
  <si>
    <t>Day 1</t>
  </si>
  <si>
    <t>E</t>
  </si>
  <si>
    <t>fog 200m</t>
  </si>
  <si>
    <t>Day 2</t>
  </si>
  <si>
    <t>S</t>
  </si>
  <si>
    <t>Day 3</t>
  </si>
  <si>
    <t>Day 4</t>
  </si>
  <si>
    <t>SW</t>
  </si>
  <si>
    <t>thunder 1714-1729</t>
  </si>
  <si>
    <t>Day 5</t>
  </si>
  <si>
    <t>Day 6</t>
  </si>
  <si>
    <t>Day 7</t>
  </si>
  <si>
    <t>Day 8</t>
  </si>
  <si>
    <t>W</t>
  </si>
  <si>
    <t>Day 9</t>
  </si>
  <si>
    <t>Day 10</t>
  </si>
  <si>
    <t>Day 11</t>
  </si>
  <si>
    <t>Day 12</t>
  </si>
  <si>
    <t>trace</t>
  </si>
  <si>
    <t>Day 13</t>
  </si>
  <si>
    <t>fog 1200m early</t>
  </si>
  <si>
    <t>Day 14</t>
  </si>
  <si>
    <t>NW</t>
  </si>
  <si>
    <t>Day 15</t>
  </si>
  <si>
    <t>Day 16</t>
  </si>
  <si>
    <t>Day 17</t>
  </si>
  <si>
    <t>Day 18</t>
  </si>
  <si>
    <t>Day 19</t>
  </si>
  <si>
    <t>Day 20</t>
  </si>
  <si>
    <t>N</t>
  </si>
  <si>
    <t>Day 21</t>
  </si>
  <si>
    <t>NE</t>
  </si>
  <si>
    <t>Day 22</t>
  </si>
  <si>
    <t>Day 23</t>
  </si>
  <si>
    <t>Day 24</t>
  </si>
  <si>
    <t>Day 25</t>
  </si>
  <si>
    <t>Day 26</t>
  </si>
  <si>
    <t>fog 1800m</t>
  </si>
  <si>
    <t>Day 27</t>
  </si>
  <si>
    <t>Day 28</t>
  </si>
  <si>
    <t>Day 29</t>
  </si>
  <si>
    <t>SEP</t>
  </si>
  <si>
    <t>Day 30</t>
  </si>
  <si>
    <t>Day 31</t>
  </si>
  <si>
    <t>Day 32</t>
  </si>
  <si>
    <t>Day 33</t>
  </si>
  <si>
    <t>Day 34</t>
  </si>
  <si>
    <t>fog 1100m</t>
  </si>
  <si>
    <t>Day 35</t>
  </si>
  <si>
    <t>Day 36</t>
  </si>
  <si>
    <t xml:space="preserve">Day 0 </t>
  </si>
  <si>
    <t>IHE</t>
  </si>
  <si>
    <t>K</t>
  </si>
  <si>
    <t>EC</t>
  </si>
  <si>
    <t>Sandy Loam</t>
  </si>
  <si>
    <t>Low</t>
  </si>
  <si>
    <t>Control</t>
  </si>
  <si>
    <t>S pH</t>
  </si>
  <si>
    <t>W pH</t>
  </si>
  <si>
    <t xml:space="preserve">S Ph </t>
  </si>
  <si>
    <t xml:space="preserve">S pH </t>
  </si>
  <si>
    <t>K+</t>
  </si>
  <si>
    <t>P</t>
  </si>
  <si>
    <t>Value</t>
  </si>
  <si>
    <t>Score</t>
  </si>
  <si>
    <t>Bulk Density</t>
  </si>
  <si>
    <t>WHC</t>
  </si>
  <si>
    <t>Porosity</t>
  </si>
  <si>
    <t>WIR</t>
  </si>
  <si>
    <t>AS</t>
  </si>
  <si>
    <t>CEC</t>
  </si>
  <si>
    <t>Nutrient Availability</t>
  </si>
  <si>
    <t>SOC</t>
  </si>
  <si>
    <t>M. Biodiversity</t>
  </si>
  <si>
    <t>M. Activity</t>
  </si>
  <si>
    <t>S.R.</t>
  </si>
  <si>
    <t>Earthworms</t>
  </si>
  <si>
    <t>Score Final</t>
  </si>
  <si>
    <t>Tot Phys</t>
  </si>
  <si>
    <t>Tot Chm</t>
  </si>
  <si>
    <t>Tot Bio</t>
  </si>
  <si>
    <t>Tot</t>
  </si>
  <si>
    <t>Soil A - Control</t>
  </si>
  <si>
    <t>Soil A - Low</t>
  </si>
  <si>
    <t>Soil A - Medium</t>
  </si>
  <si>
    <t>Soil A - High</t>
  </si>
  <si>
    <t>Soil B - Control</t>
  </si>
  <si>
    <t>Soil B - Low</t>
  </si>
  <si>
    <t>Soil B - Medium</t>
  </si>
  <si>
    <t>Soil B - High</t>
  </si>
  <si>
    <r>
      <t xml:space="preserve">Nutrients N and P were based on soil test kits, being 4 the highest and best score based on the amount of nutrients. </t>
    </r>
    <r>
      <rPr>
        <b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=high nutrients, </t>
    </r>
    <r>
      <rPr>
        <b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=medium nutrients, </t>
    </r>
    <r>
      <rPr>
        <b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=low nutrients, 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= trace nutrients, </t>
    </r>
    <r>
      <rPr>
        <b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= no nutrients present</t>
    </r>
  </si>
  <si>
    <t>M. Abundance</t>
  </si>
  <si>
    <t>Aggregate Stability</t>
  </si>
  <si>
    <t>Mean</t>
  </si>
  <si>
    <t>St. Dv</t>
  </si>
  <si>
    <t>St. Err</t>
  </si>
  <si>
    <t>Log (x)</t>
  </si>
  <si>
    <t xml:space="preserve">ERDA </t>
  </si>
  <si>
    <t>Soil A</t>
  </si>
  <si>
    <t>Soil B</t>
  </si>
  <si>
    <t>IMX conc (mg/L)</t>
  </si>
  <si>
    <t>Soil weight</t>
  </si>
  <si>
    <t>Final Conc (mg/Kg)</t>
  </si>
  <si>
    <t>NTO (mg/kg)</t>
  </si>
  <si>
    <t>DNAN (mg/kg)</t>
  </si>
  <si>
    <t>RDX (mg/kg)</t>
  </si>
  <si>
    <t>Soil Spiked</t>
  </si>
  <si>
    <t>Spiked IHE</t>
  </si>
  <si>
    <t xml:space="preserve">NTO R1 </t>
  </si>
  <si>
    <t>NTO R2</t>
  </si>
  <si>
    <t>NTO R3</t>
  </si>
  <si>
    <t>DNAN R1</t>
  </si>
  <si>
    <t>DNAN R2</t>
  </si>
  <si>
    <t>DNAN R3</t>
  </si>
  <si>
    <t>RDX R1</t>
  </si>
  <si>
    <t>RDX R2</t>
  </si>
  <si>
    <t>RDX R3</t>
  </si>
  <si>
    <t>St.Dev</t>
  </si>
  <si>
    <t>C (mg/L)</t>
  </si>
  <si>
    <t xml:space="preserve">Low </t>
  </si>
  <si>
    <t>C (mg/Kg)</t>
  </si>
  <si>
    <t>NTO R1</t>
  </si>
  <si>
    <t>Percentage</t>
  </si>
  <si>
    <t>Range</t>
  </si>
  <si>
    <t>Lowest</t>
  </si>
  <si>
    <t>Highest</t>
  </si>
  <si>
    <t>L-0 E</t>
  </si>
  <si>
    <t>M-0 E</t>
  </si>
  <si>
    <t>H- 0 E</t>
  </si>
  <si>
    <t>C-0 E</t>
  </si>
  <si>
    <t>C-7 E</t>
  </si>
  <si>
    <t>L-7 E</t>
  </si>
  <si>
    <t>M-7 E</t>
  </si>
  <si>
    <t>H-7 E</t>
  </si>
  <si>
    <t>C-36 E</t>
  </si>
  <si>
    <t>L-36 E</t>
  </si>
  <si>
    <t>M-36 E</t>
  </si>
  <si>
    <t>H-36 E</t>
  </si>
  <si>
    <t>C-0 S</t>
  </si>
  <si>
    <t>L-0 S</t>
  </si>
  <si>
    <t>M-0 S</t>
  </si>
  <si>
    <t>H- 0 S</t>
  </si>
  <si>
    <t>C-7 S</t>
  </si>
  <si>
    <t>L-7 S</t>
  </si>
  <si>
    <t>M-7 S</t>
  </si>
  <si>
    <t>H-7 S</t>
  </si>
  <si>
    <t>C-36 S</t>
  </si>
  <si>
    <t>L-36 S</t>
  </si>
  <si>
    <t>M-36 S</t>
  </si>
  <si>
    <t>H-36 S</t>
  </si>
  <si>
    <t>Column1</t>
  </si>
  <si>
    <t>Sample name</t>
  </si>
  <si>
    <t>St. Dev</t>
  </si>
  <si>
    <t>St Err</t>
  </si>
  <si>
    <r>
      <rPr>
        <b/>
        <sz val="11"/>
        <color theme="1"/>
        <rFont val="Calibri"/>
        <family val="2"/>
        <scheme val="minor"/>
      </rPr>
      <t xml:space="preserve">Figure 1. </t>
    </r>
    <r>
      <rPr>
        <sz val="11"/>
        <color theme="1"/>
        <rFont val="Calibri"/>
        <family val="2"/>
        <scheme val="minor"/>
      </rPr>
      <t xml:space="preserve">Mesocosm set up. The empty set up: A) the bucket (1) with sealed lid (2) and the plastic heavy duty seeds tray (3); B) The mesocosms were filled 0.5 cm of damp inert sand (4) on the empty bucket (4) where water leachate was collected; C) And contaminated soil (6) was added on the dump inert sand. </t>
    </r>
  </si>
  <si>
    <t>C</t>
  </si>
  <si>
    <t>L</t>
  </si>
  <si>
    <t>M</t>
  </si>
  <si>
    <t>H</t>
  </si>
  <si>
    <t>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</si>
</sst>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E+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93C47D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BF9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A608C"/>
        <bgColor indexed="64"/>
      </patternFill>
    </fill>
    <fill>
      <patternFill patternType="solid">
        <fgColor rgb="FFFCCCCF"/>
        <bgColor indexed="64"/>
      </patternFill>
    </fill>
    <fill>
      <patternFill patternType="solid">
        <fgColor theme="0" tint="-4.9989318521683403E-2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15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/>
    <xf numFmtId="164" fontId="0" fillId="0" borderId="0" xfId="0" applyNumberForma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/>
    </xf>
    <xf numFmtId="9" fontId="0" fillId="0" borderId="0" xfId="1" applyFont="1" applyAlignment="1">
      <alignment horizontal="center" vertical="center"/>
    </xf>
    <xf numFmtId="0" fontId="0" fillId="0" borderId="0" xfId="0" applyFill="1" applyBorder="1" applyAlignment="1"/>
    <xf numFmtId="0" fontId="0" fillId="0" borderId="1" xfId="0" applyFill="1" applyBorder="1" applyAlignment="1"/>
    <xf numFmtId="0" fontId="3" fillId="0" borderId="2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0" fillId="2" borderId="0" xfId="0" applyFill="1" applyBorder="1" applyAlignment="1"/>
    <xf numFmtId="0" fontId="0" fillId="0" borderId="3" xfId="0" applyBorder="1"/>
    <xf numFmtId="0" fontId="2" fillId="0" borderId="4" xfId="0" applyFont="1" applyBorder="1"/>
    <xf numFmtId="0" fontId="2" fillId="0" borderId="4" xfId="0" applyFont="1" applyBorder="1" applyAlignment="1">
      <alignment horizontal="center" vertical="center"/>
    </xf>
    <xf numFmtId="0" fontId="0" fillId="0" borderId="4" xfId="0" applyBorder="1"/>
    <xf numFmtId="0" fontId="0" fillId="0" borderId="5" xfId="0" applyBorder="1"/>
    <xf numFmtId="0" fontId="2" fillId="0" borderId="6" xfId="0" applyFont="1" applyBorder="1"/>
    <xf numFmtId="0" fontId="0" fillId="0" borderId="0" xfId="0" applyBorder="1"/>
    <xf numFmtId="0" fontId="0" fillId="0" borderId="7" xfId="0" applyBorder="1"/>
    <xf numFmtId="0" fontId="0" fillId="0" borderId="6" xfId="0" applyBorder="1"/>
    <xf numFmtId="0" fontId="3" fillId="0" borderId="8" xfId="0" applyFont="1" applyFill="1" applyBorder="1" applyAlignment="1">
      <alignment horizontal="center"/>
    </xf>
    <xf numFmtId="0" fontId="0" fillId="0" borderId="6" xfId="0" applyFill="1" applyBorder="1" applyAlignment="1"/>
    <xf numFmtId="0" fontId="0" fillId="0" borderId="9" xfId="0" applyFill="1" applyBorder="1" applyAlignment="1"/>
    <xf numFmtId="0" fontId="0" fillId="0" borderId="10" xfId="0" applyFill="1" applyBorder="1" applyAlignment="1"/>
    <xf numFmtId="0" fontId="0" fillId="0" borderId="11" xfId="0" applyFill="1" applyBorder="1" applyAlignment="1"/>
    <xf numFmtId="0" fontId="0" fillId="0" borderId="12" xfId="0" applyBorder="1"/>
    <xf numFmtId="0" fontId="2" fillId="0" borderId="3" xfId="0" applyFont="1" applyBorder="1"/>
    <xf numFmtId="0" fontId="0" fillId="0" borderId="10" xfId="0" applyBorder="1"/>
    <xf numFmtId="0" fontId="0" fillId="0" borderId="11" xfId="0" applyBorder="1"/>
    <xf numFmtId="0" fontId="5" fillId="3" borderId="13" xfId="0" applyFont="1" applyFill="1" applyBorder="1" applyAlignment="1">
      <alignment horizontal="center" wrapText="1" readingOrder="1"/>
    </xf>
    <xf numFmtId="0" fontId="6" fillId="4" borderId="13" xfId="0" applyFont="1" applyFill="1" applyBorder="1" applyAlignment="1">
      <alignment horizontal="center" readingOrder="1"/>
    </xf>
    <xf numFmtId="0" fontId="6" fillId="5" borderId="13" xfId="0" applyFont="1" applyFill="1" applyBorder="1" applyAlignment="1">
      <alignment horizontal="center" readingOrder="1"/>
    </xf>
    <xf numFmtId="0" fontId="6" fillId="6" borderId="13" xfId="0" applyFont="1" applyFill="1" applyBorder="1" applyAlignment="1">
      <alignment horizontal="center" readingOrder="1"/>
    </xf>
    <xf numFmtId="0" fontId="6" fillId="7" borderId="13" xfId="0" applyFont="1" applyFill="1" applyBorder="1" applyAlignment="1">
      <alignment horizontal="center" readingOrder="1"/>
    </xf>
    <xf numFmtId="0" fontId="6" fillId="8" borderId="13" xfId="0" applyFont="1" applyFill="1" applyBorder="1" applyAlignment="1">
      <alignment horizontal="center" readingOrder="1"/>
    </xf>
    <xf numFmtId="0" fontId="6" fillId="9" borderId="13" xfId="0" applyFont="1" applyFill="1" applyBorder="1" applyAlignment="1">
      <alignment horizontal="center" readingOrder="1"/>
    </xf>
    <xf numFmtId="0" fontId="6" fillId="2" borderId="13" xfId="0" applyFont="1" applyFill="1" applyBorder="1" applyAlignment="1">
      <alignment horizontal="center" readingOrder="1"/>
    </xf>
    <xf numFmtId="0" fontId="6" fillId="10" borderId="13" xfId="0" applyFont="1" applyFill="1" applyBorder="1" applyAlignment="1">
      <alignment horizontal="center" readingOrder="1"/>
    </xf>
    <xf numFmtId="0" fontId="6" fillId="6" borderId="13" xfId="0" applyFont="1" applyFill="1" applyBorder="1" applyAlignment="1">
      <alignment horizontal="left" readingOrder="1"/>
    </xf>
    <xf numFmtId="0" fontId="6" fillId="4" borderId="14" xfId="0" applyFont="1" applyFill="1" applyBorder="1" applyAlignment="1">
      <alignment horizontal="center" readingOrder="1"/>
    </xf>
    <xf numFmtId="0" fontId="6" fillId="5" borderId="14" xfId="0" applyFont="1" applyFill="1" applyBorder="1" applyAlignment="1">
      <alignment horizontal="center" readingOrder="1"/>
    </xf>
    <xf numFmtId="0" fontId="6" fillId="6" borderId="14" xfId="0" applyFont="1" applyFill="1" applyBorder="1" applyAlignment="1">
      <alignment horizontal="center" readingOrder="1"/>
    </xf>
    <xf numFmtId="0" fontId="6" fillId="7" borderId="14" xfId="0" applyFont="1" applyFill="1" applyBorder="1" applyAlignment="1">
      <alignment horizontal="center" readingOrder="1"/>
    </xf>
    <xf numFmtId="0" fontId="6" fillId="8" borderId="14" xfId="0" applyFont="1" applyFill="1" applyBorder="1" applyAlignment="1">
      <alignment horizontal="center" readingOrder="1"/>
    </xf>
    <xf numFmtId="0" fontId="6" fillId="9" borderId="14" xfId="0" applyFont="1" applyFill="1" applyBorder="1" applyAlignment="1">
      <alignment horizontal="center" readingOrder="1"/>
    </xf>
    <xf numFmtId="0" fontId="6" fillId="2" borderId="14" xfId="0" applyFont="1" applyFill="1" applyBorder="1" applyAlignment="1">
      <alignment horizontal="center" readingOrder="1"/>
    </xf>
    <xf numFmtId="0" fontId="6" fillId="10" borderId="14" xfId="0" applyFont="1" applyFill="1" applyBorder="1" applyAlignment="1">
      <alignment horizontal="center" readingOrder="1"/>
    </xf>
    <xf numFmtId="0" fontId="6" fillId="6" borderId="0" xfId="0" applyFont="1" applyFill="1" applyAlignment="1">
      <alignment horizontal="right" readingOrder="1"/>
    </xf>
    <xf numFmtId="0" fontId="6" fillId="11" borderId="0" xfId="0" applyFont="1" applyFill="1" applyAlignment="1">
      <alignment horizontal="right" readingOrder="1"/>
    </xf>
    <xf numFmtId="0" fontId="6" fillId="11" borderId="0" xfId="0" applyFont="1" applyFill="1" applyAlignment="1">
      <alignment horizontal="center" readingOrder="1"/>
    </xf>
    <xf numFmtId="0" fontId="6" fillId="11" borderId="15" xfId="0" applyFont="1" applyFill="1" applyBorder="1" applyAlignment="1">
      <alignment horizontal="right" readingOrder="1"/>
    </xf>
    <xf numFmtId="0" fontId="6" fillId="5" borderId="15" xfId="0" applyFont="1" applyFill="1" applyBorder="1" applyAlignment="1">
      <alignment horizontal="right" readingOrder="1"/>
    </xf>
    <xf numFmtId="0" fontId="6" fillId="4" borderId="15" xfId="0" applyFont="1" applyFill="1" applyBorder="1" applyAlignment="1">
      <alignment horizontal="right" readingOrder="1"/>
    </xf>
    <xf numFmtId="0" fontId="6" fillId="11" borderId="16" xfId="0" applyFont="1" applyFill="1" applyBorder="1" applyAlignment="1">
      <alignment horizontal="center" readingOrder="1"/>
    </xf>
    <xf numFmtId="0" fontId="6" fillId="5" borderId="0" xfId="0" applyFont="1" applyFill="1" applyAlignment="1">
      <alignment horizontal="right" readingOrder="1"/>
    </xf>
    <xf numFmtId="0" fontId="6" fillId="4" borderId="0" xfId="0" applyFont="1" applyFill="1" applyAlignment="1">
      <alignment horizontal="right" readingOrder="1"/>
    </xf>
    <xf numFmtId="0" fontId="6" fillId="11" borderId="0" xfId="0" applyFont="1" applyFill="1" applyAlignment="1">
      <alignment horizontal="right" wrapText="1" readingOrder="1"/>
    </xf>
    <xf numFmtId="0" fontId="6" fillId="5" borderId="0" xfId="0" applyFont="1" applyFill="1" applyAlignment="1">
      <alignment horizontal="right" wrapText="1" readingOrder="1"/>
    </xf>
    <xf numFmtId="0" fontId="3" fillId="0" borderId="0" xfId="0" applyFont="1" applyAlignment="1">
      <alignment horizontal="center"/>
    </xf>
    <xf numFmtId="164" fontId="0" fillId="0" borderId="0" xfId="0" applyNumberFormat="1"/>
    <xf numFmtId="0" fontId="0" fillId="0" borderId="2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164" fontId="0" fillId="0" borderId="21" xfId="0" applyNumberForma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0" fontId="2" fillId="12" borderId="20" xfId="0" applyFont="1" applyFill="1" applyBorder="1" applyAlignment="1">
      <alignment horizontal="center" vertical="center"/>
    </xf>
    <xf numFmtId="0" fontId="2" fillId="12" borderId="0" xfId="0" applyFont="1" applyFill="1" applyBorder="1" applyAlignment="1">
      <alignment horizontal="center" vertical="center"/>
    </xf>
    <xf numFmtId="0" fontId="2" fillId="12" borderId="21" xfId="0" applyFont="1" applyFill="1" applyBorder="1" applyAlignment="1">
      <alignment horizontal="center" vertical="center"/>
    </xf>
    <xf numFmtId="0" fontId="2" fillId="13" borderId="20" xfId="0" applyFont="1" applyFill="1" applyBorder="1" applyAlignment="1">
      <alignment horizontal="center" vertical="center"/>
    </xf>
    <xf numFmtId="0" fontId="2" fillId="13" borderId="0" xfId="0" applyFont="1" applyFill="1" applyBorder="1" applyAlignment="1">
      <alignment horizontal="center" vertical="center"/>
    </xf>
    <xf numFmtId="0" fontId="2" fillId="13" borderId="21" xfId="0" applyFon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" fontId="0" fillId="0" borderId="20" xfId="0" applyNumberFormat="1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2" fontId="0" fillId="0" borderId="0" xfId="0" applyNumberFormat="1"/>
    <xf numFmtId="0" fontId="0" fillId="0" borderId="0" xfId="0" applyFill="1" applyBorder="1" applyAlignment="1">
      <alignment horizontal="center" vertical="center"/>
    </xf>
    <xf numFmtId="0" fontId="0" fillId="15" borderId="17" xfId="0" applyFill="1" applyBorder="1"/>
    <xf numFmtId="0" fontId="0" fillId="15" borderId="18" xfId="0" applyFill="1" applyBorder="1"/>
    <xf numFmtId="0" fontId="0" fillId="0" borderId="18" xfId="0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15" borderId="20" xfId="0" applyFill="1" applyBorder="1"/>
    <xf numFmtId="0" fontId="0" fillId="15" borderId="0" xfId="0" applyFill="1" applyBorder="1"/>
    <xf numFmtId="0" fontId="0" fillId="15" borderId="22" xfId="0" applyFill="1" applyBorder="1"/>
    <xf numFmtId="0" fontId="0" fillId="15" borderId="1" xfId="0" applyFill="1" applyBorder="1"/>
    <xf numFmtId="0" fontId="0" fillId="12" borderId="17" xfId="0" applyFill="1" applyBorder="1"/>
    <xf numFmtId="0" fontId="0" fillId="12" borderId="18" xfId="0" applyFill="1" applyBorder="1"/>
    <xf numFmtId="0" fontId="0" fillId="12" borderId="20" xfId="0" applyFill="1" applyBorder="1"/>
    <xf numFmtId="0" fontId="0" fillId="12" borderId="0" xfId="0" applyFill="1" applyBorder="1"/>
    <xf numFmtId="0" fontId="0" fillId="0" borderId="21" xfId="0" applyFill="1" applyBorder="1" applyAlignment="1">
      <alignment horizontal="center" vertical="center"/>
    </xf>
    <xf numFmtId="0" fontId="0" fillId="12" borderId="22" xfId="0" applyFill="1" applyBorder="1"/>
    <xf numFmtId="0" fontId="0" fillId="12" borderId="1" xfId="0" applyFill="1" applyBorder="1"/>
    <xf numFmtId="0" fontId="0" fillId="2" borderId="17" xfId="0" applyFill="1" applyBorder="1"/>
    <xf numFmtId="0" fontId="0" fillId="2" borderId="18" xfId="0" applyFill="1" applyBorder="1"/>
    <xf numFmtId="0" fontId="0" fillId="0" borderId="19" xfId="0" applyFill="1" applyBorder="1" applyAlignment="1">
      <alignment horizontal="center" vertical="center"/>
    </xf>
    <xf numFmtId="0" fontId="0" fillId="2" borderId="20" xfId="0" applyFill="1" applyBorder="1"/>
    <xf numFmtId="0" fontId="0" fillId="2" borderId="0" xfId="0" applyFill="1" applyBorder="1"/>
    <xf numFmtId="0" fontId="0" fillId="2" borderId="22" xfId="0" applyFill="1" applyBorder="1"/>
    <xf numFmtId="0" fontId="0" fillId="2" borderId="1" xfId="0" applyFill="1" applyBorder="1"/>
    <xf numFmtId="0" fontId="0" fillId="0" borderId="17" xfId="0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2" fillId="13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1" fontId="0" fillId="0" borderId="20" xfId="0" applyNumberFormat="1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1" fontId="0" fillId="0" borderId="21" xfId="0" applyNumberFormat="1" applyBorder="1" applyAlignment="1">
      <alignment horizontal="center" vertical="center"/>
    </xf>
    <xf numFmtId="0" fontId="2" fillId="13" borderId="0" xfId="0" applyFont="1" applyFill="1" applyBorder="1" applyAlignment="1">
      <alignment horizontal="center" vertical="center"/>
    </xf>
    <xf numFmtId="0" fontId="0" fillId="0" borderId="20" xfId="0" applyBorder="1"/>
    <xf numFmtId="0" fontId="0" fillId="0" borderId="21" xfId="0" applyBorder="1"/>
    <xf numFmtId="0" fontId="2" fillId="17" borderId="24" xfId="0" applyFont="1" applyFill="1" applyBorder="1" applyAlignment="1">
      <alignment horizontal="center" vertical="center"/>
    </xf>
    <xf numFmtId="2" fontId="0" fillId="16" borderId="26" xfId="0" applyNumberFormat="1" applyFill="1" applyBorder="1" applyAlignment="1">
      <alignment horizontal="center" vertical="center"/>
    </xf>
    <xf numFmtId="2" fontId="0" fillId="16" borderId="27" xfId="0" applyNumberFormat="1" applyFill="1" applyBorder="1" applyAlignment="1">
      <alignment horizontal="center" vertical="center"/>
    </xf>
    <xf numFmtId="0" fontId="0" fillId="16" borderId="1" xfId="0" applyFill="1" applyBorder="1"/>
    <xf numFmtId="0" fontId="0" fillId="0" borderId="25" xfId="0" applyBorder="1"/>
    <xf numFmtId="0" fontId="0" fillId="18" borderId="26" xfId="0" applyFill="1" applyBorder="1"/>
    <xf numFmtId="0" fontId="0" fillId="19" borderId="25" xfId="0" applyFill="1" applyBorder="1"/>
    <xf numFmtId="0" fontId="0" fillId="19" borderId="27" xfId="0" applyFill="1" applyBorder="1"/>
    <xf numFmtId="0" fontId="0" fillId="20" borderId="25" xfId="0" applyFill="1" applyBorder="1"/>
    <xf numFmtId="0" fontId="0" fillId="18" borderId="28" xfId="0" applyFill="1" applyBorder="1"/>
    <xf numFmtId="0" fontId="0" fillId="16" borderId="0" xfId="0" applyFill="1"/>
    <xf numFmtId="0" fontId="0" fillId="14" borderId="28" xfId="0" applyFill="1" applyBorder="1"/>
    <xf numFmtId="165" fontId="0" fillId="14" borderId="21" xfId="0" applyNumberFormat="1" applyFill="1" applyBorder="1"/>
    <xf numFmtId="165" fontId="0" fillId="12" borderId="28" xfId="0" applyNumberFormat="1" applyFill="1" applyBorder="1"/>
    <xf numFmtId="0" fontId="0" fillId="18" borderId="29" xfId="0" applyFill="1" applyBorder="1"/>
    <xf numFmtId="0" fontId="0" fillId="14" borderId="29" xfId="0" applyFill="1" applyBorder="1"/>
    <xf numFmtId="165" fontId="0" fillId="14" borderId="23" xfId="0" applyNumberFormat="1" applyFill="1" applyBorder="1"/>
    <xf numFmtId="165" fontId="0" fillId="12" borderId="29" xfId="0" applyNumberFormat="1" applyFill="1" applyBorder="1"/>
    <xf numFmtId="165" fontId="0" fillId="0" borderId="0" xfId="0" applyNumberFormat="1"/>
    <xf numFmtId="1" fontId="0" fillId="16" borderId="0" xfId="0" applyNumberFormat="1" applyFill="1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 applyAlignment="1">
      <alignment vertical="center"/>
    </xf>
    <xf numFmtId="0" fontId="0" fillId="14" borderId="20" xfId="0" applyFill="1" applyBorder="1"/>
    <xf numFmtId="0" fontId="0" fillId="14" borderId="0" xfId="0" applyFill="1" applyBorder="1"/>
    <xf numFmtId="164" fontId="0" fillId="14" borderId="0" xfId="0" applyNumberFormat="1" applyFill="1" applyBorder="1"/>
    <xf numFmtId="0" fontId="0" fillId="14" borderId="21" xfId="0" applyFill="1" applyBorder="1"/>
    <xf numFmtId="0" fontId="0" fillId="14" borderId="22" xfId="0" applyFill="1" applyBorder="1"/>
    <xf numFmtId="0" fontId="0" fillId="14" borderId="1" xfId="0" applyFill="1" applyBorder="1"/>
    <xf numFmtId="164" fontId="0" fillId="14" borderId="1" xfId="0" applyNumberFormat="1" applyFill="1" applyBorder="1"/>
    <xf numFmtId="0" fontId="0" fillId="14" borderId="23" xfId="0" applyFill="1" applyBorder="1"/>
    <xf numFmtId="0" fontId="2" fillId="19" borderId="22" xfId="0" applyFont="1" applyFill="1" applyBorder="1"/>
    <xf numFmtId="0" fontId="2" fillId="19" borderId="1" xfId="0" applyFont="1" applyFill="1" applyBorder="1" applyAlignment="1">
      <alignment horizontal="center" vertical="center"/>
    </xf>
    <xf numFmtId="0" fontId="2" fillId="19" borderId="23" xfId="0" applyFont="1" applyFill="1" applyBorder="1" applyAlignment="1">
      <alignment horizontal="center" vertical="center"/>
    </xf>
    <xf numFmtId="0" fontId="2" fillId="23" borderId="22" xfId="0" applyFont="1" applyFill="1" applyBorder="1" applyAlignment="1">
      <alignment horizontal="center" vertical="center"/>
    </xf>
    <xf numFmtId="0" fontId="2" fillId="23" borderId="1" xfId="0" applyFont="1" applyFill="1" applyBorder="1" applyAlignment="1">
      <alignment horizontal="center" vertical="center"/>
    </xf>
    <xf numFmtId="0" fontId="2" fillId="23" borderId="23" xfId="0" applyFont="1" applyFill="1" applyBorder="1" applyAlignment="1">
      <alignment horizontal="center" vertical="center"/>
    </xf>
    <xf numFmtId="164" fontId="0" fillId="12" borderId="0" xfId="0" applyNumberFormat="1" applyFill="1" applyBorder="1"/>
    <xf numFmtId="0" fontId="0" fillId="12" borderId="21" xfId="0" applyFill="1" applyBorder="1"/>
    <xf numFmtId="164" fontId="0" fillId="12" borderId="1" xfId="0" applyNumberFormat="1" applyFill="1" applyBorder="1"/>
    <xf numFmtId="0" fontId="0" fillId="12" borderId="23" xfId="0" applyFill="1" applyBorder="1"/>
    <xf numFmtId="0" fontId="2" fillId="24" borderId="22" xfId="0" applyFont="1" applyFill="1" applyBorder="1" applyAlignment="1">
      <alignment horizontal="center" vertical="center"/>
    </xf>
    <xf numFmtId="0" fontId="2" fillId="24" borderId="1" xfId="0" applyFont="1" applyFill="1" applyBorder="1" applyAlignment="1">
      <alignment horizontal="center" vertical="center"/>
    </xf>
    <xf numFmtId="0" fontId="2" fillId="24" borderId="23" xfId="0" applyFont="1" applyFill="1" applyBorder="1" applyAlignment="1">
      <alignment horizontal="center" vertical="center"/>
    </xf>
    <xf numFmtId="0" fontId="0" fillId="13" borderId="20" xfId="0" applyFill="1" applyBorder="1"/>
    <xf numFmtId="0" fontId="0" fillId="13" borderId="0" xfId="0" applyFill="1" applyBorder="1"/>
    <xf numFmtId="164" fontId="0" fillId="13" borderId="0" xfId="0" applyNumberFormat="1" applyFill="1" applyBorder="1"/>
    <xf numFmtId="0" fontId="0" fillId="13" borderId="21" xfId="0" applyFill="1" applyBorder="1"/>
    <xf numFmtId="0" fontId="0" fillId="13" borderId="22" xfId="0" applyFill="1" applyBorder="1"/>
    <xf numFmtId="0" fontId="0" fillId="13" borderId="1" xfId="0" applyFill="1" applyBorder="1"/>
    <xf numFmtId="164" fontId="0" fillId="13" borderId="1" xfId="0" applyNumberFormat="1" applyFill="1" applyBorder="1"/>
    <xf numFmtId="0" fontId="0" fillId="13" borderId="23" xfId="0" applyFill="1" applyBorder="1"/>
    <xf numFmtId="0" fontId="2" fillId="25" borderId="22" xfId="0" applyFont="1" applyFill="1" applyBorder="1" applyAlignment="1">
      <alignment horizontal="center" vertical="center"/>
    </xf>
    <xf numFmtId="0" fontId="2" fillId="25" borderId="1" xfId="0" applyFont="1" applyFill="1" applyBorder="1" applyAlignment="1">
      <alignment horizontal="center" vertical="center"/>
    </xf>
    <xf numFmtId="0" fontId="2" fillId="25" borderId="23" xfId="0" applyFont="1" applyFill="1" applyBorder="1" applyAlignment="1">
      <alignment horizontal="center" vertical="center"/>
    </xf>
    <xf numFmtId="0" fontId="0" fillId="26" borderId="20" xfId="0" applyFill="1" applyBorder="1"/>
    <xf numFmtId="0" fontId="0" fillId="26" borderId="0" xfId="0" applyFill="1" applyBorder="1"/>
    <xf numFmtId="164" fontId="0" fillId="26" borderId="0" xfId="0" applyNumberFormat="1" applyFill="1" applyBorder="1"/>
    <xf numFmtId="0" fontId="0" fillId="26" borderId="21" xfId="0" applyFill="1" applyBorder="1"/>
    <xf numFmtId="0" fontId="0" fillId="26" borderId="22" xfId="0" applyFill="1" applyBorder="1"/>
    <xf numFmtId="0" fontId="0" fillId="26" borderId="1" xfId="0" applyFill="1" applyBorder="1"/>
    <xf numFmtId="164" fontId="0" fillId="26" borderId="1" xfId="0" applyNumberFormat="1" applyFill="1" applyBorder="1"/>
    <xf numFmtId="0" fontId="0" fillId="26" borderId="23" xfId="0" applyFill="1" applyBorder="1"/>
    <xf numFmtId="0" fontId="2" fillId="27" borderId="0" xfId="0" applyFont="1" applyFill="1" applyAlignment="1">
      <alignment horizontal="left" vertical="center"/>
    </xf>
    <xf numFmtId="0" fontId="2" fillId="19" borderId="24" xfId="0" applyFont="1" applyFill="1" applyBorder="1"/>
    <xf numFmtId="0" fontId="2" fillId="19" borderId="26" xfId="0" applyFont="1" applyFill="1" applyBorder="1" applyAlignment="1">
      <alignment horizontal="center" vertical="center"/>
    </xf>
    <xf numFmtId="0" fontId="2" fillId="19" borderId="27" xfId="0" applyFont="1" applyFill="1" applyBorder="1" applyAlignment="1">
      <alignment horizontal="center" vertical="center"/>
    </xf>
    <xf numFmtId="0" fontId="2" fillId="23" borderId="24" xfId="0" applyFont="1" applyFill="1" applyBorder="1" applyAlignment="1">
      <alignment horizontal="center" vertical="center"/>
    </xf>
    <xf numFmtId="0" fontId="2" fillId="23" borderId="26" xfId="0" applyFont="1" applyFill="1" applyBorder="1" applyAlignment="1">
      <alignment horizontal="center" vertical="center"/>
    </xf>
    <xf numFmtId="0" fontId="2" fillId="23" borderId="27" xfId="0" applyFont="1" applyFill="1" applyBorder="1" applyAlignment="1">
      <alignment horizontal="center" vertical="center"/>
    </xf>
    <xf numFmtId="0" fontId="2" fillId="24" borderId="24" xfId="0" applyFont="1" applyFill="1" applyBorder="1" applyAlignment="1">
      <alignment horizontal="center" vertical="center"/>
    </xf>
    <xf numFmtId="0" fontId="2" fillId="24" borderId="26" xfId="0" applyFont="1" applyFill="1" applyBorder="1" applyAlignment="1">
      <alignment horizontal="center" vertical="center"/>
    </xf>
    <xf numFmtId="0" fontId="2" fillId="24" borderId="27" xfId="0" applyFont="1" applyFill="1" applyBorder="1" applyAlignment="1">
      <alignment horizontal="center" vertical="center"/>
    </xf>
    <xf numFmtId="0" fontId="2" fillId="25" borderId="24" xfId="0" applyFont="1" applyFill="1" applyBorder="1" applyAlignment="1">
      <alignment horizontal="center" vertical="center"/>
    </xf>
    <xf numFmtId="0" fontId="2" fillId="25" borderId="26" xfId="0" applyFont="1" applyFill="1" applyBorder="1" applyAlignment="1">
      <alignment horizontal="center" vertical="center"/>
    </xf>
    <xf numFmtId="0" fontId="2" fillId="25" borderId="27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12" borderId="0" xfId="0" applyFont="1" applyFill="1" applyAlignment="1">
      <alignment horizontal="center" vertical="center"/>
    </xf>
    <xf numFmtId="0" fontId="2" fillId="13" borderId="0" xfId="0" applyFont="1" applyFill="1" applyAlignment="1">
      <alignment horizontal="center" vertical="center"/>
    </xf>
    <xf numFmtId="0" fontId="2" fillId="13" borderId="24" xfId="0" applyFont="1" applyFill="1" applyBorder="1" applyAlignment="1">
      <alignment horizontal="center" vertical="center" wrapText="1"/>
    </xf>
    <xf numFmtId="0" fontId="2" fillId="13" borderId="26" xfId="0" applyFont="1" applyFill="1" applyBorder="1" applyAlignment="1">
      <alignment horizontal="center" vertical="center" wrapText="1"/>
    </xf>
    <xf numFmtId="0" fontId="2" fillId="13" borderId="27" xfId="0" applyFont="1" applyFill="1" applyBorder="1" applyAlignment="1">
      <alignment horizontal="center" vertical="center" wrapText="1"/>
    </xf>
    <xf numFmtId="0" fontId="2" fillId="13" borderId="30" xfId="0" applyFont="1" applyFill="1" applyBorder="1"/>
    <xf numFmtId="0" fontId="0" fillId="13" borderId="0" xfId="0" applyFill="1" applyAlignment="1">
      <alignment horizontal="center" vertical="center"/>
    </xf>
    <xf numFmtId="2" fontId="0" fillId="13" borderId="0" xfId="0" applyNumberFormat="1" applyFill="1" applyAlignment="1">
      <alignment horizontal="center" vertical="center"/>
    </xf>
    <xf numFmtId="2" fontId="0" fillId="13" borderId="21" xfId="0" applyNumberFormat="1" applyFill="1" applyBorder="1" applyAlignment="1">
      <alignment horizontal="center" vertical="center"/>
    </xf>
    <xf numFmtId="0" fontId="2" fillId="13" borderId="28" xfId="0" applyFont="1" applyFill="1" applyBorder="1"/>
    <xf numFmtId="0" fontId="2" fillId="13" borderId="29" xfId="0" applyFont="1" applyFill="1" applyBorder="1"/>
    <xf numFmtId="0" fontId="0" fillId="13" borderId="1" xfId="0" applyFill="1" applyBorder="1" applyAlignment="1">
      <alignment horizontal="center" vertical="center"/>
    </xf>
    <xf numFmtId="2" fontId="0" fillId="13" borderId="1" xfId="0" applyNumberFormat="1" applyFill="1" applyBorder="1" applyAlignment="1">
      <alignment horizontal="center" vertical="center"/>
    </xf>
    <xf numFmtId="2" fontId="0" fillId="13" borderId="23" xfId="0" applyNumberFormat="1" applyFill="1" applyBorder="1" applyAlignment="1">
      <alignment horizontal="center" vertical="center"/>
    </xf>
    <xf numFmtId="0" fontId="2" fillId="27" borderId="20" xfId="0" applyFont="1" applyFill="1" applyBorder="1" applyAlignment="1">
      <alignment horizontal="center" vertical="center"/>
    </xf>
    <xf numFmtId="0" fontId="2" fillId="27" borderId="25" xfId="0" applyFont="1" applyFill="1" applyBorder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/>
    </xf>
    <xf numFmtId="0" fontId="0" fillId="16" borderId="17" xfId="0" applyFill="1" applyBorder="1"/>
    <xf numFmtId="0" fontId="0" fillId="16" borderId="18" xfId="0" applyFill="1" applyBorder="1"/>
    <xf numFmtId="0" fontId="0" fillId="14" borderId="30" xfId="0" applyFill="1" applyBorder="1"/>
    <xf numFmtId="165" fontId="0" fillId="14" borderId="19" xfId="0" applyNumberFormat="1" applyFill="1" applyBorder="1"/>
    <xf numFmtId="0" fontId="0" fillId="16" borderId="20" xfId="0" applyFill="1" applyBorder="1"/>
    <xf numFmtId="0" fontId="0" fillId="16" borderId="0" xfId="0" applyFill="1" applyBorder="1"/>
    <xf numFmtId="0" fontId="0" fillId="16" borderId="22" xfId="0" applyFill="1" applyBorder="1"/>
    <xf numFmtId="0" fontId="2" fillId="0" borderId="0" xfId="0" applyFont="1" applyFill="1" applyBorder="1"/>
    <xf numFmtId="2" fontId="0" fillId="0" borderId="0" xfId="0" applyNumberFormat="1" applyFill="1" applyBorder="1" applyAlignment="1">
      <alignment horizontal="center" vertical="center"/>
    </xf>
    <xf numFmtId="0" fontId="2" fillId="26" borderId="0" xfId="0" applyFont="1" applyFill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2" fontId="0" fillId="0" borderId="0" xfId="1" applyNumberFormat="1" applyFont="1" applyAlignment="1">
      <alignment horizontal="center" vertical="center"/>
    </xf>
    <xf numFmtId="9" fontId="0" fillId="0" borderId="0" xfId="1" applyFont="1"/>
    <xf numFmtId="2" fontId="0" fillId="0" borderId="0" xfId="0" applyNumberFormat="1" applyFont="1" applyAlignment="1">
      <alignment horizontal="center" vertical="center"/>
    </xf>
    <xf numFmtId="0" fontId="0" fillId="0" borderId="0" xfId="0" applyFill="1" applyBorder="1"/>
    <xf numFmtId="0" fontId="10" fillId="0" borderId="0" xfId="0" applyFont="1"/>
    <xf numFmtId="0" fontId="2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14" borderId="17" xfId="0" applyFont="1" applyFill="1" applyBorder="1" applyAlignment="1">
      <alignment horizontal="center" vertical="center"/>
    </xf>
    <xf numFmtId="0" fontId="12" fillId="14" borderId="18" xfId="0" applyFont="1" applyFill="1" applyBorder="1" applyAlignment="1">
      <alignment horizontal="center" vertical="center"/>
    </xf>
    <xf numFmtId="0" fontId="12" fillId="14" borderId="19" xfId="0" applyFont="1" applyFill="1" applyBorder="1" applyAlignment="1">
      <alignment horizontal="center" vertical="center"/>
    </xf>
    <xf numFmtId="0" fontId="12" fillId="14" borderId="22" xfId="0" applyFont="1" applyFill="1" applyBorder="1" applyAlignment="1">
      <alignment horizontal="center" vertical="center"/>
    </xf>
    <xf numFmtId="0" fontId="12" fillId="14" borderId="1" xfId="0" applyFont="1" applyFill="1" applyBorder="1" applyAlignment="1">
      <alignment horizontal="center" vertical="center"/>
    </xf>
    <xf numFmtId="0" fontId="12" fillId="14" borderId="23" xfId="0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1" fillId="14" borderId="17" xfId="0" applyFont="1" applyFill="1" applyBorder="1" applyAlignment="1">
      <alignment horizontal="center" vertical="center"/>
    </xf>
    <xf numFmtId="0" fontId="0" fillId="14" borderId="18" xfId="0" applyFill="1" applyBorder="1" applyAlignment="1">
      <alignment horizontal="center" vertical="center"/>
    </xf>
    <xf numFmtId="0" fontId="0" fillId="14" borderId="19" xfId="0" applyFill="1" applyBorder="1" applyAlignment="1">
      <alignment horizontal="center" vertical="center"/>
    </xf>
    <xf numFmtId="0" fontId="0" fillId="14" borderId="22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4" borderId="23" xfId="0" applyFill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21" borderId="24" xfId="0" applyFont="1" applyFill="1" applyBorder="1" applyAlignment="1">
      <alignment horizontal="center" vertical="center"/>
    </xf>
    <xf numFmtId="0" fontId="2" fillId="21" borderId="26" xfId="0" applyFont="1" applyFill="1" applyBorder="1" applyAlignment="1">
      <alignment horizontal="center" vertical="center"/>
    </xf>
    <xf numFmtId="0" fontId="2" fillId="21" borderId="27" xfId="0" applyFont="1" applyFill="1" applyBorder="1" applyAlignment="1">
      <alignment horizontal="center" vertical="center"/>
    </xf>
    <xf numFmtId="0" fontId="2" fillId="20" borderId="24" xfId="0" applyFont="1" applyFill="1" applyBorder="1" applyAlignment="1">
      <alignment horizontal="center" vertical="center"/>
    </xf>
    <xf numFmtId="0" fontId="2" fillId="20" borderId="26" xfId="0" applyFont="1" applyFill="1" applyBorder="1" applyAlignment="1">
      <alignment horizontal="center" vertical="center"/>
    </xf>
    <xf numFmtId="0" fontId="2" fillId="20" borderId="27" xfId="0" applyFont="1" applyFill="1" applyBorder="1" applyAlignment="1">
      <alignment horizontal="center" vertical="center"/>
    </xf>
    <xf numFmtId="0" fontId="2" fillId="22" borderId="24" xfId="0" applyFont="1" applyFill="1" applyBorder="1" applyAlignment="1">
      <alignment horizontal="center" vertical="center"/>
    </xf>
    <xf numFmtId="0" fontId="2" fillId="22" borderId="26" xfId="0" applyFont="1" applyFill="1" applyBorder="1" applyAlignment="1">
      <alignment horizontal="center" vertical="center"/>
    </xf>
    <xf numFmtId="0" fontId="2" fillId="22" borderId="27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7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15" borderId="17" xfId="0" applyFill="1" applyBorder="1" applyAlignment="1">
      <alignment horizontal="center" vertical="center" wrapText="1"/>
    </xf>
    <xf numFmtId="0" fontId="0" fillId="15" borderId="18" xfId="0" applyFill="1" applyBorder="1" applyAlignment="1">
      <alignment horizontal="center" vertical="center" wrapText="1"/>
    </xf>
    <xf numFmtId="0" fontId="0" fillId="15" borderId="19" xfId="0" applyFill="1" applyBorder="1" applyAlignment="1">
      <alignment horizontal="center" vertical="center" wrapText="1"/>
    </xf>
    <xf numFmtId="0" fontId="0" fillId="15" borderId="20" xfId="0" applyFill="1" applyBorder="1" applyAlignment="1">
      <alignment horizontal="center" vertical="center" wrapText="1"/>
    </xf>
    <xf numFmtId="0" fontId="0" fillId="15" borderId="0" xfId="0" applyFill="1" applyBorder="1" applyAlignment="1">
      <alignment horizontal="center" vertical="center" wrapText="1"/>
    </xf>
    <xf numFmtId="0" fontId="0" fillId="15" borderId="21" xfId="0" applyFill="1" applyBorder="1" applyAlignment="1">
      <alignment horizontal="center" vertical="center" wrapText="1"/>
    </xf>
    <xf numFmtId="0" fontId="0" fillId="15" borderId="22" xfId="0" applyFill="1" applyBorder="1" applyAlignment="1">
      <alignment horizontal="center" vertical="center" wrapText="1"/>
    </xf>
    <xf numFmtId="0" fontId="0" fillId="15" borderId="1" xfId="0" applyFill="1" applyBorder="1" applyAlignment="1">
      <alignment horizontal="center" vertical="center" wrapText="1"/>
    </xf>
    <xf numFmtId="0" fontId="0" fillId="15" borderId="23" xfId="0" applyFill="1" applyBorder="1" applyAlignment="1">
      <alignment horizontal="center" vertical="center" wrapText="1"/>
    </xf>
    <xf numFmtId="0" fontId="2" fillId="13" borderId="17" xfId="0" applyFont="1" applyFill="1" applyBorder="1" applyAlignment="1">
      <alignment horizontal="center" vertical="center"/>
    </xf>
    <xf numFmtId="0" fontId="2" fillId="13" borderId="18" xfId="0" applyFont="1" applyFill="1" applyBorder="1" applyAlignment="1">
      <alignment horizontal="center" vertical="center"/>
    </xf>
    <xf numFmtId="0" fontId="2" fillId="13" borderId="19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12" borderId="17" xfId="0" applyFont="1" applyFill="1" applyBorder="1" applyAlignment="1">
      <alignment horizontal="center" vertical="center"/>
    </xf>
    <xf numFmtId="0" fontId="2" fillId="12" borderId="18" xfId="0" applyFont="1" applyFill="1" applyBorder="1" applyAlignment="1">
      <alignment horizontal="center" vertical="center"/>
    </xf>
    <xf numFmtId="0" fontId="2" fillId="12" borderId="19" xfId="0" applyFont="1" applyFill="1" applyBorder="1" applyAlignment="1">
      <alignment horizontal="center" vertical="center"/>
    </xf>
    <xf numFmtId="1" fontId="0" fillId="0" borderId="20" xfId="0" applyNumberFormat="1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1" fontId="0" fillId="0" borderId="21" xfId="0" applyNumberFormat="1" applyBorder="1" applyAlignment="1">
      <alignment horizontal="center" vertical="center"/>
    </xf>
    <xf numFmtId="0" fontId="0" fillId="12" borderId="0" xfId="0" applyFill="1" applyBorder="1" applyAlignment="1">
      <alignment horizontal="center" vertical="center"/>
    </xf>
    <xf numFmtId="9" fontId="0" fillId="0" borderId="0" xfId="0" applyNumberFormat="1"/>
    <xf numFmtId="0" fontId="2" fillId="0" borderId="20" xfId="0" applyFont="1" applyBorder="1" applyAlignment="1">
      <alignment horizontal="center" vertical="center"/>
    </xf>
    <xf numFmtId="9" fontId="0" fillId="0" borderId="0" xfId="1" applyFont="1" applyBorder="1" applyAlignment="1">
      <alignment horizontal="center" vertical="center"/>
    </xf>
    <xf numFmtId="9" fontId="0" fillId="0" borderId="21" xfId="1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9" fontId="0" fillId="0" borderId="23" xfId="1" applyFont="1" applyBorder="1" applyAlignment="1">
      <alignment horizontal="center" vertical="center"/>
    </xf>
    <xf numFmtId="9" fontId="0" fillId="0" borderId="17" xfId="1" applyFont="1" applyBorder="1" applyAlignment="1">
      <alignment horizontal="center" vertical="center"/>
    </xf>
    <xf numFmtId="9" fontId="0" fillId="0" borderId="18" xfId="1" applyFont="1" applyBorder="1" applyAlignment="1">
      <alignment horizontal="center" vertical="center"/>
    </xf>
    <xf numFmtId="9" fontId="0" fillId="0" borderId="19" xfId="1" applyFont="1" applyBorder="1" applyAlignment="1">
      <alignment horizontal="center" vertical="center"/>
    </xf>
    <xf numFmtId="9" fontId="0" fillId="0" borderId="20" xfId="1" applyFont="1" applyBorder="1" applyAlignment="1">
      <alignment horizontal="center" vertical="center"/>
    </xf>
    <xf numFmtId="9" fontId="0" fillId="0" borderId="22" xfId="1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CCCCF"/>
      <color rgb="FFFA60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083373807761731"/>
          <c:y val="6.4594320044790585E-2"/>
          <c:w val="0.71894941344480334"/>
          <c:h val="0.85661873582832959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'Soil A - Draftsman'!$P$3:$P$7</c:f>
              <c:numCache>
                <c:formatCode>General</c:formatCode>
                <c:ptCount val="5"/>
                <c:pt idx="0">
                  <c:v>154.69999999999999</c:v>
                </c:pt>
                <c:pt idx="1">
                  <c:v>65</c:v>
                </c:pt>
                <c:pt idx="2">
                  <c:v>19.899999999999999</c:v>
                </c:pt>
                <c:pt idx="3">
                  <c:v>51</c:v>
                </c:pt>
                <c:pt idx="4">
                  <c:v>17.3</c:v>
                </c:pt>
              </c:numCache>
            </c:numRef>
          </c:xVal>
          <c:yVal>
            <c:numRef>
              <c:f>'Soil A - Draftsman'!$O$3:$O$7</c:f>
              <c:numCache>
                <c:formatCode>0.0</c:formatCode>
                <c:ptCount val="5"/>
                <c:pt idx="0">
                  <c:v>89.75</c:v>
                </c:pt>
                <c:pt idx="1">
                  <c:v>104.61</c:v>
                </c:pt>
                <c:pt idx="2">
                  <c:v>119.86</c:v>
                </c:pt>
                <c:pt idx="3">
                  <c:v>119.08</c:v>
                </c:pt>
                <c:pt idx="4">
                  <c:v>112.24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924-4DDB-895B-0B506730B1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K+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798659434210327"/>
          <c:y val="7.167121170918167E-2"/>
          <c:w val="0.71932603980838516"/>
          <c:h val="0.6861546999910263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'Soil A - Draftsman'!$U$3:$U$7</c:f>
              <c:numCache>
                <c:formatCode>General</c:formatCode>
                <c:ptCount val="5"/>
                <c:pt idx="0">
                  <c:v>367.8</c:v>
                </c:pt>
                <c:pt idx="1">
                  <c:v>294.10000000000002</c:v>
                </c:pt>
                <c:pt idx="2">
                  <c:v>228.6</c:v>
                </c:pt>
                <c:pt idx="3">
                  <c:v>181</c:v>
                </c:pt>
                <c:pt idx="4">
                  <c:v>180.5</c:v>
                </c:pt>
              </c:numCache>
            </c:numRef>
          </c:xVal>
          <c:yVal>
            <c:numRef>
              <c:f>'Soil A - Draftsman'!$S$3:$S$7</c:f>
              <c:numCache>
                <c:formatCode>General</c:formatCode>
                <c:ptCount val="5"/>
                <c:pt idx="0">
                  <c:v>1.22</c:v>
                </c:pt>
                <c:pt idx="1">
                  <c:v>3.0933000000000002</c:v>
                </c:pt>
                <c:pt idx="2">
                  <c:v>2.8753000000000002</c:v>
                </c:pt>
                <c:pt idx="3">
                  <c:v>1.9643999999999999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4FF-40AD-ABDE-180CFB9C89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IHE (mg/kg)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EC (uS/cm)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12164006064227E-2"/>
          <c:y val="7.8059432451490843E-2"/>
          <c:w val="0.8426740265299083"/>
          <c:h val="0.84388113509701834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'Soil A - Draftsman'!$R$3:$R$7</c:f>
              <c:numCache>
                <c:formatCode>General</c:formatCode>
                <c:ptCount val="5"/>
                <c:pt idx="0">
                  <c:v>7.5999999999999988</c:v>
                </c:pt>
                <c:pt idx="1">
                  <c:v>7.5999999999999988</c:v>
                </c:pt>
                <c:pt idx="2">
                  <c:v>7.5</c:v>
                </c:pt>
                <c:pt idx="3">
                  <c:v>7.5</c:v>
                </c:pt>
                <c:pt idx="4">
                  <c:v>7.4000000000000012</c:v>
                </c:pt>
              </c:numCache>
            </c:numRef>
          </c:xVal>
          <c:yVal>
            <c:numRef>
              <c:f>'Soil A - Draftsman'!$T$3:$T$7</c:f>
              <c:numCache>
                <c:formatCode>0.0</c:formatCode>
                <c:ptCount val="5"/>
                <c:pt idx="0">
                  <c:v>148.66999999999999</c:v>
                </c:pt>
                <c:pt idx="1">
                  <c:v>56.55</c:v>
                </c:pt>
                <c:pt idx="2">
                  <c:v>167.66</c:v>
                </c:pt>
                <c:pt idx="3">
                  <c:v>106.29</c:v>
                </c:pt>
                <c:pt idx="4">
                  <c:v>140.29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32C-48EC-916A-AB04194EA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'Soil A - Draftsman'!$U$3:$U$7</c:f>
              <c:numCache>
                <c:formatCode>General</c:formatCode>
                <c:ptCount val="5"/>
                <c:pt idx="0">
                  <c:v>367.8</c:v>
                </c:pt>
                <c:pt idx="1">
                  <c:v>294.10000000000002</c:v>
                </c:pt>
                <c:pt idx="2">
                  <c:v>228.6</c:v>
                </c:pt>
                <c:pt idx="3">
                  <c:v>181</c:v>
                </c:pt>
                <c:pt idx="4">
                  <c:v>180.5</c:v>
                </c:pt>
              </c:numCache>
            </c:numRef>
          </c:xVal>
          <c:yVal>
            <c:numRef>
              <c:f>'Soil A - Draftsman'!$R$3:$R$7</c:f>
              <c:numCache>
                <c:formatCode>General</c:formatCode>
                <c:ptCount val="5"/>
                <c:pt idx="0">
                  <c:v>7.5999999999999988</c:v>
                </c:pt>
                <c:pt idx="1">
                  <c:v>7.5999999999999988</c:v>
                </c:pt>
                <c:pt idx="2">
                  <c:v>7.5</c:v>
                </c:pt>
                <c:pt idx="3">
                  <c:v>7.5</c:v>
                </c:pt>
                <c:pt idx="4">
                  <c:v>7.4000000000000012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99-4777-B478-9B3A68BA3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/>
                  <a:t>pH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603200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083373807761731"/>
          <c:y val="6.4594320044790585E-2"/>
          <c:w val="0.71894941344480334"/>
          <c:h val="0.85661873582832959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'Soil B - Draftsman '!$P$3:$P$7</c:f>
              <c:numCache>
                <c:formatCode>General</c:formatCode>
                <c:ptCount val="5"/>
                <c:pt idx="0">
                  <c:v>153</c:v>
                </c:pt>
                <c:pt idx="1">
                  <c:v>21.700000000000003</c:v>
                </c:pt>
                <c:pt idx="2">
                  <c:v>13.2</c:v>
                </c:pt>
                <c:pt idx="3">
                  <c:v>0</c:v>
                </c:pt>
                <c:pt idx="4">
                  <c:v>3.5999999999999996</c:v>
                </c:pt>
              </c:numCache>
            </c:numRef>
          </c:xVal>
          <c:yVal>
            <c:numRef>
              <c:f>'Soil B - Draftsman '!$O$3:$O$7</c:f>
              <c:numCache>
                <c:formatCode>0.0</c:formatCode>
                <c:ptCount val="5"/>
                <c:pt idx="0">
                  <c:v>32.51</c:v>
                </c:pt>
                <c:pt idx="1">
                  <c:v>22.1</c:v>
                </c:pt>
                <c:pt idx="2">
                  <c:v>11</c:v>
                </c:pt>
                <c:pt idx="3">
                  <c:v>21.95</c:v>
                </c:pt>
                <c:pt idx="4">
                  <c:v>26.68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E39-4C83-997C-2436DCDCA1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K+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900087936578259E-2"/>
          <c:y val="7.0512856103803812E-2"/>
          <c:w val="0.86099777809103784"/>
          <c:h val="0.71452626208494907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'Soil B - Draftsman '!$M$3:$M$7</c:f>
              <c:numCache>
                <c:formatCode>General</c:formatCode>
                <c:ptCount val="5"/>
                <c:pt idx="0">
                  <c:v>7.7</c:v>
                </c:pt>
                <c:pt idx="1">
                  <c:v>7.1</c:v>
                </c:pt>
                <c:pt idx="2">
                  <c:v>7.5</c:v>
                </c:pt>
                <c:pt idx="3">
                  <c:v>7.4</c:v>
                </c:pt>
                <c:pt idx="4">
                  <c:v>7.4</c:v>
                </c:pt>
              </c:numCache>
            </c:numRef>
          </c:xVal>
          <c:yVal>
            <c:numRef>
              <c:f>'Soil B - Draftsman '!$N$3:$N$7</c:f>
              <c:numCache>
                <c:formatCode>General</c:formatCode>
                <c:ptCount val="5"/>
                <c:pt idx="0">
                  <c:v>0.46</c:v>
                </c:pt>
                <c:pt idx="1">
                  <c:v>0.9728</c:v>
                </c:pt>
                <c:pt idx="2">
                  <c:v>0.73140000000000005</c:v>
                </c:pt>
                <c:pt idx="3">
                  <c:v>0.49070000000000003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B15-4404-9769-F5DE85CB6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pH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212960911855323E-2"/>
          <c:y val="7.1844178872977227E-2"/>
          <c:w val="0.8382356297534419"/>
          <c:h val="0.71609037230161765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'Soil B - Draftsman '!$O$3:$O$7</c:f>
              <c:numCache>
                <c:formatCode>0.0</c:formatCode>
                <c:ptCount val="5"/>
                <c:pt idx="0">
                  <c:v>32.51</c:v>
                </c:pt>
                <c:pt idx="1">
                  <c:v>22.1</c:v>
                </c:pt>
                <c:pt idx="2">
                  <c:v>11</c:v>
                </c:pt>
                <c:pt idx="3">
                  <c:v>21.95</c:v>
                </c:pt>
                <c:pt idx="4">
                  <c:v>26.68</c:v>
                </c:pt>
              </c:numCache>
            </c:numRef>
          </c:xVal>
          <c:yVal>
            <c:numRef>
              <c:f>'Soil B - Draftsman '!$N$3:$N$7</c:f>
              <c:numCache>
                <c:formatCode>General</c:formatCode>
                <c:ptCount val="5"/>
                <c:pt idx="0">
                  <c:v>0.46</c:v>
                </c:pt>
                <c:pt idx="1">
                  <c:v>0.9728</c:v>
                </c:pt>
                <c:pt idx="2">
                  <c:v>0.73140000000000005</c:v>
                </c:pt>
                <c:pt idx="3">
                  <c:v>0.49070000000000003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0CB-44F6-BF55-5E370CA266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K+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798659434210327"/>
          <c:y val="7.167121170918167E-2"/>
          <c:w val="0.71932603980838516"/>
          <c:h val="0.6861546999910263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'Soil B - Draftsman '!$P$3:$P$7</c:f>
              <c:numCache>
                <c:formatCode>General</c:formatCode>
                <c:ptCount val="5"/>
                <c:pt idx="0">
                  <c:v>153</c:v>
                </c:pt>
                <c:pt idx="1">
                  <c:v>21.700000000000003</c:v>
                </c:pt>
                <c:pt idx="2">
                  <c:v>13.2</c:v>
                </c:pt>
                <c:pt idx="3">
                  <c:v>0</c:v>
                </c:pt>
                <c:pt idx="4">
                  <c:v>3.5999999999999996</c:v>
                </c:pt>
              </c:numCache>
            </c:numRef>
          </c:xVal>
          <c:yVal>
            <c:numRef>
              <c:f>'Soil B - Draftsman '!$N$3:$N$7</c:f>
              <c:numCache>
                <c:formatCode>General</c:formatCode>
                <c:ptCount val="5"/>
                <c:pt idx="0">
                  <c:v>0.46</c:v>
                </c:pt>
                <c:pt idx="1">
                  <c:v>0.9728</c:v>
                </c:pt>
                <c:pt idx="2">
                  <c:v>0.73140000000000005</c:v>
                </c:pt>
                <c:pt idx="3">
                  <c:v>0.49070000000000003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050-446B-9106-2F1EE6CC4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IHE (mg/kg)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EC (uS/cm)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12164006064227E-2"/>
          <c:y val="7.8059432451490843E-2"/>
          <c:w val="0.8426740265299083"/>
          <c:h val="0.84388113509701834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'Soil B - Draftsman '!$M$3:$M$7</c:f>
              <c:numCache>
                <c:formatCode>General</c:formatCode>
                <c:ptCount val="5"/>
                <c:pt idx="0">
                  <c:v>7.7</c:v>
                </c:pt>
                <c:pt idx="1">
                  <c:v>7.1</c:v>
                </c:pt>
                <c:pt idx="2">
                  <c:v>7.5</c:v>
                </c:pt>
                <c:pt idx="3">
                  <c:v>7.4</c:v>
                </c:pt>
                <c:pt idx="4">
                  <c:v>7.4</c:v>
                </c:pt>
              </c:numCache>
            </c:numRef>
          </c:xVal>
          <c:yVal>
            <c:numRef>
              <c:f>'Soil B - Draftsman '!$O$3:$O$7</c:f>
              <c:numCache>
                <c:formatCode>0.0</c:formatCode>
                <c:ptCount val="5"/>
                <c:pt idx="0">
                  <c:v>32.51</c:v>
                </c:pt>
                <c:pt idx="1">
                  <c:v>22.1</c:v>
                </c:pt>
                <c:pt idx="2">
                  <c:v>11</c:v>
                </c:pt>
                <c:pt idx="3">
                  <c:v>21.95</c:v>
                </c:pt>
                <c:pt idx="4">
                  <c:v>26.68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480-4766-ADC5-7A539F3C70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'Soil B - Draftsman '!$P$3:$P$7</c:f>
              <c:numCache>
                <c:formatCode>General</c:formatCode>
                <c:ptCount val="5"/>
                <c:pt idx="0">
                  <c:v>153</c:v>
                </c:pt>
                <c:pt idx="1">
                  <c:v>21.700000000000003</c:v>
                </c:pt>
                <c:pt idx="2">
                  <c:v>13.2</c:v>
                </c:pt>
                <c:pt idx="3">
                  <c:v>0</c:v>
                </c:pt>
                <c:pt idx="4">
                  <c:v>3.5999999999999996</c:v>
                </c:pt>
              </c:numCache>
            </c:numRef>
          </c:xVal>
          <c:yVal>
            <c:numRef>
              <c:f>'Soil B - Draftsman '!$M$3:$M$7</c:f>
              <c:numCache>
                <c:formatCode>General</c:formatCode>
                <c:ptCount val="5"/>
                <c:pt idx="0">
                  <c:v>7.7</c:v>
                </c:pt>
                <c:pt idx="1">
                  <c:v>7.1</c:v>
                </c:pt>
                <c:pt idx="2">
                  <c:v>7.5</c:v>
                </c:pt>
                <c:pt idx="3">
                  <c:v>7.4</c:v>
                </c:pt>
                <c:pt idx="4">
                  <c:v>7.4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FC1-4294-BCAD-3AA750F471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/>
                  <a:t>pH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603200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083373807761731"/>
          <c:y val="6.4594320044790585E-2"/>
          <c:w val="0.71894941344480334"/>
          <c:h val="0.85661873582832959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'Soil B - Draftsman '!$U$3:$U$7</c:f>
              <c:numCache>
                <c:formatCode>General</c:formatCode>
                <c:ptCount val="5"/>
                <c:pt idx="0">
                  <c:v>371.2</c:v>
                </c:pt>
                <c:pt idx="1">
                  <c:v>48.33</c:v>
                </c:pt>
                <c:pt idx="2">
                  <c:v>61.300000000000004</c:v>
                </c:pt>
                <c:pt idx="3">
                  <c:v>46.9</c:v>
                </c:pt>
                <c:pt idx="4">
                  <c:v>8</c:v>
                </c:pt>
              </c:numCache>
            </c:numRef>
          </c:xVal>
          <c:yVal>
            <c:numRef>
              <c:f>'Soil B - Draftsman '!$T$3:$T$7</c:f>
              <c:numCache>
                <c:formatCode>0.0</c:formatCode>
                <c:ptCount val="5"/>
                <c:pt idx="0">
                  <c:v>33.729999999999997</c:v>
                </c:pt>
                <c:pt idx="1">
                  <c:v>24.6</c:v>
                </c:pt>
                <c:pt idx="2">
                  <c:v>34.33</c:v>
                </c:pt>
                <c:pt idx="3">
                  <c:v>37.43</c:v>
                </c:pt>
                <c:pt idx="4">
                  <c:v>35.76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3F-4398-9C55-388D4A4E83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K+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900087936578259E-2"/>
          <c:y val="7.0512856103803812E-2"/>
          <c:w val="0.86099777809103784"/>
          <c:h val="0.71452626208494907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'Soil A - Draftsman'!$M$3:$M$7</c:f>
              <c:numCache>
                <c:formatCode>General</c:formatCode>
                <c:ptCount val="5"/>
                <c:pt idx="0">
                  <c:v>7.5999999999999988</c:v>
                </c:pt>
                <c:pt idx="1">
                  <c:v>7.6000000000000005</c:v>
                </c:pt>
                <c:pt idx="2">
                  <c:v>7.4000000000000012</c:v>
                </c:pt>
                <c:pt idx="3">
                  <c:v>7.5</c:v>
                </c:pt>
                <c:pt idx="4">
                  <c:v>7.5</c:v>
                </c:pt>
              </c:numCache>
            </c:numRef>
          </c:xVal>
          <c:yVal>
            <c:numRef>
              <c:f>'Soil A - Draftsman'!$N$3:$N$7</c:f>
              <c:numCache>
                <c:formatCode>General</c:formatCode>
                <c:ptCount val="5"/>
                <c:pt idx="0">
                  <c:v>2.12</c:v>
                </c:pt>
                <c:pt idx="1">
                  <c:v>3.0613000000000001</c:v>
                </c:pt>
                <c:pt idx="2">
                  <c:v>1.587</c:v>
                </c:pt>
                <c:pt idx="3">
                  <c:v>1.3867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171-49EC-B924-05E2D5F33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Soil pH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900087936578259E-2"/>
          <c:y val="7.0512856103803812E-2"/>
          <c:w val="0.86099777809103784"/>
          <c:h val="0.71452626208494907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'Soil B - Draftsman '!$R$3:$R$7</c:f>
              <c:numCache>
                <c:formatCode>General</c:formatCode>
                <c:ptCount val="5"/>
                <c:pt idx="0">
                  <c:v>7.6</c:v>
                </c:pt>
                <c:pt idx="1">
                  <c:v>7.4</c:v>
                </c:pt>
                <c:pt idx="2">
                  <c:v>7.6</c:v>
                </c:pt>
                <c:pt idx="3">
                  <c:v>7.4</c:v>
                </c:pt>
                <c:pt idx="4">
                  <c:v>7.4</c:v>
                </c:pt>
              </c:numCache>
            </c:numRef>
          </c:xVal>
          <c:yVal>
            <c:numRef>
              <c:f>'Soil B - Draftsman '!$S$3:$S$7</c:f>
              <c:numCache>
                <c:formatCode>General</c:formatCode>
                <c:ptCount val="5"/>
                <c:pt idx="0">
                  <c:v>0.44</c:v>
                </c:pt>
                <c:pt idx="1">
                  <c:v>0.57479999999999998</c:v>
                </c:pt>
                <c:pt idx="2">
                  <c:v>1.0467</c:v>
                </c:pt>
                <c:pt idx="3">
                  <c:v>0.72360000000000002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A7A-48D7-8889-78CC6FA52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pH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212960911855323E-2"/>
          <c:y val="7.1844178872977227E-2"/>
          <c:w val="0.8382356297534419"/>
          <c:h val="0.71609037230161765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'Soil B - Draftsman '!$T$3:$T$7</c:f>
              <c:numCache>
                <c:formatCode>0.0</c:formatCode>
                <c:ptCount val="5"/>
                <c:pt idx="0">
                  <c:v>33.729999999999997</c:v>
                </c:pt>
                <c:pt idx="1">
                  <c:v>24.6</c:v>
                </c:pt>
                <c:pt idx="2">
                  <c:v>34.33</c:v>
                </c:pt>
                <c:pt idx="3">
                  <c:v>37.43</c:v>
                </c:pt>
                <c:pt idx="4">
                  <c:v>35.76</c:v>
                </c:pt>
              </c:numCache>
            </c:numRef>
          </c:xVal>
          <c:yVal>
            <c:numRef>
              <c:f>'Soil B - Draftsman '!$S$3:$S$7</c:f>
              <c:numCache>
                <c:formatCode>General</c:formatCode>
                <c:ptCount val="5"/>
                <c:pt idx="0">
                  <c:v>0.44</c:v>
                </c:pt>
                <c:pt idx="1">
                  <c:v>0.57479999999999998</c:v>
                </c:pt>
                <c:pt idx="2">
                  <c:v>1.0467</c:v>
                </c:pt>
                <c:pt idx="3">
                  <c:v>0.72360000000000002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4B8-4072-9688-B041AFB13B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K+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798659434210327"/>
          <c:y val="7.167121170918167E-2"/>
          <c:w val="0.71932603980838516"/>
          <c:h val="0.6861546999910263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'Soil B - Draftsman '!$U$3:$U$7</c:f>
              <c:numCache>
                <c:formatCode>General</c:formatCode>
                <c:ptCount val="5"/>
                <c:pt idx="0">
                  <c:v>371.2</c:v>
                </c:pt>
                <c:pt idx="1">
                  <c:v>48.33</c:v>
                </c:pt>
                <c:pt idx="2">
                  <c:v>61.300000000000004</c:v>
                </c:pt>
                <c:pt idx="3">
                  <c:v>46.9</c:v>
                </c:pt>
                <c:pt idx="4">
                  <c:v>8</c:v>
                </c:pt>
              </c:numCache>
            </c:numRef>
          </c:xVal>
          <c:yVal>
            <c:numRef>
              <c:f>'Soil B - Draftsman '!$S$3:$S$7</c:f>
              <c:numCache>
                <c:formatCode>General</c:formatCode>
                <c:ptCount val="5"/>
                <c:pt idx="0">
                  <c:v>0.44</c:v>
                </c:pt>
                <c:pt idx="1">
                  <c:v>0.57479999999999998</c:v>
                </c:pt>
                <c:pt idx="2">
                  <c:v>1.0467</c:v>
                </c:pt>
                <c:pt idx="3">
                  <c:v>0.72360000000000002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037-4F78-BA29-E13605735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IHE (mg/kg)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EC (uS/cm)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12164006064227E-2"/>
          <c:y val="7.8059432451490843E-2"/>
          <c:w val="0.8426740265299083"/>
          <c:h val="0.84388113509701834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'Soil B - Draftsman '!$R$3:$R$7</c:f>
              <c:numCache>
                <c:formatCode>General</c:formatCode>
                <c:ptCount val="5"/>
                <c:pt idx="0">
                  <c:v>7.6</c:v>
                </c:pt>
                <c:pt idx="1">
                  <c:v>7.4</c:v>
                </c:pt>
                <c:pt idx="2">
                  <c:v>7.6</c:v>
                </c:pt>
                <c:pt idx="3">
                  <c:v>7.4</c:v>
                </c:pt>
                <c:pt idx="4">
                  <c:v>7.4</c:v>
                </c:pt>
              </c:numCache>
            </c:numRef>
          </c:xVal>
          <c:yVal>
            <c:numRef>
              <c:f>'Soil B - Draftsman '!$T$3:$T$7</c:f>
              <c:numCache>
                <c:formatCode>0.0</c:formatCode>
                <c:ptCount val="5"/>
                <c:pt idx="0">
                  <c:v>33.729999999999997</c:v>
                </c:pt>
                <c:pt idx="1">
                  <c:v>24.6</c:v>
                </c:pt>
                <c:pt idx="2">
                  <c:v>34.33</c:v>
                </c:pt>
                <c:pt idx="3">
                  <c:v>37.43</c:v>
                </c:pt>
                <c:pt idx="4">
                  <c:v>35.76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B0B-470E-AE96-D77DF17234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'Soil B - Draftsman '!$U$3:$U$7</c:f>
              <c:numCache>
                <c:formatCode>General</c:formatCode>
                <c:ptCount val="5"/>
                <c:pt idx="0">
                  <c:v>371.2</c:v>
                </c:pt>
                <c:pt idx="1">
                  <c:v>48.33</c:v>
                </c:pt>
                <c:pt idx="2">
                  <c:v>61.300000000000004</c:v>
                </c:pt>
                <c:pt idx="3">
                  <c:v>46.9</c:v>
                </c:pt>
                <c:pt idx="4">
                  <c:v>8</c:v>
                </c:pt>
              </c:numCache>
            </c:numRef>
          </c:xVal>
          <c:yVal>
            <c:numRef>
              <c:f>'Soil B - Draftsman '!$R$3:$R$7</c:f>
              <c:numCache>
                <c:formatCode>General</c:formatCode>
                <c:ptCount val="5"/>
                <c:pt idx="0">
                  <c:v>7.6</c:v>
                </c:pt>
                <c:pt idx="1">
                  <c:v>7.4</c:v>
                </c:pt>
                <c:pt idx="2">
                  <c:v>7.6</c:v>
                </c:pt>
                <c:pt idx="3">
                  <c:v>7.4</c:v>
                </c:pt>
                <c:pt idx="4">
                  <c:v>7.4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E69-41ED-9380-F7D474958D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/>
                  <a:t>pH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603200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083373807761731"/>
          <c:y val="6.4594320044790585E-2"/>
          <c:w val="0.71894941344480334"/>
          <c:h val="0.85661873582832959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'Soil B - Draftsman '!$U$3:$U$7</c:f>
              <c:numCache>
                <c:formatCode>General</c:formatCode>
                <c:ptCount val="5"/>
                <c:pt idx="0">
                  <c:v>371.2</c:v>
                </c:pt>
                <c:pt idx="1">
                  <c:v>48.33</c:v>
                </c:pt>
                <c:pt idx="2">
                  <c:v>61.300000000000004</c:v>
                </c:pt>
                <c:pt idx="3">
                  <c:v>46.9</c:v>
                </c:pt>
                <c:pt idx="4">
                  <c:v>8</c:v>
                </c:pt>
              </c:numCache>
            </c:numRef>
          </c:xVal>
          <c:yVal>
            <c:numRef>
              <c:f>'Soil B - Draftsman '!$T$3:$T$7</c:f>
              <c:numCache>
                <c:formatCode>0.0</c:formatCode>
                <c:ptCount val="5"/>
                <c:pt idx="0">
                  <c:v>33.729999999999997</c:v>
                </c:pt>
                <c:pt idx="1">
                  <c:v>24.6</c:v>
                </c:pt>
                <c:pt idx="2">
                  <c:v>34.33</c:v>
                </c:pt>
                <c:pt idx="3">
                  <c:v>37.43</c:v>
                </c:pt>
                <c:pt idx="4">
                  <c:v>35.76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3F-4398-9C55-388D4A4E83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K+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798659434210327"/>
          <c:y val="7.167121170918167E-2"/>
          <c:w val="0.71932603980838516"/>
          <c:h val="0.6861546999910263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'Soil B - Draftsman '!$U$3:$U$7</c:f>
              <c:numCache>
                <c:formatCode>General</c:formatCode>
                <c:ptCount val="5"/>
                <c:pt idx="0">
                  <c:v>371.2</c:v>
                </c:pt>
                <c:pt idx="1">
                  <c:v>48.33</c:v>
                </c:pt>
                <c:pt idx="2">
                  <c:v>61.300000000000004</c:v>
                </c:pt>
                <c:pt idx="3">
                  <c:v>46.9</c:v>
                </c:pt>
                <c:pt idx="4">
                  <c:v>8</c:v>
                </c:pt>
              </c:numCache>
            </c:numRef>
          </c:xVal>
          <c:yVal>
            <c:numRef>
              <c:f>'Soil B - Draftsman '!$S$3:$S$7</c:f>
              <c:numCache>
                <c:formatCode>General</c:formatCode>
                <c:ptCount val="5"/>
                <c:pt idx="0">
                  <c:v>0.44</c:v>
                </c:pt>
                <c:pt idx="1">
                  <c:v>0.57479999999999998</c:v>
                </c:pt>
                <c:pt idx="2">
                  <c:v>1.0467</c:v>
                </c:pt>
                <c:pt idx="3">
                  <c:v>0.72360000000000002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037-4F78-BA29-E13605735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IHE (mg/kg)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EC (uS/cm)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'Soil B - Draftsman '!$U$3:$U$7</c:f>
              <c:numCache>
                <c:formatCode>General</c:formatCode>
                <c:ptCount val="5"/>
                <c:pt idx="0">
                  <c:v>371.2</c:v>
                </c:pt>
                <c:pt idx="1">
                  <c:v>48.33</c:v>
                </c:pt>
                <c:pt idx="2">
                  <c:v>61.300000000000004</c:v>
                </c:pt>
                <c:pt idx="3">
                  <c:v>46.9</c:v>
                </c:pt>
                <c:pt idx="4">
                  <c:v>8</c:v>
                </c:pt>
              </c:numCache>
            </c:numRef>
          </c:xVal>
          <c:yVal>
            <c:numRef>
              <c:f>'Soil B - Draftsman '!$R$3:$R$7</c:f>
              <c:numCache>
                <c:formatCode>General</c:formatCode>
                <c:ptCount val="5"/>
                <c:pt idx="0">
                  <c:v>7.6</c:v>
                </c:pt>
                <c:pt idx="1">
                  <c:v>7.4</c:v>
                </c:pt>
                <c:pt idx="2">
                  <c:v>7.6</c:v>
                </c:pt>
                <c:pt idx="3">
                  <c:v>7.4</c:v>
                </c:pt>
                <c:pt idx="4">
                  <c:v>7.4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E69-41ED-9380-F7D474958D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/>
                  <a:t>pH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603200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r>
              <a:rPr lang="en-US">
                <a:latin typeface="Abadi" panose="020B0604020104020204" pitchFamily="34" charset="0"/>
              </a:rPr>
              <a:t>CFU Soil A</a:t>
            </a:r>
          </a:p>
        </c:rich>
      </c:tx>
      <c:layout>
        <c:manualLayout>
          <c:xMode val="edge"/>
          <c:yMode val="edge"/>
          <c:x val="6.2319335083114588E-2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badi" panose="020B06040201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CFU!$A$10</c:f>
              <c:strCache>
                <c:ptCount val="1"/>
                <c:pt idx="0">
                  <c:v>Control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CFU!$F$10</c:f>
                <c:numCache>
                  <c:formatCode>General</c:formatCode>
                  <c:ptCount val="1"/>
                  <c:pt idx="0">
                    <c:v>0.88562516840520755</c:v>
                  </c:pt>
                </c:numCache>
              </c:numRef>
            </c:plus>
            <c:minus>
              <c:numRef>
                <c:f>CFU!$F$10</c:f>
                <c:numCache>
                  <c:formatCode>General</c:formatCode>
                  <c:ptCount val="1"/>
                  <c:pt idx="0">
                    <c:v>0.88562516840520755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CFU!$B$9:$D$9</c:f>
              <c:strCache>
                <c:ptCount val="3"/>
                <c:pt idx="0">
                  <c:v>Day 0</c:v>
                </c:pt>
                <c:pt idx="1">
                  <c:v>Day 7 </c:v>
                </c:pt>
                <c:pt idx="2">
                  <c:v>Day 36</c:v>
                </c:pt>
              </c:strCache>
            </c:strRef>
          </c:cat>
          <c:val>
            <c:numRef>
              <c:f>CFU!$B$10:$D$10</c:f>
              <c:numCache>
                <c:formatCode>General</c:formatCode>
                <c:ptCount val="3"/>
                <c:pt idx="0">
                  <c:v>9.3979400086720375</c:v>
                </c:pt>
                <c:pt idx="1">
                  <c:v>11.146128035678236</c:v>
                </c:pt>
                <c:pt idx="2">
                  <c:v>10.02530586526477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58-41FF-9D03-7E0F3BED2703}"/>
            </c:ext>
          </c:extLst>
        </c:ser>
        <c:ser>
          <c:idx val="1"/>
          <c:order val="1"/>
          <c:tx>
            <c:strRef>
              <c:f>CFU!$A$11</c:f>
              <c:strCache>
                <c:ptCount val="1"/>
                <c:pt idx="0">
                  <c:v>Low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CFU!$F$11</c:f>
                <c:numCache>
                  <c:formatCode>General</c:formatCode>
                  <c:ptCount val="1"/>
                  <c:pt idx="0">
                    <c:v>0.68538769655456866</c:v>
                  </c:pt>
                </c:numCache>
              </c:numRef>
            </c:plus>
            <c:minus>
              <c:numRef>
                <c:f>CFU!$F$11</c:f>
                <c:numCache>
                  <c:formatCode>General</c:formatCode>
                  <c:ptCount val="1"/>
                  <c:pt idx="0">
                    <c:v>0.68538769655456866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CFU!$B$9:$D$9</c:f>
              <c:strCache>
                <c:ptCount val="3"/>
                <c:pt idx="0">
                  <c:v>Day 0</c:v>
                </c:pt>
                <c:pt idx="1">
                  <c:v>Day 7 </c:v>
                </c:pt>
                <c:pt idx="2">
                  <c:v>Day 36</c:v>
                </c:pt>
              </c:strCache>
            </c:strRef>
          </c:cat>
          <c:val>
            <c:numRef>
              <c:f>CFU!$B$11:$D$11</c:f>
              <c:numCache>
                <c:formatCode>General</c:formatCode>
                <c:ptCount val="3"/>
                <c:pt idx="0">
                  <c:v>9.4393326938302629</c:v>
                </c:pt>
                <c:pt idx="1">
                  <c:v>10.740362689494242</c:v>
                </c:pt>
                <c:pt idx="2">
                  <c:v>9.7160033436347994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58-41FF-9D03-7E0F3BED2703}"/>
            </c:ext>
          </c:extLst>
        </c:ser>
        <c:ser>
          <c:idx val="2"/>
          <c:order val="2"/>
          <c:tx>
            <c:strRef>
              <c:f>CFU!$A$12</c:f>
              <c:strCache>
                <c:ptCount val="1"/>
                <c:pt idx="0">
                  <c:v>Medium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CFU!$F$12</c:f>
                <c:numCache>
                  <c:formatCode>General</c:formatCode>
                  <c:ptCount val="1"/>
                  <c:pt idx="0">
                    <c:v>0.36259128264668117</c:v>
                  </c:pt>
                </c:numCache>
              </c:numRef>
            </c:plus>
            <c:minus>
              <c:numRef>
                <c:f>CFU!$F$12</c:f>
                <c:numCache>
                  <c:formatCode>General</c:formatCode>
                  <c:ptCount val="1"/>
                  <c:pt idx="0">
                    <c:v>0.36259128264668117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CFU!$B$9:$D$9</c:f>
              <c:strCache>
                <c:ptCount val="3"/>
                <c:pt idx="0">
                  <c:v>Day 0</c:v>
                </c:pt>
                <c:pt idx="1">
                  <c:v>Day 7 </c:v>
                </c:pt>
                <c:pt idx="2">
                  <c:v>Day 36</c:v>
                </c:pt>
              </c:strCache>
            </c:strRef>
          </c:cat>
          <c:val>
            <c:numRef>
              <c:f>CFU!$B$12:$D$12</c:f>
              <c:numCache>
                <c:formatCode>General</c:formatCode>
                <c:ptCount val="3"/>
                <c:pt idx="0">
                  <c:v>9.8808135922807896</c:v>
                </c:pt>
                <c:pt idx="1">
                  <c:v>10.602059991327963</c:v>
                </c:pt>
                <c:pt idx="2">
                  <c:v>10.17609125905568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58-41FF-9D03-7E0F3BED2703}"/>
            </c:ext>
          </c:extLst>
        </c:ser>
        <c:ser>
          <c:idx val="3"/>
          <c:order val="3"/>
          <c:tx>
            <c:strRef>
              <c:f>CFU!$A$13</c:f>
              <c:strCache>
                <c:ptCount val="1"/>
                <c:pt idx="0">
                  <c:v>High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CFU!$F$13</c:f>
                <c:numCache>
                  <c:formatCode>General</c:formatCode>
                  <c:ptCount val="1"/>
                  <c:pt idx="0">
                    <c:v>2.0630535391849918</c:v>
                  </c:pt>
                </c:numCache>
              </c:numRef>
            </c:plus>
            <c:minus>
              <c:numRef>
                <c:f>CFU!$F$13</c:f>
                <c:numCache>
                  <c:formatCode>General</c:formatCode>
                  <c:ptCount val="1"/>
                  <c:pt idx="0">
                    <c:v>2.0630535391849918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CFU!$B$9:$D$9</c:f>
              <c:strCache>
                <c:ptCount val="3"/>
                <c:pt idx="0">
                  <c:v>Day 0</c:v>
                </c:pt>
                <c:pt idx="1">
                  <c:v>Day 7 </c:v>
                </c:pt>
                <c:pt idx="2">
                  <c:v>Day 36</c:v>
                </c:pt>
              </c:strCache>
            </c:strRef>
          </c:cat>
          <c:val>
            <c:numRef>
              <c:f>CFU!$B$13:$D$13</c:f>
              <c:numCache>
                <c:formatCode>General</c:formatCode>
                <c:ptCount val="3"/>
                <c:pt idx="0">
                  <c:v>9.698970004336017</c:v>
                </c:pt>
                <c:pt idx="1">
                  <c:v>13.305888530284308</c:v>
                </c:pt>
                <c:pt idx="2">
                  <c:v>9.7671558660821791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58-41FF-9D03-7E0F3BED27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66701295"/>
        <c:axId val="1766724591"/>
      </c:barChart>
      <c:catAx>
        <c:axId val="17667012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6724591"/>
        <c:crosses val="autoZero"/>
        <c:auto val="1"/>
        <c:lblAlgn val="ctr"/>
        <c:lblOffset val="100"/>
        <c:noMultiLvlLbl val="0"/>
      </c:catAx>
      <c:valAx>
        <c:axId val="1766724591"/>
        <c:scaling>
          <c:orientation val="minMax"/>
        </c:scaling>
        <c:delete val="0"/>
        <c:axPos val="l"/>
        <c:majorGridlines>
          <c:spPr>
            <a:ln w="9525" cap="flat" cmpd="sng" algn="ctr">
              <a:gradFill flip="none" rotWithShape="1">
                <a:gsLst>
                  <a:gs pos="97000">
                    <a:schemeClr val="accent1">
                      <a:lumMod val="5000"/>
                      <a:lumOff val="95000"/>
                    </a:schemeClr>
                  </a:gs>
                  <a:gs pos="100000">
                    <a:schemeClr val="tx1"/>
                  </a:gs>
                </a:gsLst>
                <a:lin ang="10800000" scaled="1"/>
                <a:tileRect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Log(CFU)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67012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r>
              <a:rPr lang="en-US">
                <a:latin typeface="Abadi" panose="020B0604020104020204" pitchFamily="34" charset="0"/>
              </a:rPr>
              <a:t>CFU Soil B</a:t>
            </a:r>
          </a:p>
        </c:rich>
      </c:tx>
      <c:layout>
        <c:manualLayout>
          <c:xMode val="edge"/>
          <c:yMode val="edge"/>
          <c:x val="6.2319335083114588E-2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badi" panose="020B06040201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CFU!$A$10</c:f>
              <c:strCache>
                <c:ptCount val="1"/>
                <c:pt idx="0">
                  <c:v>Control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CFU!$F$24</c:f>
                <c:numCache>
                  <c:formatCode>General</c:formatCode>
                  <c:ptCount val="1"/>
                  <c:pt idx="0">
                    <c:v>0.26260685279029577</c:v>
                  </c:pt>
                </c:numCache>
              </c:numRef>
            </c:plus>
            <c:minus>
              <c:numRef>
                <c:f>CFU!$F$24</c:f>
                <c:numCache>
                  <c:formatCode>General</c:formatCode>
                  <c:ptCount val="1"/>
                  <c:pt idx="0">
                    <c:v>0.26260685279029577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CFU!$B$9:$D$9</c:f>
              <c:strCache>
                <c:ptCount val="3"/>
                <c:pt idx="0">
                  <c:v>Day 0</c:v>
                </c:pt>
                <c:pt idx="1">
                  <c:v>Day 7 </c:v>
                </c:pt>
                <c:pt idx="2">
                  <c:v>Day 36</c:v>
                </c:pt>
              </c:strCache>
            </c:strRef>
          </c:cat>
          <c:val>
            <c:numRef>
              <c:f>CFU!$B$24:$D$24</c:f>
              <c:numCache>
                <c:formatCode>General</c:formatCode>
                <c:ptCount val="3"/>
                <c:pt idx="0">
                  <c:v>10.217483944213905</c:v>
                </c:pt>
                <c:pt idx="1">
                  <c:v>10.053078443483418</c:v>
                </c:pt>
                <c:pt idx="2">
                  <c:v>9.70329137811866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7-4FC9-B467-ED5E85C0FED2}"/>
            </c:ext>
          </c:extLst>
        </c:ser>
        <c:ser>
          <c:idx val="1"/>
          <c:order val="1"/>
          <c:tx>
            <c:strRef>
              <c:f>CFU!$A$11</c:f>
              <c:strCache>
                <c:ptCount val="1"/>
                <c:pt idx="0">
                  <c:v>Low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CFU!$F$25</c:f>
                <c:numCache>
                  <c:formatCode>General</c:formatCode>
                  <c:ptCount val="1"/>
                  <c:pt idx="0">
                    <c:v>1.8237373179719125</c:v>
                  </c:pt>
                </c:numCache>
              </c:numRef>
            </c:plus>
            <c:minus>
              <c:numRef>
                <c:f>CFU!$F$25</c:f>
                <c:numCache>
                  <c:formatCode>General</c:formatCode>
                  <c:ptCount val="1"/>
                  <c:pt idx="0">
                    <c:v>1.8237373179719125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CFU!$B$9:$D$9</c:f>
              <c:strCache>
                <c:ptCount val="3"/>
                <c:pt idx="0">
                  <c:v>Day 0</c:v>
                </c:pt>
                <c:pt idx="1">
                  <c:v>Day 7 </c:v>
                </c:pt>
                <c:pt idx="2">
                  <c:v>Day 36</c:v>
                </c:pt>
              </c:strCache>
            </c:strRef>
          </c:cat>
          <c:val>
            <c:numRef>
              <c:f>CFU!$B$25:$D$25</c:f>
              <c:numCache>
                <c:formatCode>General</c:formatCode>
                <c:ptCount val="3"/>
                <c:pt idx="0">
                  <c:v>7.6989700043360179</c:v>
                </c:pt>
                <c:pt idx="1">
                  <c:v>10.545925329355841</c:v>
                </c:pt>
                <c:pt idx="2">
                  <c:v>11.09708369606652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77-4FC9-B467-ED5E85C0FED2}"/>
            </c:ext>
          </c:extLst>
        </c:ser>
        <c:ser>
          <c:idx val="2"/>
          <c:order val="2"/>
          <c:tx>
            <c:strRef>
              <c:f>CFU!$A$12</c:f>
              <c:strCache>
                <c:ptCount val="1"/>
                <c:pt idx="0">
                  <c:v>Medium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CFU!$F$26</c:f>
                <c:numCache>
                  <c:formatCode>General</c:formatCode>
                  <c:ptCount val="1"/>
                  <c:pt idx="0">
                    <c:v>0.90935348820676665</c:v>
                  </c:pt>
                </c:numCache>
              </c:numRef>
            </c:plus>
            <c:minus>
              <c:numRef>
                <c:f>CFU!$F$26</c:f>
                <c:numCache>
                  <c:formatCode>General</c:formatCode>
                  <c:ptCount val="1"/>
                  <c:pt idx="0">
                    <c:v>0.90935348820676665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CFU!$B$9:$D$9</c:f>
              <c:strCache>
                <c:ptCount val="3"/>
                <c:pt idx="0">
                  <c:v>Day 0</c:v>
                </c:pt>
                <c:pt idx="1">
                  <c:v>Day 7 </c:v>
                </c:pt>
                <c:pt idx="2">
                  <c:v>Day 36</c:v>
                </c:pt>
              </c:strCache>
            </c:strRef>
          </c:cat>
          <c:val>
            <c:numRef>
              <c:f>CFU!$B$26:$D$26</c:f>
              <c:numCache>
                <c:formatCode>General</c:formatCode>
                <c:ptCount val="3"/>
                <c:pt idx="0">
                  <c:v>8.7781512503836439</c:v>
                </c:pt>
                <c:pt idx="1">
                  <c:v>10.397940008672037</c:v>
                </c:pt>
                <c:pt idx="2">
                  <c:v>10.304275050477127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77-4FC9-B467-ED5E85C0FED2}"/>
            </c:ext>
          </c:extLst>
        </c:ser>
        <c:ser>
          <c:idx val="3"/>
          <c:order val="3"/>
          <c:tx>
            <c:strRef>
              <c:f>CFU!$A$13</c:f>
              <c:strCache>
                <c:ptCount val="1"/>
                <c:pt idx="0">
                  <c:v>High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CFU!$F$27</c:f>
                <c:numCache>
                  <c:formatCode>General</c:formatCode>
                  <c:ptCount val="1"/>
                  <c:pt idx="0">
                    <c:v>0.88481256127859131</c:v>
                  </c:pt>
                </c:numCache>
              </c:numRef>
            </c:plus>
            <c:minus>
              <c:numRef>
                <c:f>CFU!$F$27</c:f>
                <c:numCache>
                  <c:formatCode>General</c:formatCode>
                  <c:ptCount val="1"/>
                  <c:pt idx="0">
                    <c:v>0.88481256127859131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CFU!$B$9:$D$9</c:f>
              <c:strCache>
                <c:ptCount val="3"/>
                <c:pt idx="0">
                  <c:v>Day 0</c:v>
                </c:pt>
                <c:pt idx="1">
                  <c:v>Day 7 </c:v>
                </c:pt>
                <c:pt idx="2">
                  <c:v>Day 36</c:v>
                </c:pt>
              </c:strCache>
            </c:strRef>
          </c:cat>
          <c:val>
            <c:numRef>
              <c:f>CFU!$B$27:$D$27</c:f>
              <c:numCache>
                <c:formatCode>General</c:formatCode>
                <c:ptCount val="3"/>
                <c:pt idx="0">
                  <c:v>8.4771212547196608</c:v>
                </c:pt>
                <c:pt idx="1">
                  <c:v>10.00646604224923</c:v>
                </c:pt>
                <c:pt idx="2">
                  <c:v>10.012837224705171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77-4FC9-B467-ED5E85C0FE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66701295"/>
        <c:axId val="1766724591"/>
      </c:barChart>
      <c:catAx>
        <c:axId val="17667012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6724591"/>
        <c:crosses val="autoZero"/>
        <c:auto val="1"/>
        <c:lblAlgn val="ctr"/>
        <c:lblOffset val="100"/>
        <c:noMultiLvlLbl val="0"/>
      </c:catAx>
      <c:valAx>
        <c:axId val="1766724591"/>
        <c:scaling>
          <c:orientation val="minMax"/>
        </c:scaling>
        <c:delete val="0"/>
        <c:axPos val="l"/>
        <c:majorGridlines>
          <c:spPr>
            <a:ln w="9525" cap="flat" cmpd="sng" algn="ctr">
              <a:gradFill flip="none" rotWithShape="1">
                <a:gsLst>
                  <a:gs pos="97000">
                    <a:schemeClr val="accent1">
                      <a:lumMod val="5000"/>
                      <a:lumOff val="95000"/>
                    </a:schemeClr>
                  </a:gs>
                  <a:gs pos="100000">
                    <a:schemeClr val="tx1"/>
                  </a:gs>
                </a:gsLst>
                <a:lin ang="10800000" scaled="1"/>
                <a:tileRect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Log(CFU)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67012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738110101966148E-2"/>
          <c:y val="8.4202296085677975E-2"/>
          <c:w val="0.8382356297534419"/>
          <c:h val="0.71609037230161765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'Soil A - Draftsman'!$O$3:$O$7</c:f>
              <c:numCache>
                <c:formatCode>0.0</c:formatCode>
                <c:ptCount val="5"/>
                <c:pt idx="0">
                  <c:v>89.75</c:v>
                </c:pt>
                <c:pt idx="1">
                  <c:v>104.61</c:v>
                </c:pt>
                <c:pt idx="2">
                  <c:v>119.86</c:v>
                </c:pt>
                <c:pt idx="3">
                  <c:v>119.08</c:v>
                </c:pt>
                <c:pt idx="4">
                  <c:v>112.24</c:v>
                </c:pt>
              </c:numCache>
            </c:numRef>
          </c:xVal>
          <c:yVal>
            <c:numRef>
              <c:f>'Soil A - Draftsman'!$N$3:$N$7</c:f>
              <c:numCache>
                <c:formatCode>General</c:formatCode>
                <c:ptCount val="5"/>
                <c:pt idx="0">
                  <c:v>2.12</c:v>
                </c:pt>
                <c:pt idx="1">
                  <c:v>3.0613000000000001</c:v>
                </c:pt>
                <c:pt idx="2">
                  <c:v>1.587</c:v>
                </c:pt>
                <c:pt idx="3">
                  <c:v>1.3867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E2-4684-9DA7-F115C7F009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K+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August and September 2021 - Temperature</a:t>
            </a:r>
            <a:r>
              <a:rPr lang="en-GB" baseline="0"/>
              <a:t> changes </a:t>
            </a:r>
          </a:p>
        </c:rich>
      </c:tx>
      <c:layout>
        <c:manualLayout>
          <c:xMode val="edge"/>
          <c:yMode val="edge"/>
          <c:x val="0.28458067347259824"/>
          <c:y val="5.09259259259259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4315142783808166E-2"/>
          <c:y val="0.17171296296296298"/>
          <c:w val="0.81279568957665782"/>
          <c:h val="0.72088764946048411"/>
        </c:manualLayout>
      </c:layout>
      <c:scatterChart>
        <c:scatterStyle val="lineMarker"/>
        <c:varyColors val="0"/>
        <c:ser>
          <c:idx val="0"/>
          <c:order val="0"/>
          <c:tx>
            <c:v>Temp. Max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'Weather Data '!$B$4:$B$40</c:f>
              <c:strCache>
                <c:ptCount val="37"/>
                <c:pt idx="0">
                  <c:v>Day 0</c:v>
                </c:pt>
                <c:pt idx="1">
                  <c:v>Day 1</c:v>
                </c:pt>
                <c:pt idx="2">
                  <c:v>Day 2</c:v>
                </c:pt>
                <c:pt idx="3">
                  <c:v>Day 3</c:v>
                </c:pt>
                <c:pt idx="4">
                  <c:v>Day 4</c:v>
                </c:pt>
                <c:pt idx="5">
                  <c:v>Day 5</c:v>
                </c:pt>
                <c:pt idx="6">
                  <c:v>Day 6</c:v>
                </c:pt>
                <c:pt idx="7">
                  <c:v>Day 7</c:v>
                </c:pt>
                <c:pt idx="8">
                  <c:v>Day 8</c:v>
                </c:pt>
                <c:pt idx="9">
                  <c:v>Day 9</c:v>
                </c:pt>
                <c:pt idx="10">
                  <c:v>Day 10</c:v>
                </c:pt>
                <c:pt idx="11">
                  <c:v>Day 11</c:v>
                </c:pt>
                <c:pt idx="12">
                  <c:v>Day 12</c:v>
                </c:pt>
                <c:pt idx="13">
                  <c:v>Day 13</c:v>
                </c:pt>
                <c:pt idx="14">
                  <c:v>Day 14</c:v>
                </c:pt>
                <c:pt idx="15">
                  <c:v>Day 15</c:v>
                </c:pt>
                <c:pt idx="16">
                  <c:v>Day 16</c:v>
                </c:pt>
                <c:pt idx="17">
                  <c:v>Day 17</c:v>
                </c:pt>
                <c:pt idx="18">
                  <c:v>Day 18</c:v>
                </c:pt>
                <c:pt idx="19">
                  <c:v>Day 19</c:v>
                </c:pt>
                <c:pt idx="20">
                  <c:v>Day 20</c:v>
                </c:pt>
                <c:pt idx="21">
                  <c:v>Day 21</c:v>
                </c:pt>
                <c:pt idx="22">
                  <c:v>Day 22</c:v>
                </c:pt>
                <c:pt idx="23">
                  <c:v>Day 23</c:v>
                </c:pt>
                <c:pt idx="24">
                  <c:v>Day 24</c:v>
                </c:pt>
                <c:pt idx="25">
                  <c:v>Day 25</c:v>
                </c:pt>
                <c:pt idx="26">
                  <c:v>Day 26</c:v>
                </c:pt>
                <c:pt idx="27">
                  <c:v>Day 27</c:v>
                </c:pt>
                <c:pt idx="28">
                  <c:v>Day 28</c:v>
                </c:pt>
                <c:pt idx="29">
                  <c:v>Day 29</c:v>
                </c:pt>
                <c:pt idx="30">
                  <c:v>Day 30</c:v>
                </c:pt>
                <c:pt idx="31">
                  <c:v>Day 31</c:v>
                </c:pt>
                <c:pt idx="32">
                  <c:v>Day 32</c:v>
                </c:pt>
                <c:pt idx="33">
                  <c:v>Day 33</c:v>
                </c:pt>
                <c:pt idx="34">
                  <c:v>Day 34</c:v>
                </c:pt>
                <c:pt idx="35">
                  <c:v>Day 35</c:v>
                </c:pt>
                <c:pt idx="36">
                  <c:v>Day 36</c:v>
                </c:pt>
              </c:strCache>
            </c:strRef>
          </c:xVal>
          <c:yVal>
            <c:numRef>
              <c:f>'Weather Data '!$C$4:$C$40</c:f>
              <c:numCache>
                <c:formatCode>General</c:formatCode>
                <c:ptCount val="37"/>
                <c:pt idx="0">
                  <c:v>19.899999999999999</c:v>
                </c:pt>
                <c:pt idx="1">
                  <c:v>22.6</c:v>
                </c:pt>
                <c:pt idx="2">
                  <c:v>23.7</c:v>
                </c:pt>
                <c:pt idx="3">
                  <c:v>18.600000000000001</c:v>
                </c:pt>
                <c:pt idx="4">
                  <c:v>21</c:v>
                </c:pt>
                <c:pt idx="5">
                  <c:v>19.600000000000001</c:v>
                </c:pt>
                <c:pt idx="6">
                  <c:v>18.7</c:v>
                </c:pt>
                <c:pt idx="7">
                  <c:v>21.3</c:v>
                </c:pt>
                <c:pt idx="8">
                  <c:v>23.9</c:v>
                </c:pt>
                <c:pt idx="9">
                  <c:v>22.1</c:v>
                </c:pt>
                <c:pt idx="10">
                  <c:v>20.8</c:v>
                </c:pt>
                <c:pt idx="11">
                  <c:v>21.4</c:v>
                </c:pt>
                <c:pt idx="12">
                  <c:v>23.9</c:v>
                </c:pt>
                <c:pt idx="13">
                  <c:v>20.6</c:v>
                </c:pt>
                <c:pt idx="14">
                  <c:v>19.899999999999999</c:v>
                </c:pt>
                <c:pt idx="15">
                  <c:v>19.100000000000001</c:v>
                </c:pt>
                <c:pt idx="16">
                  <c:v>21</c:v>
                </c:pt>
                <c:pt idx="17">
                  <c:v>21.3</c:v>
                </c:pt>
                <c:pt idx="18">
                  <c:v>20.9</c:v>
                </c:pt>
                <c:pt idx="19">
                  <c:v>19.899999999999999</c:v>
                </c:pt>
                <c:pt idx="20">
                  <c:v>22.9</c:v>
                </c:pt>
                <c:pt idx="21">
                  <c:v>21.3</c:v>
                </c:pt>
                <c:pt idx="22">
                  <c:v>22.2</c:v>
                </c:pt>
                <c:pt idx="23">
                  <c:v>20.9</c:v>
                </c:pt>
                <c:pt idx="24">
                  <c:v>20.6</c:v>
                </c:pt>
                <c:pt idx="25">
                  <c:v>16.899999999999999</c:v>
                </c:pt>
                <c:pt idx="26">
                  <c:v>20.2</c:v>
                </c:pt>
                <c:pt idx="27">
                  <c:v>17.600000000000001</c:v>
                </c:pt>
                <c:pt idx="28">
                  <c:v>16.600000000000001</c:v>
                </c:pt>
                <c:pt idx="29">
                  <c:v>17.2</c:v>
                </c:pt>
                <c:pt idx="30">
                  <c:v>17.399999999999999</c:v>
                </c:pt>
                <c:pt idx="31">
                  <c:v>18.3</c:v>
                </c:pt>
                <c:pt idx="32">
                  <c:v>22.7</c:v>
                </c:pt>
                <c:pt idx="33">
                  <c:v>20.100000000000001</c:v>
                </c:pt>
                <c:pt idx="34">
                  <c:v>26.1</c:v>
                </c:pt>
                <c:pt idx="35">
                  <c:v>28.9</c:v>
                </c:pt>
                <c:pt idx="36">
                  <c:v>29.2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058-4306-B4DB-FF1677D80B49}"/>
            </c:ext>
          </c:extLst>
        </c:ser>
        <c:ser>
          <c:idx val="1"/>
          <c:order val="1"/>
          <c:tx>
            <c:v>Temp. Min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strRef>
              <c:f>'Weather Data '!$B$4:$B$40</c:f>
              <c:strCache>
                <c:ptCount val="37"/>
                <c:pt idx="0">
                  <c:v>Day 0</c:v>
                </c:pt>
                <c:pt idx="1">
                  <c:v>Day 1</c:v>
                </c:pt>
                <c:pt idx="2">
                  <c:v>Day 2</c:v>
                </c:pt>
                <c:pt idx="3">
                  <c:v>Day 3</c:v>
                </c:pt>
                <c:pt idx="4">
                  <c:v>Day 4</c:v>
                </c:pt>
                <c:pt idx="5">
                  <c:v>Day 5</c:v>
                </c:pt>
                <c:pt idx="6">
                  <c:v>Day 6</c:v>
                </c:pt>
                <c:pt idx="7">
                  <c:v>Day 7</c:v>
                </c:pt>
                <c:pt idx="8">
                  <c:v>Day 8</c:v>
                </c:pt>
                <c:pt idx="9">
                  <c:v>Day 9</c:v>
                </c:pt>
                <c:pt idx="10">
                  <c:v>Day 10</c:v>
                </c:pt>
                <c:pt idx="11">
                  <c:v>Day 11</c:v>
                </c:pt>
                <c:pt idx="12">
                  <c:v>Day 12</c:v>
                </c:pt>
                <c:pt idx="13">
                  <c:v>Day 13</c:v>
                </c:pt>
                <c:pt idx="14">
                  <c:v>Day 14</c:v>
                </c:pt>
                <c:pt idx="15">
                  <c:v>Day 15</c:v>
                </c:pt>
                <c:pt idx="16">
                  <c:v>Day 16</c:v>
                </c:pt>
                <c:pt idx="17">
                  <c:v>Day 17</c:v>
                </c:pt>
                <c:pt idx="18">
                  <c:v>Day 18</c:v>
                </c:pt>
                <c:pt idx="19">
                  <c:v>Day 19</c:v>
                </c:pt>
                <c:pt idx="20">
                  <c:v>Day 20</c:v>
                </c:pt>
                <c:pt idx="21">
                  <c:v>Day 21</c:v>
                </c:pt>
                <c:pt idx="22">
                  <c:v>Day 22</c:v>
                </c:pt>
                <c:pt idx="23">
                  <c:v>Day 23</c:v>
                </c:pt>
                <c:pt idx="24">
                  <c:v>Day 24</c:v>
                </c:pt>
                <c:pt idx="25">
                  <c:v>Day 25</c:v>
                </c:pt>
                <c:pt idx="26">
                  <c:v>Day 26</c:v>
                </c:pt>
                <c:pt idx="27">
                  <c:v>Day 27</c:v>
                </c:pt>
                <c:pt idx="28">
                  <c:v>Day 28</c:v>
                </c:pt>
                <c:pt idx="29">
                  <c:v>Day 29</c:v>
                </c:pt>
                <c:pt idx="30">
                  <c:v>Day 30</c:v>
                </c:pt>
                <c:pt idx="31">
                  <c:v>Day 31</c:v>
                </c:pt>
                <c:pt idx="32">
                  <c:v>Day 32</c:v>
                </c:pt>
                <c:pt idx="33">
                  <c:v>Day 33</c:v>
                </c:pt>
                <c:pt idx="34">
                  <c:v>Day 34</c:v>
                </c:pt>
                <c:pt idx="35">
                  <c:v>Day 35</c:v>
                </c:pt>
                <c:pt idx="36">
                  <c:v>Day 36</c:v>
                </c:pt>
              </c:strCache>
            </c:strRef>
          </c:xVal>
          <c:yVal>
            <c:numRef>
              <c:f>'Weather Data '!$D$4:$D$40</c:f>
              <c:numCache>
                <c:formatCode>General</c:formatCode>
                <c:ptCount val="37"/>
                <c:pt idx="0">
                  <c:v>11.1</c:v>
                </c:pt>
                <c:pt idx="1">
                  <c:v>9.6999999999999993</c:v>
                </c:pt>
                <c:pt idx="2">
                  <c:v>9.3000000000000007</c:v>
                </c:pt>
                <c:pt idx="3">
                  <c:v>12.2</c:v>
                </c:pt>
                <c:pt idx="4">
                  <c:v>14.6</c:v>
                </c:pt>
                <c:pt idx="5">
                  <c:v>11.8</c:v>
                </c:pt>
                <c:pt idx="6">
                  <c:v>12</c:v>
                </c:pt>
                <c:pt idx="7">
                  <c:v>12.8</c:v>
                </c:pt>
                <c:pt idx="8">
                  <c:v>10.9</c:v>
                </c:pt>
                <c:pt idx="9">
                  <c:v>9.6</c:v>
                </c:pt>
                <c:pt idx="10">
                  <c:v>14.2</c:v>
                </c:pt>
                <c:pt idx="11">
                  <c:v>10.9</c:v>
                </c:pt>
                <c:pt idx="12">
                  <c:v>13.6</c:v>
                </c:pt>
                <c:pt idx="13">
                  <c:v>14.2</c:v>
                </c:pt>
                <c:pt idx="14">
                  <c:v>10.9</c:v>
                </c:pt>
                <c:pt idx="15">
                  <c:v>11.5</c:v>
                </c:pt>
                <c:pt idx="16">
                  <c:v>14.8</c:v>
                </c:pt>
                <c:pt idx="17">
                  <c:v>12.4</c:v>
                </c:pt>
                <c:pt idx="18">
                  <c:v>13.5</c:v>
                </c:pt>
                <c:pt idx="19">
                  <c:v>15.4</c:v>
                </c:pt>
                <c:pt idx="20">
                  <c:v>13.8</c:v>
                </c:pt>
                <c:pt idx="21">
                  <c:v>12.8</c:v>
                </c:pt>
                <c:pt idx="22">
                  <c:v>12.1</c:v>
                </c:pt>
                <c:pt idx="23">
                  <c:v>12.2</c:v>
                </c:pt>
                <c:pt idx="24">
                  <c:v>14.6</c:v>
                </c:pt>
                <c:pt idx="25">
                  <c:v>6.9</c:v>
                </c:pt>
                <c:pt idx="26">
                  <c:v>9.3000000000000007</c:v>
                </c:pt>
                <c:pt idx="27">
                  <c:v>5.3</c:v>
                </c:pt>
                <c:pt idx="28">
                  <c:v>12.7</c:v>
                </c:pt>
                <c:pt idx="29">
                  <c:v>12.4</c:v>
                </c:pt>
                <c:pt idx="30">
                  <c:v>12.9</c:v>
                </c:pt>
                <c:pt idx="31">
                  <c:v>13.4</c:v>
                </c:pt>
                <c:pt idx="32">
                  <c:v>13.7</c:v>
                </c:pt>
                <c:pt idx="33">
                  <c:v>9.6999999999999993</c:v>
                </c:pt>
                <c:pt idx="34">
                  <c:v>13.6</c:v>
                </c:pt>
                <c:pt idx="35">
                  <c:v>11.1</c:v>
                </c:pt>
                <c:pt idx="36">
                  <c:v>11.4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058-4306-B4DB-FF1677D80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4051376"/>
        <c:axId val="154052208"/>
      </c:scatterChart>
      <c:valAx>
        <c:axId val="154051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052208"/>
        <c:crosses val="autoZero"/>
        <c:crossBetween val="midCat"/>
      </c:valAx>
      <c:valAx>
        <c:axId val="154052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051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969008681607105E-2"/>
          <c:y val="4.5776113191843527E-2"/>
          <c:w val="0.92415919644659805"/>
          <c:h val="0.79356384799726121"/>
        </c:manualLayout>
      </c:layout>
      <c:lineChart>
        <c:grouping val="standard"/>
        <c:varyColors val="0"/>
        <c:ser>
          <c:idx val="0"/>
          <c:order val="0"/>
          <c:tx>
            <c:v>Rainfall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'Weather Data '!$B$4:$B$40</c:f>
              <c:strCache>
                <c:ptCount val="37"/>
                <c:pt idx="0">
                  <c:v>Day 0</c:v>
                </c:pt>
                <c:pt idx="1">
                  <c:v>Day 1</c:v>
                </c:pt>
                <c:pt idx="2">
                  <c:v>Day 2</c:v>
                </c:pt>
                <c:pt idx="3">
                  <c:v>Day 3</c:v>
                </c:pt>
                <c:pt idx="4">
                  <c:v>Day 4</c:v>
                </c:pt>
                <c:pt idx="5">
                  <c:v>Day 5</c:v>
                </c:pt>
                <c:pt idx="6">
                  <c:v>Day 6</c:v>
                </c:pt>
                <c:pt idx="7">
                  <c:v>Day 7</c:v>
                </c:pt>
                <c:pt idx="8">
                  <c:v>Day 8</c:v>
                </c:pt>
                <c:pt idx="9">
                  <c:v>Day 9</c:v>
                </c:pt>
                <c:pt idx="10">
                  <c:v>Day 10</c:v>
                </c:pt>
                <c:pt idx="11">
                  <c:v>Day 11</c:v>
                </c:pt>
                <c:pt idx="12">
                  <c:v>Day 12</c:v>
                </c:pt>
                <c:pt idx="13">
                  <c:v>Day 13</c:v>
                </c:pt>
                <c:pt idx="14">
                  <c:v>Day 14</c:v>
                </c:pt>
                <c:pt idx="15">
                  <c:v>Day 15</c:v>
                </c:pt>
                <c:pt idx="16">
                  <c:v>Day 16</c:v>
                </c:pt>
                <c:pt idx="17">
                  <c:v>Day 17</c:v>
                </c:pt>
                <c:pt idx="18">
                  <c:v>Day 18</c:v>
                </c:pt>
                <c:pt idx="19">
                  <c:v>Day 19</c:v>
                </c:pt>
                <c:pt idx="20">
                  <c:v>Day 20</c:v>
                </c:pt>
                <c:pt idx="21">
                  <c:v>Day 21</c:v>
                </c:pt>
                <c:pt idx="22">
                  <c:v>Day 22</c:v>
                </c:pt>
                <c:pt idx="23">
                  <c:v>Day 23</c:v>
                </c:pt>
                <c:pt idx="24">
                  <c:v>Day 24</c:v>
                </c:pt>
                <c:pt idx="25">
                  <c:v>Day 25</c:v>
                </c:pt>
                <c:pt idx="26">
                  <c:v>Day 26</c:v>
                </c:pt>
                <c:pt idx="27">
                  <c:v>Day 27</c:v>
                </c:pt>
                <c:pt idx="28">
                  <c:v>Day 28</c:v>
                </c:pt>
                <c:pt idx="29">
                  <c:v>Day 29</c:v>
                </c:pt>
                <c:pt idx="30">
                  <c:v>Day 30</c:v>
                </c:pt>
                <c:pt idx="31">
                  <c:v>Day 31</c:v>
                </c:pt>
                <c:pt idx="32">
                  <c:v>Day 32</c:v>
                </c:pt>
                <c:pt idx="33">
                  <c:v>Day 33</c:v>
                </c:pt>
                <c:pt idx="34">
                  <c:v>Day 34</c:v>
                </c:pt>
                <c:pt idx="35">
                  <c:v>Day 35</c:v>
                </c:pt>
                <c:pt idx="36">
                  <c:v>Day 36</c:v>
                </c:pt>
              </c:strCache>
            </c:strRef>
          </c:cat>
          <c:val>
            <c:numRef>
              <c:f>'Weather Data '!$G$4:$G$40</c:f>
              <c:numCache>
                <c:formatCode>General</c:formatCode>
                <c:ptCount val="37"/>
                <c:pt idx="0">
                  <c:v>6.7</c:v>
                </c:pt>
                <c:pt idx="1">
                  <c:v>0</c:v>
                </c:pt>
                <c:pt idx="2">
                  <c:v>0</c:v>
                </c:pt>
                <c:pt idx="3">
                  <c:v>7.2</c:v>
                </c:pt>
                <c:pt idx="4">
                  <c:v>5</c:v>
                </c:pt>
                <c:pt idx="5">
                  <c:v>10.1</c:v>
                </c:pt>
                <c:pt idx="6">
                  <c:v>2.1</c:v>
                </c:pt>
                <c:pt idx="7">
                  <c:v>8.1</c:v>
                </c:pt>
                <c:pt idx="8">
                  <c:v>0</c:v>
                </c:pt>
                <c:pt idx="9">
                  <c:v>0</c:v>
                </c:pt>
                <c:pt idx="10">
                  <c:v>0.7</c:v>
                </c:pt>
                <c:pt idx="11">
                  <c:v>0</c:v>
                </c:pt>
                <c:pt idx="12">
                  <c:v>0</c:v>
                </c:pt>
                <c:pt idx="13">
                  <c:v>0.5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2.2999999999999998</c:v>
                </c:pt>
                <c:pt idx="18">
                  <c:v>0</c:v>
                </c:pt>
                <c:pt idx="19">
                  <c:v>17.7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B3-429A-A077-0245F1279493}"/>
            </c:ext>
          </c:extLst>
        </c:ser>
        <c:ser>
          <c:idx val="1"/>
          <c:order val="1"/>
          <c:tx>
            <c:v>Temperature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'Weather Data '!$B$4:$B$40</c:f>
              <c:strCache>
                <c:ptCount val="37"/>
                <c:pt idx="0">
                  <c:v>Day 0</c:v>
                </c:pt>
                <c:pt idx="1">
                  <c:v>Day 1</c:v>
                </c:pt>
                <c:pt idx="2">
                  <c:v>Day 2</c:v>
                </c:pt>
                <c:pt idx="3">
                  <c:v>Day 3</c:v>
                </c:pt>
                <c:pt idx="4">
                  <c:v>Day 4</c:v>
                </c:pt>
                <c:pt idx="5">
                  <c:v>Day 5</c:v>
                </c:pt>
                <c:pt idx="6">
                  <c:v>Day 6</c:v>
                </c:pt>
                <c:pt idx="7">
                  <c:v>Day 7</c:v>
                </c:pt>
                <c:pt idx="8">
                  <c:v>Day 8</c:v>
                </c:pt>
                <c:pt idx="9">
                  <c:v>Day 9</c:v>
                </c:pt>
                <c:pt idx="10">
                  <c:v>Day 10</c:v>
                </c:pt>
                <c:pt idx="11">
                  <c:v>Day 11</c:v>
                </c:pt>
                <c:pt idx="12">
                  <c:v>Day 12</c:v>
                </c:pt>
                <c:pt idx="13">
                  <c:v>Day 13</c:v>
                </c:pt>
                <c:pt idx="14">
                  <c:v>Day 14</c:v>
                </c:pt>
                <c:pt idx="15">
                  <c:v>Day 15</c:v>
                </c:pt>
                <c:pt idx="16">
                  <c:v>Day 16</c:v>
                </c:pt>
                <c:pt idx="17">
                  <c:v>Day 17</c:v>
                </c:pt>
                <c:pt idx="18">
                  <c:v>Day 18</c:v>
                </c:pt>
                <c:pt idx="19">
                  <c:v>Day 19</c:v>
                </c:pt>
                <c:pt idx="20">
                  <c:v>Day 20</c:v>
                </c:pt>
                <c:pt idx="21">
                  <c:v>Day 21</c:v>
                </c:pt>
                <c:pt idx="22">
                  <c:v>Day 22</c:v>
                </c:pt>
                <c:pt idx="23">
                  <c:v>Day 23</c:v>
                </c:pt>
                <c:pt idx="24">
                  <c:v>Day 24</c:v>
                </c:pt>
                <c:pt idx="25">
                  <c:v>Day 25</c:v>
                </c:pt>
                <c:pt idx="26">
                  <c:v>Day 26</c:v>
                </c:pt>
                <c:pt idx="27">
                  <c:v>Day 27</c:v>
                </c:pt>
                <c:pt idx="28">
                  <c:v>Day 28</c:v>
                </c:pt>
                <c:pt idx="29">
                  <c:v>Day 29</c:v>
                </c:pt>
                <c:pt idx="30">
                  <c:v>Day 30</c:v>
                </c:pt>
                <c:pt idx="31">
                  <c:v>Day 31</c:v>
                </c:pt>
                <c:pt idx="32">
                  <c:v>Day 32</c:v>
                </c:pt>
                <c:pt idx="33">
                  <c:v>Day 33</c:v>
                </c:pt>
                <c:pt idx="34">
                  <c:v>Day 34</c:v>
                </c:pt>
                <c:pt idx="35">
                  <c:v>Day 35</c:v>
                </c:pt>
                <c:pt idx="36">
                  <c:v>Day 36</c:v>
                </c:pt>
              </c:strCache>
            </c:strRef>
          </c:cat>
          <c:val>
            <c:numRef>
              <c:f>'Weather Data '!$P$4:$P$40</c:f>
              <c:numCache>
                <c:formatCode>General</c:formatCode>
                <c:ptCount val="37"/>
                <c:pt idx="0">
                  <c:v>16</c:v>
                </c:pt>
                <c:pt idx="1">
                  <c:v>14.7</c:v>
                </c:pt>
                <c:pt idx="2">
                  <c:v>15</c:v>
                </c:pt>
                <c:pt idx="3">
                  <c:v>15.9</c:v>
                </c:pt>
                <c:pt idx="4">
                  <c:v>16.399999999999999</c:v>
                </c:pt>
                <c:pt idx="5">
                  <c:v>14.2</c:v>
                </c:pt>
                <c:pt idx="6">
                  <c:v>14.1</c:v>
                </c:pt>
                <c:pt idx="7">
                  <c:v>14.9</c:v>
                </c:pt>
                <c:pt idx="8">
                  <c:v>14.8</c:v>
                </c:pt>
                <c:pt idx="9">
                  <c:v>15</c:v>
                </c:pt>
                <c:pt idx="10">
                  <c:v>17.3</c:v>
                </c:pt>
                <c:pt idx="11">
                  <c:v>14.8</c:v>
                </c:pt>
                <c:pt idx="12">
                  <c:v>16.2</c:v>
                </c:pt>
                <c:pt idx="13">
                  <c:v>17</c:v>
                </c:pt>
                <c:pt idx="14">
                  <c:v>15</c:v>
                </c:pt>
                <c:pt idx="15">
                  <c:v>15.7</c:v>
                </c:pt>
                <c:pt idx="16">
                  <c:v>16.8</c:v>
                </c:pt>
                <c:pt idx="17">
                  <c:v>15.4</c:v>
                </c:pt>
                <c:pt idx="18">
                  <c:v>16.3</c:v>
                </c:pt>
                <c:pt idx="19">
                  <c:v>17.100000000000001</c:v>
                </c:pt>
                <c:pt idx="20">
                  <c:v>16.100000000000001</c:v>
                </c:pt>
                <c:pt idx="21">
                  <c:v>16</c:v>
                </c:pt>
                <c:pt idx="22">
                  <c:v>15</c:v>
                </c:pt>
                <c:pt idx="23">
                  <c:v>14.9</c:v>
                </c:pt>
                <c:pt idx="24">
                  <c:v>16.5</c:v>
                </c:pt>
                <c:pt idx="25">
                  <c:v>13.9</c:v>
                </c:pt>
                <c:pt idx="26">
                  <c:v>13.8</c:v>
                </c:pt>
                <c:pt idx="27">
                  <c:v>12.2</c:v>
                </c:pt>
                <c:pt idx="28">
                  <c:v>14.4</c:v>
                </c:pt>
                <c:pt idx="29">
                  <c:v>14.2</c:v>
                </c:pt>
                <c:pt idx="30">
                  <c:v>14.4</c:v>
                </c:pt>
                <c:pt idx="31">
                  <c:v>14.8</c:v>
                </c:pt>
                <c:pt idx="32">
                  <c:v>15.2</c:v>
                </c:pt>
                <c:pt idx="33">
                  <c:v>14.3</c:v>
                </c:pt>
                <c:pt idx="34">
                  <c:v>15</c:v>
                </c:pt>
                <c:pt idx="35">
                  <c:v>15.9</c:v>
                </c:pt>
                <c:pt idx="36">
                  <c:v>17.3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B3-429A-A077-0245F12794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5512544"/>
        <c:axId val="255512960"/>
      </c:lineChart>
      <c:catAx>
        <c:axId val="255512544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Days</a:t>
                </a:r>
              </a:p>
            </c:rich>
          </c:tx>
          <c:layout>
            <c:manualLayout>
              <c:xMode val="edge"/>
              <c:yMode val="edge"/>
              <c:x val="1.7167171411265898E-2"/>
              <c:y val="0.892655506076721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55512960"/>
        <c:crosses val="autoZero"/>
        <c:auto val="0"/>
        <c:lblAlgn val="ctr"/>
        <c:lblOffset val="100"/>
        <c:noMultiLvlLbl val="1"/>
      </c:catAx>
      <c:valAx>
        <c:axId val="255512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Rainfall (mm)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5551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t" anchorCtr="0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r>
              <a:rPr lang="en-GB" b="1">
                <a:latin typeface="Abadi" panose="020B0604020104020204" pitchFamily="34" charset="0"/>
              </a:rPr>
              <a:t>Soil A</a:t>
            </a:r>
          </a:p>
        </c:rich>
      </c:tx>
      <c:layout>
        <c:manualLayout>
          <c:xMode val="edge"/>
          <c:yMode val="edge"/>
          <c:x val="3.2604094488188969E-2"/>
          <c:y val="1.69419737399407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t" anchorCtr="0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badi" panose="020B06040201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110870516185478"/>
          <c:y val="0.1388888888888889"/>
          <c:w val="0.82833573928258963"/>
          <c:h val="0.68751346320753726"/>
        </c:manualLayout>
      </c:layout>
      <c:areaChart>
        <c:grouping val="percentStacked"/>
        <c:varyColors val="0"/>
        <c:ser>
          <c:idx val="0"/>
          <c:order val="0"/>
          <c:tx>
            <c:v>EQI Control</c:v>
          </c:tx>
          <c:spPr>
            <a:solidFill>
              <a:schemeClr val="bg2"/>
            </a:solidFill>
            <a:ln>
              <a:noFill/>
            </a:ln>
            <a:effectLst/>
          </c:spPr>
          <c:cat>
            <c:strLit>
              <c:ptCount val="5"/>
              <c:pt idx="0">
                <c:v>Day 0</c:v>
              </c:pt>
              <c:pt idx="1">
                <c:v> Day 1</c:v>
              </c:pt>
              <c:pt idx="2">
                <c:v> Day 7</c:v>
              </c:pt>
              <c:pt idx="3">
                <c:v> Day 14</c:v>
              </c:pt>
              <c:pt idx="4">
                <c:v> Day 36</c:v>
              </c:pt>
            </c:strLit>
          </c:cat>
          <c:val>
            <c:numRef>
              <c:f>EQIA!$M$23:$Q$23</c:f>
              <c:numCache>
                <c:formatCode>0.00</c:formatCode>
                <c:ptCount val="5"/>
                <c:pt idx="0">
                  <c:v>1.0666666666666667</c:v>
                </c:pt>
                <c:pt idx="1">
                  <c:v>1.2666666666666666</c:v>
                </c:pt>
                <c:pt idx="2">
                  <c:v>1.6666666666666665</c:v>
                </c:pt>
                <c:pt idx="3">
                  <c:v>0.73333333333333328</c:v>
                </c:pt>
                <c:pt idx="4">
                  <c:v>1.1333333333333333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3A-4D9C-A932-ED846F8D84FA}"/>
            </c:ext>
          </c:extLst>
        </c:ser>
        <c:ser>
          <c:idx val="1"/>
          <c:order val="1"/>
          <c:tx>
            <c:v>EQI Low</c:v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val>
            <c:numRef>
              <c:f>EQIA!$M$48:$Q$48</c:f>
              <c:numCache>
                <c:formatCode>0.00</c:formatCode>
                <c:ptCount val="5"/>
                <c:pt idx="0">
                  <c:v>1.2666666666666666</c:v>
                </c:pt>
                <c:pt idx="1">
                  <c:v>0.86666666666666659</c:v>
                </c:pt>
                <c:pt idx="2">
                  <c:v>1.8</c:v>
                </c:pt>
                <c:pt idx="3">
                  <c:v>1.0666666666666667</c:v>
                </c:pt>
                <c:pt idx="4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3A-4D9C-A932-ED846F8D84FA}"/>
            </c:ext>
          </c:extLst>
        </c:ser>
        <c:ser>
          <c:idx val="2"/>
          <c:order val="2"/>
          <c:tx>
            <c:v>EQI medium</c:v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val>
            <c:numRef>
              <c:f>EQIA!$M$73:$Q$73</c:f>
              <c:numCache>
                <c:formatCode>0.00</c:formatCode>
                <c:ptCount val="5"/>
                <c:pt idx="0">
                  <c:v>1.5333333333333332</c:v>
                </c:pt>
                <c:pt idx="1">
                  <c:v>1</c:v>
                </c:pt>
                <c:pt idx="2">
                  <c:v>1.8666666666666667</c:v>
                </c:pt>
                <c:pt idx="3">
                  <c:v>0.93333333333333335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C3A-4D9C-A932-ED846F8D84FA}"/>
            </c:ext>
          </c:extLst>
        </c:ser>
        <c:ser>
          <c:idx val="3"/>
          <c:order val="3"/>
          <c:tx>
            <c:v>EQI High</c:v>
          </c:tx>
          <c:spPr>
            <a:solidFill>
              <a:schemeClr val="tx1">
                <a:lumMod val="95000"/>
                <a:lumOff val="5000"/>
              </a:schemeClr>
            </a:solidFill>
            <a:ln>
              <a:noFill/>
            </a:ln>
            <a:effectLst/>
          </c:spPr>
          <c:val>
            <c:numRef>
              <c:f>EQIA!$M$98:$Q$98</c:f>
              <c:numCache>
                <c:formatCode>0.00</c:formatCode>
                <c:ptCount val="5"/>
                <c:pt idx="0">
                  <c:v>1.2</c:v>
                </c:pt>
                <c:pt idx="1">
                  <c:v>1</c:v>
                </c:pt>
                <c:pt idx="2">
                  <c:v>1.8666666666666667</c:v>
                </c:pt>
                <c:pt idx="3">
                  <c:v>0.93333333333333335</c:v>
                </c:pt>
                <c:pt idx="4">
                  <c:v>0.8666666666666667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3A-4D9C-A932-ED846F8D84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179984"/>
        <c:axId val="96180400"/>
      </c:areaChart>
      <c:catAx>
        <c:axId val="96179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80400"/>
        <c:crosses val="autoZero"/>
        <c:auto val="1"/>
        <c:lblAlgn val="ctr"/>
        <c:lblOffset val="100"/>
        <c:noMultiLvlLbl val="0"/>
      </c:catAx>
      <c:valAx>
        <c:axId val="96180400"/>
        <c:scaling>
          <c:orientation val="minMax"/>
        </c:scaling>
        <c:delete val="0"/>
        <c:axPos val="l"/>
        <c:majorGridlines>
          <c:spPr>
            <a:ln w="9525" cap="flat" cmpd="sng" algn="ctr">
              <a:gradFill flip="none" rotWithShape="1">
                <a:gsLst>
                  <a:gs pos="97000">
                    <a:schemeClr val="accent1">
                      <a:lumMod val="5000"/>
                      <a:lumOff val="95000"/>
                    </a:schemeClr>
                  </a:gs>
                  <a:gs pos="100000">
                    <a:schemeClr val="tx1"/>
                  </a:gs>
                </a:gsLst>
                <a:lin ang="10800000" scaled="1"/>
                <a:tileRect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EQI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799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t" anchorCtr="0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badi" panose="020B0604020104020204" pitchFamily="34" charset="0"/>
                <a:ea typeface="+mn-ea"/>
                <a:cs typeface="+mn-cs"/>
              </a:defRPr>
            </a:pPr>
            <a:r>
              <a:rPr lang="en-GB" b="1">
                <a:latin typeface="Abadi" panose="020B0604020104020204" pitchFamily="34" charset="0"/>
              </a:rPr>
              <a:t>Soil B</a:t>
            </a:r>
          </a:p>
        </c:rich>
      </c:tx>
      <c:layout>
        <c:manualLayout>
          <c:xMode val="edge"/>
          <c:yMode val="edge"/>
          <c:x val="3.2604094488188969E-2"/>
          <c:y val="1.69419737399407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t" anchorCtr="0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badi" panose="020B06040201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110870516185478"/>
          <c:y val="0.1388888888888889"/>
          <c:w val="0.82833573928258963"/>
          <c:h val="0.68751346320753726"/>
        </c:manualLayout>
      </c:layout>
      <c:areaChart>
        <c:grouping val="percentStacked"/>
        <c:varyColors val="0"/>
        <c:ser>
          <c:idx val="0"/>
          <c:order val="0"/>
          <c:tx>
            <c:v>EQI Control</c:v>
          </c:tx>
          <c:spPr>
            <a:solidFill>
              <a:schemeClr val="bg2"/>
            </a:solidFill>
            <a:ln>
              <a:noFill/>
            </a:ln>
            <a:effectLst/>
          </c:spPr>
          <c:cat>
            <c:strLit>
              <c:ptCount val="5"/>
              <c:pt idx="0">
                <c:v>Day 0</c:v>
              </c:pt>
              <c:pt idx="1">
                <c:v> Day 1</c:v>
              </c:pt>
              <c:pt idx="2">
                <c:v> Day 7</c:v>
              </c:pt>
              <c:pt idx="3">
                <c:v> Day 14</c:v>
              </c:pt>
              <c:pt idx="4">
                <c:v> Day 36</c:v>
              </c:pt>
            </c:strLit>
          </c:cat>
          <c:val>
            <c:numRef>
              <c:f>EQIB!$M$23:$Q$23</c:f>
              <c:numCache>
                <c:formatCode>0.00</c:formatCode>
                <c:ptCount val="5"/>
                <c:pt idx="0">
                  <c:v>1.3333333333333333</c:v>
                </c:pt>
                <c:pt idx="1">
                  <c:v>1</c:v>
                </c:pt>
                <c:pt idx="2">
                  <c:v>1.4666666666666666</c:v>
                </c:pt>
                <c:pt idx="3">
                  <c:v>1</c:v>
                </c:pt>
                <c:pt idx="4">
                  <c:v>1.0666666666666669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1B9-432A-81E6-7140A96C1362}"/>
            </c:ext>
          </c:extLst>
        </c:ser>
        <c:ser>
          <c:idx val="1"/>
          <c:order val="1"/>
          <c:tx>
            <c:v>EQI Low</c:v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cat>
            <c:strLit>
              <c:ptCount val="5"/>
              <c:pt idx="0">
                <c:v>Day 0</c:v>
              </c:pt>
              <c:pt idx="1">
                <c:v> Day 1</c:v>
              </c:pt>
              <c:pt idx="2">
                <c:v> Day 7</c:v>
              </c:pt>
              <c:pt idx="3">
                <c:v> Day 14</c:v>
              </c:pt>
              <c:pt idx="4">
                <c:v> Day 36</c:v>
              </c:pt>
            </c:strLit>
          </c:cat>
          <c:val>
            <c:numRef>
              <c:f>EQIB!$M$48:$Q$48</c:f>
              <c:numCache>
                <c:formatCode>0.00</c:formatCode>
                <c:ptCount val="5"/>
                <c:pt idx="0">
                  <c:v>0.93333333333333335</c:v>
                </c:pt>
                <c:pt idx="1">
                  <c:v>1</c:v>
                </c:pt>
                <c:pt idx="2">
                  <c:v>1.8</c:v>
                </c:pt>
                <c:pt idx="3">
                  <c:v>0.66666666666666674</c:v>
                </c:pt>
                <c:pt idx="4">
                  <c:v>1.0666666666666667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1B9-432A-81E6-7140A96C1362}"/>
            </c:ext>
          </c:extLst>
        </c:ser>
        <c:ser>
          <c:idx val="2"/>
          <c:order val="2"/>
          <c:tx>
            <c:v>EQI Medium</c:v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cat>
            <c:strLit>
              <c:ptCount val="5"/>
              <c:pt idx="0">
                <c:v>Day 0</c:v>
              </c:pt>
              <c:pt idx="1">
                <c:v> Day 1</c:v>
              </c:pt>
              <c:pt idx="2">
                <c:v> Day 7</c:v>
              </c:pt>
              <c:pt idx="3">
                <c:v> Day 14</c:v>
              </c:pt>
              <c:pt idx="4">
                <c:v> Day 36</c:v>
              </c:pt>
            </c:strLit>
          </c:cat>
          <c:val>
            <c:numRef>
              <c:f>EQIB!$M$73:$Q$73</c:f>
              <c:numCache>
                <c:formatCode>0.00</c:formatCode>
                <c:ptCount val="5"/>
                <c:pt idx="0">
                  <c:v>1.0666666666666667</c:v>
                </c:pt>
                <c:pt idx="1">
                  <c:v>1</c:v>
                </c:pt>
                <c:pt idx="2">
                  <c:v>1.6</c:v>
                </c:pt>
                <c:pt idx="3">
                  <c:v>0.66666666666666674</c:v>
                </c:pt>
                <c:pt idx="4">
                  <c:v>0.8666666666666667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1B9-432A-81E6-7140A96C1362}"/>
            </c:ext>
          </c:extLst>
        </c:ser>
        <c:ser>
          <c:idx val="3"/>
          <c:order val="3"/>
          <c:tx>
            <c:v>EQI High</c:v>
          </c:tx>
          <c:spPr>
            <a:solidFill>
              <a:schemeClr val="tx1">
                <a:lumMod val="95000"/>
                <a:lumOff val="5000"/>
              </a:schemeClr>
            </a:solidFill>
            <a:ln>
              <a:noFill/>
            </a:ln>
            <a:effectLst/>
          </c:spPr>
          <c:cat>
            <c:strLit>
              <c:ptCount val="5"/>
              <c:pt idx="0">
                <c:v>Day 0</c:v>
              </c:pt>
              <c:pt idx="1">
                <c:v> Day 1</c:v>
              </c:pt>
              <c:pt idx="2">
                <c:v> Day 7</c:v>
              </c:pt>
              <c:pt idx="3">
                <c:v> Day 14</c:v>
              </c:pt>
              <c:pt idx="4">
                <c:v> Day 36</c:v>
              </c:pt>
            </c:strLit>
          </c:cat>
          <c:val>
            <c:numRef>
              <c:f>EQIB!$M$98:$Q$98</c:f>
              <c:numCache>
                <c:formatCode>0.00</c:formatCode>
                <c:ptCount val="5"/>
                <c:pt idx="0">
                  <c:v>0.93333333333333335</c:v>
                </c:pt>
                <c:pt idx="1">
                  <c:v>0.6</c:v>
                </c:pt>
                <c:pt idx="2">
                  <c:v>1.4</c:v>
                </c:pt>
                <c:pt idx="3">
                  <c:v>0.86666666666666659</c:v>
                </c:pt>
                <c:pt idx="4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1B9-432A-81E6-7140A96C13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179984"/>
        <c:axId val="96180400"/>
      </c:areaChart>
      <c:catAx>
        <c:axId val="96179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80400"/>
        <c:crosses val="autoZero"/>
        <c:auto val="1"/>
        <c:lblAlgn val="ctr"/>
        <c:lblOffset val="100"/>
        <c:noMultiLvlLbl val="0"/>
      </c:catAx>
      <c:valAx>
        <c:axId val="96180400"/>
        <c:scaling>
          <c:orientation val="minMax"/>
        </c:scaling>
        <c:delete val="0"/>
        <c:axPos val="l"/>
        <c:majorGridlines>
          <c:spPr>
            <a:ln w="9525" cap="flat" cmpd="sng" algn="ctr">
              <a:gradFill flip="none" rotWithShape="1">
                <a:gsLst>
                  <a:gs pos="97000">
                    <a:schemeClr val="accent1">
                      <a:lumMod val="5000"/>
                      <a:lumOff val="95000"/>
                    </a:schemeClr>
                  </a:gs>
                  <a:gs pos="100000">
                    <a:schemeClr val="tx1"/>
                  </a:gs>
                </a:gsLst>
                <a:lin ang="10800000" scaled="1"/>
                <a:tileRect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EQI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799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798659434210327"/>
          <c:y val="7.167121170918167E-2"/>
          <c:w val="0.71932603980838516"/>
          <c:h val="0.6861546999910263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'Soil A - Draftsman'!$P$3:$P$7</c:f>
              <c:numCache>
                <c:formatCode>General</c:formatCode>
                <c:ptCount val="5"/>
                <c:pt idx="0">
                  <c:v>154.69999999999999</c:v>
                </c:pt>
                <c:pt idx="1">
                  <c:v>65</c:v>
                </c:pt>
                <c:pt idx="2">
                  <c:v>19.899999999999999</c:v>
                </c:pt>
                <c:pt idx="3">
                  <c:v>51</c:v>
                </c:pt>
                <c:pt idx="4">
                  <c:v>17.3</c:v>
                </c:pt>
              </c:numCache>
            </c:numRef>
          </c:xVal>
          <c:yVal>
            <c:numRef>
              <c:f>'Soil A - Draftsman'!$N$3:$N$7</c:f>
              <c:numCache>
                <c:formatCode>General</c:formatCode>
                <c:ptCount val="5"/>
                <c:pt idx="0">
                  <c:v>2.12</c:v>
                </c:pt>
                <c:pt idx="1">
                  <c:v>3.0613000000000001</c:v>
                </c:pt>
                <c:pt idx="2">
                  <c:v>1.587</c:v>
                </c:pt>
                <c:pt idx="3">
                  <c:v>1.3867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85D-4C79-B03D-3F1C70FCE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IHE (mg/kg)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EC (uS/cm)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12164006064227E-2"/>
          <c:y val="7.8059432451490843E-2"/>
          <c:w val="0.8426740265299083"/>
          <c:h val="0.84388113509701834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'Soil A - Draftsman'!$M$3:$M$7</c:f>
              <c:numCache>
                <c:formatCode>General</c:formatCode>
                <c:ptCount val="5"/>
                <c:pt idx="0">
                  <c:v>7.5999999999999988</c:v>
                </c:pt>
                <c:pt idx="1">
                  <c:v>7.6000000000000005</c:v>
                </c:pt>
                <c:pt idx="2">
                  <c:v>7.4000000000000012</c:v>
                </c:pt>
                <c:pt idx="3">
                  <c:v>7.5</c:v>
                </c:pt>
                <c:pt idx="4">
                  <c:v>7.5</c:v>
                </c:pt>
              </c:numCache>
            </c:numRef>
          </c:xVal>
          <c:yVal>
            <c:numRef>
              <c:f>'Soil A - Draftsman'!$O$3:$O$7</c:f>
              <c:numCache>
                <c:formatCode>0.0</c:formatCode>
                <c:ptCount val="5"/>
                <c:pt idx="0">
                  <c:v>89.75</c:v>
                </c:pt>
                <c:pt idx="1">
                  <c:v>104.61</c:v>
                </c:pt>
                <c:pt idx="2">
                  <c:v>119.86</c:v>
                </c:pt>
                <c:pt idx="3">
                  <c:v>119.08</c:v>
                </c:pt>
                <c:pt idx="4">
                  <c:v>112.24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9C2-440F-94FB-89223E1C00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'Soil A - Draftsman'!$P$3:$P$7</c:f>
              <c:numCache>
                <c:formatCode>General</c:formatCode>
                <c:ptCount val="5"/>
                <c:pt idx="0">
                  <c:v>154.69999999999999</c:v>
                </c:pt>
                <c:pt idx="1">
                  <c:v>65</c:v>
                </c:pt>
                <c:pt idx="2">
                  <c:v>19.899999999999999</c:v>
                </c:pt>
                <c:pt idx="3">
                  <c:v>51</c:v>
                </c:pt>
                <c:pt idx="4">
                  <c:v>17.3</c:v>
                </c:pt>
              </c:numCache>
            </c:numRef>
          </c:xVal>
          <c:yVal>
            <c:numRef>
              <c:f>'Soil A - Draftsman'!$M$3:$M$7</c:f>
              <c:numCache>
                <c:formatCode>General</c:formatCode>
                <c:ptCount val="5"/>
                <c:pt idx="0">
                  <c:v>7.5999999999999988</c:v>
                </c:pt>
                <c:pt idx="1">
                  <c:v>7.6000000000000005</c:v>
                </c:pt>
                <c:pt idx="2">
                  <c:v>7.4000000000000012</c:v>
                </c:pt>
                <c:pt idx="3">
                  <c:v>7.5</c:v>
                </c:pt>
                <c:pt idx="4">
                  <c:v>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47F-4389-9F8C-8BAFB74F6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Soil pH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603200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083373807761731"/>
          <c:y val="6.4594320044790585E-2"/>
          <c:w val="0.71894941344480334"/>
          <c:h val="0.85661873582832959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'Soil A - Draftsman'!$U$3:$U$7</c:f>
              <c:numCache>
                <c:formatCode>General</c:formatCode>
                <c:ptCount val="5"/>
                <c:pt idx="0">
                  <c:v>367.8</c:v>
                </c:pt>
                <c:pt idx="1">
                  <c:v>294.10000000000002</c:v>
                </c:pt>
                <c:pt idx="2">
                  <c:v>228.6</c:v>
                </c:pt>
                <c:pt idx="3">
                  <c:v>181</c:v>
                </c:pt>
                <c:pt idx="4">
                  <c:v>180.5</c:v>
                </c:pt>
              </c:numCache>
            </c:numRef>
          </c:xVal>
          <c:yVal>
            <c:numRef>
              <c:f>'Soil A - Draftsman'!$T$3:$T$7</c:f>
              <c:numCache>
                <c:formatCode>0.0</c:formatCode>
                <c:ptCount val="5"/>
                <c:pt idx="0">
                  <c:v>148.66999999999999</c:v>
                </c:pt>
                <c:pt idx="1">
                  <c:v>56.55</c:v>
                </c:pt>
                <c:pt idx="2">
                  <c:v>167.66</c:v>
                </c:pt>
                <c:pt idx="3">
                  <c:v>106.29</c:v>
                </c:pt>
                <c:pt idx="4">
                  <c:v>140.29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A96-4819-A538-3B80CEF0AF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K+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900087936578259E-2"/>
          <c:y val="7.0512856103803812E-2"/>
          <c:w val="0.86099777809103784"/>
          <c:h val="0.71452626208494907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'Soil A - Draftsman'!$R$3:$R$7</c:f>
              <c:numCache>
                <c:formatCode>General</c:formatCode>
                <c:ptCount val="5"/>
                <c:pt idx="0">
                  <c:v>7.5999999999999988</c:v>
                </c:pt>
                <c:pt idx="1">
                  <c:v>7.5999999999999988</c:v>
                </c:pt>
                <c:pt idx="2">
                  <c:v>7.5</c:v>
                </c:pt>
                <c:pt idx="3">
                  <c:v>7.5</c:v>
                </c:pt>
                <c:pt idx="4">
                  <c:v>7.4000000000000012</c:v>
                </c:pt>
              </c:numCache>
            </c:numRef>
          </c:xVal>
          <c:yVal>
            <c:numRef>
              <c:f>'Soil A - Draftsman'!$S$3:$S$7</c:f>
              <c:numCache>
                <c:formatCode>General</c:formatCode>
                <c:ptCount val="5"/>
                <c:pt idx="0">
                  <c:v>1.22</c:v>
                </c:pt>
                <c:pt idx="1">
                  <c:v>3.0933000000000002</c:v>
                </c:pt>
                <c:pt idx="2">
                  <c:v>2.8753000000000002</c:v>
                </c:pt>
                <c:pt idx="3">
                  <c:v>1.9643999999999999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016-4256-B9F1-B4ADE63C6A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pH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212960911855323E-2"/>
          <c:y val="7.1844178872977227E-2"/>
          <c:w val="0.8382356297534419"/>
          <c:h val="0.71609037230161765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'Soil A - Draftsman'!$T$3:$T$7</c:f>
              <c:numCache>
                <c:formatCode>0.0</c:formatCode>
                <c:ptCount val="5"/>
                <c:pt idx="0">
                  <c:v>148.66999999999999</c:v>
                </c:pt>
                <c:pt idx="1">
                  <c:v>56.55</c:v>
                </c:pt>
                <c:pt idx="2">
                  <c:v>167.66</c:v>
                </c:pt>
                <c:pt idx="3">
                  <c:v>106.29</c:v>
                </c:pt>
                <c:pt idx="4">
                  <c:v>140.29</c:v>
                </c:pt>
              </c:numCache>
            </c:numRef>
          </c:xVal>
          <c:yVal>
            <c:numRef>
              <c:f>'Soil A - Draftsman'!$S$3:$S$7</c:f>
              <c:numCache>
                <c:formatCode>General</c:formatCode>
                <c:ptCount val="5"/>
                <c:pt idx="0">
                  <c:v>1.22</c:v>
                </c:pt>
                <c:pt idx="1">
                  <c:v>3.0933000000000002</c:v>
                </c:pt>
                <c:pt idx="2">
                  <c:v>2.8753000000000002</c:v>
                </c:pt>
                <c:pt idx="3">
                  <c:v>1.9643999999999999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414-467B-AC65-79054DBE28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4603200"/>
        <c:axId val="1064594464"/>
      </c:scatterChart>
      <c:valAx>
        <c:axId val="1064603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K+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594464"/>
        <c:crosses val="autoZero"/>
        <c:crossBetween val="midCat"/>
      </c:valAx>
      <c:valAx>
        <c:axId val="10645944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6460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 dir="row">_xlchart.v1.0</cx:f>
      </cx:numDim>
    </cx:data>
    <cx:data id="1">
      <cx:numDim type="val">
        <cx:f dir="row">_xlchart.v1.1</cx:f>
      </cx:numDim>
    </cx:data>
    <cx:data id="2">
      <cx:numDim type="val">
        <cx:f dir="row">_xlchart.v1.2</cx:f>
      </cx:numDim>
    </cx:data>
    <cx:data id="3">
      <cx:numDim type="val">
        <cx:f dir="row">_xlchart.v1.3</cx:f>
      </cx:numDim>
    </cx:data>
  </cx:chartData>
  <cx:chart>
    <cx:title pos="t" align="ctr" overlay="0">
      <cx:tx>
        <cx:txData>
          <cx:v>Soil A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 b="1">
              <a:latin typeface="Abadi" panose="020B0604020104020204" pitchFamily="34" charset="0"/>
              <a:ea typeface="Abadi" panose="020B0604020104020204" pitchFamily="34" charset="0"/>
              <a:cs typeface="Abadi" panose="020B0604020104020204" pitchFamily="34" charset="0"/>
            </a:defRPr>
          </a:pPr>
          <a:r>
            <a:rPr lang="en-US" sz="1400" b="1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badi" panose="020B0604020104020204" pitchFamily="34" charset="0"/>
            </a:rPr>
            <a:t>Soil A</a:t>
          </a:r>
        </a:p>
      </cx:txPr>
    </cx:title>
    <cx:plotArea>
      <cx:plotAreaRegion>
        <cx:series layoutId="boxWhisker" uniqueId="{5E5F2296-C54D-48B4-A1E1-44350802171A}" formatIdx="0">
          <cx:tx>
            <cx:txData>
              <cx:f/>
              <cx:v>Control</cx:v>
            </cx:txData>
          </cx:tx>
          <cx:spPr>
            <a:solidFill>
              <a:schemeClr val="bg2"/>
            </a:solidFill>
            <a:ln>
              <a:solidFill>
                <a:schemeClr val="tx1"/>
              </a:solidFill>
            </a:ln>
          </cx:spPr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00000001-8147-495C-A33E-D04F34529D5B}" formatIdx="1">
          <cx:tx>
            <cx:txData>
              <cx:f/>
              <cx:v>Low</cx:v>
            </cx:txData>
          </cx:tx>
          <cx:spPr>
            <a:solidFill>
              <a:schemeClr val="bg2">
                <a:lumMod val="75000"/>
              </a:schemeClr>
            </a:solidFill>
            <a:ln>
              <a:solidFill>
                <a:schemeClr val="tx1"/>
              </a:solidFill>
            </a:ln>
          </cx:spPr>
          <cx:dataId val="1"/>
          <cx:layoutPr>
            <cx:statistics quartileMethod="exclusive"/>
          </cx:layoutPr>
        </cx:series>
        <cx:series layoutId="boxWhisker" uniqueId="{00000002-8147-495C-A33E-D04F34529D5B}" formatIdx="2">
          <cx:tx>
            <cx:txData>
              <cx:f/>
              <cx:v>Medium</cx:v>
            </cx:txData>
          </cx:tx>
          <cx:spPr>
            <a:solidFill>
              <a:schemeClr val="bg2">
                <a:lumMod val="50000"/>
              </a:schemeClr>
            </a:solidFill>
            <a:ln>
              <a:solidFill>
                <a:schemeClr val="tx1"/>
              </a:solidFill>
            </a:ln>
          </cx:spPr>
          <cx:dataId val="2"/>
          <cx:layoutPr>
            <cx:statistics quartileMethod="exclusive"/>
          </cx:layoutPr>
        </cx:series>
        <cx:series layoutId="boxWhisker" uniqueId="{00000003-8147-495C-A33E-D04F34529D5B}" formatIdx="3">
          <cx:tx>
            <cx:txData>
              <cx:f/>
              <cx:v>High</cx:v>
            </cx:txData>
          </cx:tx>
          <cx:spPr>
            <a:solidFill>
              <a:schemeClr val="tx1">
                <a:lumMod val="75000"/>
                <a:lumOff val="25000"/>
              </a:schemeClr>
            </a:solidFill>
            <a:ln>
              <a:solidFill>
                <a:schemeClr val="tx1"/>
              </a:solidFill>
            </a:ln>
          </cx:spPr>
          <cx:dataId val="3"/>
          <cx:layoutPr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majorGridlines>
          <cx:spPr>
            <a:ln>
              <a:gradFill flip="none" rotWithShape="1">
                <a:gsLst>
                  <a:gs pos="96000">
                    <a:schemeClr val="accent1">
                      <a:lumMod val="5000"/>
                      <a:lumOff val="95000"/>
                    </a:schemeClr>
                  </a:gs>
                  <a:gs pos="100000">
                    <a:schemeClr val="tx1"/>
                  </a:gs>
                </a:gsLst>
                <a:lin ang="10800000" scaled="1"/>
                <a:tileRect/>
              </a:gradFill>
            </a:ln>
          </cx:spPr>
        </cx:majorGridlines>
        <cx:tickLabels/>
        <cx:spPr>
          <a:ln>
            <a:solidFill>
              <a:schemeClr val="tx1"/>
            </a:solidFill>
          </a:ln>
        </cx:spPr>
      </cx:axis>
    </cx:plotArea>
    <cx:legend pos="b" align="ctr" overlay="0"/>
  </cx:chart>
  <cx:spPr>
    <a:ln>
      <a:noFill/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 dir="row">_xlchart.v1.10</cx:f>
      </cx:numDim>
    </cx:data>
    <cx:data id="1">
      <cx:numDim type="val">
        <cx:f dir="row">_xlchart.v1.11</cx:f>
      </cx:numDim>
    </cx:data>
    <cx:data id="2">
      <cx:numDim type="val">
        <cx:f dir="row">_xlchart.v1.12</cx:f>
      </cx:numDim>
    </cx:data>
    <cx:data id="3">
      <cx:numDim type="val">
        <cx:f dir="row">_xlchart.v1.13</cx:f>
      </cx:numDim>
    </cx:data>
  </cx:chartData>
  <cx:chart>
    <cx:title pos="t" align="ctr" overlay="0">
      <cx:tx>
        <cx:txData>
          <cx:v>Soil B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 b="1">
              <a:latin typeface="Abadi" panose="020B0604020104020204" pitchFamily="34" charset="0"/>
              <a:ea typeface="Abadi" panose="020B0604020104020204" pitchFamily="34" charset="0"/>
              <a:cs typeface="Abadi" panose="020B0604020104020204" pitchFamily="34" charset="0"/>
            </a:defRPr>
          </a:pPr>
          <a:r>
            <a:rPr lang="en-US" sz="1400" b="1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badi" panose="020B0604020104020204" pitchFamily="34" charset="0"/>
            </a:rPr>
            <a:t>Soil B</a:t>
          </a:r>
        </a:p>
      </cx:txPr>
    </cx:title>
    <cx:plotArea>
      <cx:plotAreaRegion>
        <cx:series layoutId="boxWhisker" uniqueId="{00000000-0906-412E-B3C5-492EAB919644}">
          <cx:tx>
            <cx:txData>
              <cx:f/>
              <cx:v>Control</cx:v>
            </cx:txData>
          </cx:tx>
          <cx:spPr>
            <a:solidFill>
              <a:schemeClr val="bg1">
                <a:lumMod val="95000"/>
              </a:schemeClr>
            </a:solidFill>
            <a:ln>
              <a:solidFill>
                <a:schemeClr val="tx1"/>
              </a:solidFill>
            </a:ln>
          </cx:spPr>
          <cx:dataId val="0"/>
          <cx:layoutPr>
            <cx:statistics quartileMethod="exclusive"/>
          </cx:layoutPr>
        </cx:series>
        <cx:series layoutId="boxWhisker" uniqueId="{00000001-0906-412E-B3C5-492EAB919644}">
          <cx:tx>
            <cx:txData>
              <cx:f/>
              <cx:v>Low</cx:v>
            </cx:txData>
          </cx:tx>
          <cx:spPr>
            <a:solidFill>
              <a:schemeClr val="bg1">
                <a:lumMod val="75000"/>
              </a:schemeClr>
            </a:solidFill>
            <a:ln>
              <a:solidFill>
                <a:schemeClr val="tx1"/>
              </a:solidFill>
            </a:ln>
          </cx:spPr>
          <cx:dataId val="1"/>
          <cx:layoutPr>
            <cx:statistics quartileMethod="exclusive"/>
          </cx:layoutPr>
        </cx:series>
        <cx:series layoutId="boxWhisker" uniqueId="{00000002-0906-412E-B3C5-492EAB919644}">
          <cx:tx>
            <cx:txData>
              <cx:f/>
              <cx:v>Medium</cx:v>
            </cx:txData>
          </cx:tx>
          <cx:spPr>
            <a:solidFill>
              <a:schemeClr val="bg2">
                <a:lumMod val="50000"/>
              </a:schemeClr>
            </a:solidFill>
            <a:ln>
              <a:solidFill>
                <a:schemeClr val="tx1"/>
              </a:solidFill>
            </a:ln>
          </cx:spPr>
          <cx:dataId val="2"/>
          <cx:layoutPr>
            <cx:statistics quartileMethod="exclusive"/>
          </cx:layoutPr>
        </cx:series>
        <cx:series layoutId="boxWhisker" uniqueId="{00000003-0906-412E-B3C5-492EAB919644}">
          <cx:tx>
            <cx:txData>
              <cx:f/>
              <cx:v>High</cx:v>
            </cx:txData>
          </cx:tx>
          <cx:spPr>
            <a:solidFill>
              <a:schemeClr val="bg2">
                <a:lumMod val="25000"/>
              </a:schemeClr>
            </a:solidFill>
            <a:ln>
              <a:solidFill>
                <a:schemeClr val="tx1"/>
              </a:solidFill>
            </a:ln>
          </cx:spPr>
          <cx:dataId val="3"/>
          <cx:layoutPr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majorGridlines>
          <cx:spPr>
            <a:ln>
              <a:gradFill flip="none" rotWithShape="1">
                <a:gsLst>
                  <a:gs pos="96000">
                    <a:schemeClr val="accent1">
                      <a:lumMod val="5000"/>
                      <a:lumOff val="95000"/>
                    </a:schemeClr>
                  </a:gs>
                  <a:gs pos="100000">
                    <a:schemeClr val="tx1"/>
                  </a:gs>
                </a:gsLst>
                <a:lin ang="10800000" scaled="1"/>
                <a:tileRect/>
              </a:gradFill>
            </a:ln>
          </cx:spPr>
        </cx:majorGridlines>
        <cx:tickLabels/>
        <cx:spPr>
          <a:ln>
            <a:solidFill>
              <a:schemeClr val="tx1"/>
            </a:solidFill>
          </a:ln>
        </cx:spPr>
      </cx:axis>
    </cx:plotArea>
    <cx:legend pos="b" align="ctr" overlay="0"/>
  </cx:chart>
  <cx:spPr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0.xml"/><Relationship Id="rId13" Type="http://schemas.openxmlformats.org/officeDocument/2006/relationships/chart" Target="../charts/chart25.xml"/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12" Type="http://schemas.openxmlformats.org/officeDocument/2006/relationships/chart" Target="../charts/chart24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11" Type="http://schemas.openxmlformats.org/officeDocument/2006/relationships/chart" Target="../charts/chart23.xml"/><Relationship Id="rId5" Type="http://schemas.openxmlformats.org/officeDocument/2006/relationships/chart" Target="../charts/chart17.xml"/><Relationship Id="rId15" Type="http://schemas.openxmlformats.org/officeDocument/2006/relationships/chart" Target="../charts/chart27.xml"/><Relationship Id="rId10" Type="http://schemas.openxmlformats.org/officeDocument/2006/relationships/chart" Target="../charts/chart22.xml"/><Relationship Id="rId4" Type="http://schemas.openxmlformats.org/officeDocument/2006/relationships/chart" Target="../charts/chart16.xml"/><Relationship Id="rId9" Type="http://schemas.openxmlformats.org/officeDocument/2006/relationships/chart" Target="../charts/chart21.xml"/><Relationship Id="rId14" Type="http://schemas.openxmlformats.org/officeDocument/2006/relationships/chart" Target="../charts/chart26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1.xml"/><Relationship Id="rId1" Type="http://schemas.openxmlformats.org/officeDocument/2006/relationships/chart" Target="../charts/chart30.xml"/></Relationships>
</file>

<file path=xl/drawings/_rels/drawing6.xml.rels><?xml version="1.0" encoding="UTF-8" standalone="yes"?>
<Relationships xmlns="http://schemas.openxmlformats.org/package/2006/relationships"><Relationship Id="rId2" Type="http://schemas.microsoft.com/office/2014/relationships/chartEx" Target="../charts/chartEx1.xml"/><Relationship Id="rId1" Type="http://schemas.openxmlformats.org/officeDocument/2006/relationships/chart" Target="../charts/chart32.xml"/></Relationships>
</file>

<file path=xl/drawings/_rels/drawing7.xml.rels><?xml version="1.0" encoding="UTF-8" standalone="yes"?>
<Relationships xmlns="http://schemas.openxmlformats.org/package/2006/relationships"><Relationship Id="rId2" Type="http://schemas.microsoft.com/office/2014/relationships/chartEx" Target="../charts/chartEx2.xml"/><Relationship Id="rId1" Type="http://schemas.openxmlformats.org/officeDocument/2006/relationships/chart" Target="../charts/chart3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243840</xdr:colOff>
      <xdr:row>1</xdr:row>
      <xdr:rowOff>15240</xdr:rowOff>
    </xdr:from>
    <xdr:to>
      <xdr:col>9</xdr:col>
      <xdr:colOff>60960</xdr:colOff>
      <xdr:row>9</xdr:row>
      <xdr:rowOff>91440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11929E-D762-4C8D-BD1D-073E457F54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82" t="27170" r="8472" b="26711"/>
        <a:stretch/>
      </xdr:blipFill>
      <xdr:spPr bwMode="auto">
        <a:xfrm>
          <a:off x="243840" y="198120"/>
          <a:ext cx="5303520" cy="153924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523702</xdr:colOff>
      <xdr:row>26</xdr:row>
      <xdr:rowOff>12816</xdr:rowOff>
    </xdr:from>
    <xdr:to>
      <xdr:col>5</xdr:col>
      <xdr:colOff>455122</xdr:colOff>
      <xdr:row>36</xdr:row>
      <xdr:rowOff>1387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3EB6D50-EB3C-4CF5-9D24-27A7765375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526472</xdr:colOff>
      <xdr:row>37</xdr:row>
      <xdr:rowOff>55418</xdr:rowOff>
    </xdr:from>
    <xdr:to>
      <xdr:col>10</xdr:col>
      <xdr:colOff>457892</xdr:colOff>
      <xdr:row>48</xdr:row>
      <xdr:rowOff>138546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3DF522F-A1FD-4D2E-BEA8-5A3852C9E9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455814</xdr:colOff>
      <xdr:row>37</xdr:row>
      <xdr:rowOff>105984</xdr:rowOff>
    </xdr:from>
    <xdr:to>
      <xdr:col>15</xdr:col>
      <xdr:colOff>387234</xdr:colOff>
      <xdr:row>48</xdr:row>
      <xdr:rowOff>180108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949C0C3-4831-4C1B-A1AA-879410190F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568036</xdr:colOff>
      <xdr:row>37</xdr:row>
      <xdr:rowOff>41564</xdr:rowOff>
    </xdr:from>
    <xdr:to>
      <xdr:col>5</xdr:col>
      <xdr:colOff>512618</xdr:colOff>
      <xdr:row>48</xdr:row>
      <xdr:rowOff>110837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8F6D624-3DB9-49EA-A419-D421CAE695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540328</xdr:colOff>
      <xdr:row>25</xdr:row>
      <xdr:rowOff>166255</xdr:rowOff>
    </xdr:from>
    <xdr:to>
      <xdr:col>10</xdr:col>
      <xdr:colOff>527167</xdr:colOff>
      <xdr:row>35</xdr:row>
      <xdr:rowOff>154826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129AF9A-5BA0-4A26-9586-CE6BCE480F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540327</xdr:colOff>
      <xdr:row>15</xdr:row>
      <xdr:rowOff>96982</xdr:rowOff>
    </xdr:from>
    <xdr:to>
      <xdr:col>5</xdr:col>
      <xdr:colOff>471747</xdr:colOff>
      <xdr:row>25</xdr:row>
      <xdr:rowOff>85552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EC2931D4-39C9-4677-9718-580E5D196C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24</xdr:col>
      <xdr:colOff>11084</xdr:colOff>
      <xdr:row>24</xdr:row>
      <xdr:rowOff>123652</xdr:rowOff>
    </xdr:from>
    <xdr:to>
      <xdr:col>28</xdr:col>
      <xdr:colOff>607522</xdr:colOff>
      <xdr:row>34</xdr:row>
      <xdr:rowOff>112223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9BFE17C-DD25-460B-826B-0A8EA468A1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581891</xdr:colOff>
      <xdr:row>34</xdr:row>
      <xdr:rowOff>69272</xdr:rowOff>
    </xdr:from>
    <xdr:to>
      <xdr:col>33</xdr:col>
      <xdr:colOff>139238</xdr:colOff>
      <xdr:row>45</xdr:row>
      <xdr:rowOff>152400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CE19CCC5-CA25-42CF-8A4A-3A81D58EF0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33</xdr:col>
      <xdr:colOff>123306</xdr:colOff>
      <xdr:row>34</xdr:row>
      <xdr:rowOff>92130</xdr:rowOff>
    </xdr:from>
    <xdr:to>
      <xdr:col>37</xdr:col>
      <xdr:colOff>664326</xdr:colOff>
      <xdr:row>45</xdr:row>
      <xdr:rowOff>166254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77887DD-FDA5-4F88-8029-C3F4D41CDA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24</xdr:col>
      <xdr:colOff>13855</xdr:colOff>
      <xdr:row>34</xdr:row>
      <xdr:rowOff>96982</xdr:rowOff>
    </xdr:from>
    <xdr:to>
      <xdr:col>29</xdr:col>
      <xdr:colOff>693</xdr:colOff>
      <xdr:row>45</xdr:row>
      <xdr:rowOff>152400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A1A9BF8-F6CD-4C7C-AE77-266F4BA4F5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28</xdr:col>
      <xdr:colOff>595746</xdr:colOff>
      <xdr:row>24</xdr:row>
      <xdr:rowOff>96982</xdr:rowOff>
    </xdr:from>
    <xdr:to>
      <xdr:col>33</xdr:col>
      <xdr:colOff>208512</xdr:colOff>
      <xdr:row>34</xdr:row>
      <xdr:rowOff>85553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1E39254E-D9AA-4E80-AB1A-1745C9184F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23</xdr:col>
      <xdr:colOff>595745</xdr:colOff>
      <xdr:row>15</xdr:row>
      <xdr:rowOff>13855</xdr:rowOff>
    </xdr:from>
    <xdr:to>
      <xdr:col>28</xdr:col>
      <xdr:colOff>582583</xdr:colOff>
      <xdr:row>25</xdr:row>
      <xdr:rowOff>2425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E30D022D-4FC7-4223-BFB8-CC205F1357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579120</xdr:colOff>
      <xdr:row>24</xdr:row>
      <xdr:rowOff>165216</xdr:rowOff>
    </xdr:from>
    <xdr:to>
      <xdr:col>5</xdr:col>
      <xdr:colOff>510540</xdr:colOff>
      <xdr:row>34</xdr:row>
      <xdr:rowOff>153787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2372B5-4E0C-4587-8B8E-167DF13F1F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484909</xdr:colOff>
      <xdr:row>34</xdr:row>
      <xdr:rowOff>110836</xdr:rowOff>
    </xdr:from>
    <xdr:to>
      <xdr:col>10</xdr:col>
      <xdr:colOff>416329</xdr:colOff>
      <xdr:row>46</xdr:row>
      <xdr:rowOff>13855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50C182B-C89B-4F4E-A96D-A5173FF2B9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400397</xdr:colOff>
      <xdr:row>34</xdr:row>
      <xdr:rowOff>133694</xdr:rowOff>
    </xdr:from>
    <xdr:to>
      <xdr:col>15</xdr:col>
      <xdr:colOff>331817</xdr:colOff>
      <xdr:row>46</xdr:row>
      <xdr:rowOff>27709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7730E53-4638-4912-9A1C-7674B52BC9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581891</xdr:colOff>
      <xdr:row>34</xdr:row>
      <xdr:rowOff>138546</xdr:rowOff>
    </xdr:from>
    <xdr:to>
      <xdr:col>5</xdr:col>
      <xdr:colOff>513311</xdr:colOff>
      <xdr:row>46</xdr:row>
      <xdr:rowOff>13855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C5AB742-165B-4B08-9A8B-C87E07105C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498764</xdr:colOff>
      <xdr:row>24</xdr:row>
      <xdr:rowOff>138546</xdr:rowOff>
    </xdr:from>
    <xdr:to>
      <xdr:col>10</xdr:col>
      <xdr:colOff>485603</xdr:colOff>
      <xdr:row>34</xdr:row>
      <xdr:rowOff>127117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BA3F8A1-8CC5-492A-A3D1-A77E7FC05C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568036</xdr:colOff>
      <xdr:row>15</xdr:row>
      <xdr:rowOff>41564</xdr:rowOff>
    </xdr:from>
    <xdr:to>
      <xdr:col>5</xdr:col>
      <xdr:colOff>499456</xdr:colOff>
      <xdr:row>25</xdr:row>
      <xdr:rowOff>30134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EE20E31-57C9-4A2F-90B3-A295130A38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18</xdr:col>
      <xdr:colOff>11084</xdr:colOff>
      <xdr:row>24</xdr:row>
      <xdr:rowOff>123652</xdr:rowOff>
    </xdr:from>
    <xdr:to>
      <xdr:col>22</xdr:col>
      <xdr:colOff>607522</xdr:colOff>
      <xdr:row>34</xdr:row>
      <xdr:rowOff>112223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EF58C43-2FCE-4A38-AC72-E3656E2777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22</xdr:col>
      <xdr:colOff>581891</xdr:colOff>
      <xdr:row>34</xdr:row>
      <xdr:rowOff>69272</xdr:rowOff>
    </xdr:from>
    <xdr:to>
      <xdr:col>27</xdr:col>
      <xdr:colOff>139238</xdr:colOff>
      <xdr:row>45</xdr:row>
      <xdr:rowOff>152400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7403229-A6FA-433D-A10F-A7C85E4560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123306</xdr:colOff>
      <xdr:row>34</xdr:row>
      <xdr:rowOff>92130</xdr:rowOff>
    </xdr:from>
    <xdr:to>
      <xdr:col>31</xdr:col>
      <xdr:colOff>664326</xdr:colOff>
      <xdr:row>45</xdr:row>
      <xdr:rowOff>166254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68263060-1409-47E2-8D3B-6420D2989C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18</xdr:col>
      <xdr:colOff>13855</xdr:colOff>
      <xdr:row>34</xdr:row>
      <xdr:rowOff>96982</xdr:rowOff>
    </xdr:from>
    <xdr:to>
      <xdr:col>23</xdr:col>
      <xdr:colOff>693</xdr:colOff>
      <xdr:row>45</xdr:row>
      <xdr:rowOff>152400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3B18327B-F0F4-4120-81E2-A22F7B3AAD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22</xdr:col>
      <xdr:colOff>595746</xdr:colOff>
      <xdr:row>24</xdr:row>
      <xdr:rowOff>96982</xdr:rowOff>
    </xdr:from>
    <xdr:to>
      <xdr:col>27</xdr:col>
      <xdr:colOff>208512</xdr:colOff>
      <xdr:row>34</xdr:row>
      <xdr:rowOff>85553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A37C712-2587-411D-8604-3D17EA2293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17</xdr:col>
      <xdr:colOff>595745</xdr:colOff>
      <xdr:row>15</xdr:row>
      <xdr:rowOff>13855</xdr:rowOff>
    </xdr:from>
    <xdr:to>
      <xdr:col>22</xdr:col>
      <xdr:colOff>582583</xdr:colOff>
      <xdr:row>25</xdr:row>
      <xdr:rowOff>2425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2650D5B6-B558-43BD-992D-04A8ABD8C7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17</xdr:col>
      <xdr:colOff>579120</xdr:colOff>
      <xdr:row>24</xdr:row>
      <xdr:rowOff>82088</xdr:rowOff>
    </xdr:from>
    <xdr:to>
      <xdr:col>22</xdr:col>
      <xdr:colOff>565958</xdr:colOff>
      <xdr:row>34</xdr:row>
      <xdr:rowOff>70659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8C6E6DE-9825-4929-9B2E-5B1BA54BC2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17</xdr:col>
      <xdr:colOff>581891</xdr:colOff>
      <xdr:row>34</xdr:row>
      <xdr:rowOff>55418</xdr:rowOff>
    </xdr:from>
    <xdr:to>
      <xdr:col>22</xdr:col>
      <xdr:colOff>568729</xdr:colOff>
      <xdr:row>45</xdr:row>
      <xdr:rowOff>110836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15EA69E-69DA-4B32-83C2-13D09F5F90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17</xdr:col>
      <xdr:colOff>554181</xdr:colOff>
      <xdr:row>14</xdr:row>
      <xdr:rowOff>152400</xdr:rowOff>
    </xdr:from>
    <xdr:to>
      <xdr:col>22</xdr:col>
      <xdr:colOff>541019</xdr:colOff>
      <xdr:row>24</xdr:row>
      <xdr:rowOff>140970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7F8D2691-57DF-4B52-919C-ABA655C6D4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342900</xdr:colOff>
      <xdr:row>1</xdr:row>
      <xdr:rowOff>133350</xdr:rowOff>
    </xdr:from>
    <xdr:to>
      <xdr:col>14</xdr:col>
      <xdr:colOff>502920</xdr:colOff>
      <xdr:row>16</xdr:row>
      <xdr:rowOff>80010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5088E1E-68ED-4ABE-9D7F-4F36F2AB5D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358140</xdr:colOff>
      <xdr:row>17</xdr:row>
      <xdr:rowOff>30480</xdr:rowOff>
    </xdr:from>
    <xdr:to>
      <xdr:col>14</xdr:col>
      <xdr:colOff>518160</xdr:colOff>
      <xdr:row>31</xdr:row>
      <xdr:rowOff>167640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1DACC60-9631-4262-ACF9-5DBE8BCD97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365760</xdr:colOff>
      <xdr:row>41</xdr:row>
      <xdr:rowOff>41910</xdr:rowOff>
    </xdr:from>
    <xdr:to>
      <xdr:col>16</xdr:col>
      <xdr:colOff>182880</xdr:colOff>
      <xdr:row>56</xdr:row>
      <xdr:rowOff>41910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4A92F1D-64ED-47FF-8AAA-E8601FFAFB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45720</xdr:colOff>
      <xdr:row>57</xdr:row>
      <xdr:rowOff>110490</xdr:rowOff>
    </xdr:from>
    <xdr:to>
      <xdr:col>16</xdr:col>
      <xdr:colOff>1021080</xdr:colOff>
      <xdr:row>75</xdr:row>
      <xdr:rowOff>60960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2B445D1-F88B-47F5-A766-92A0419C45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251460</xdr:colOff>
      <xdr:row>13</xdr:row>
      <xdr:rowOff>118110</xdr:rowOff>
    </xdr:from>
    <xdr:to>
      <xdr:col>26</xdr:col>
      <xdr:colOff>137160</xdr:colOff>
      <xdr:row>29</xdr:row>
      <xdr:rowOff>144780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F585BF3-8F80-45C0-82FD-8E805BC5ED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369026</xdr:colOff>
      <xdr:row>30</xdr:row>
      <xdr:rowOff>72390</xdr:rowOff>
    </xdr:from>
    <xdr:to>
      <xdr:col>26</xdr:col>
      <xdr:colOff>64226</xdr:colOff>
      <xdr:row>45</xdr:row>
      <xdr:rowOff>49530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1325C071-0B65-4E1C-AFE1-1EC48609055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439106" y="5627370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452846</xdr:colOff>
      <xdr:row>13</xdr:row>
      <xdr:rowOff>37011</xdr:rowOff>
    </xdr:from>
    <xdr:to>
      <xdr:col>25</xdr:col>
      <xdr:colOff>338546</xdr:colOff>
      <xdr:row>29</xdr:row>
      <xdr:rowOff>63681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7A88831-BDDB-45C6-8DA7-ADCBA439F2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243840</xdr:colOff>
      <xdr:row>31</xdr:row>
      <xdr:rowOff>114300</xdr:rowOff>
    </xdr:from>
    <xdr:to>
      <xdr:col>25</xdr:col>
      <xdr:colOff>548640</xdr:colOff>
      <xdr:row>46</xdr:row>
      <xdr:rowOff>91440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9B1ED699-15A4-4876-A919-9354219CE04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313920" y="5859780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Microsoft%20Excel%20Work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L"/>
      <sheetName val="ERDA"/>
      <sheetName val="CFU"/>
      <sheetName val="Da Capo"/>
    </sheetNames>
    <sheetDataSet>
      <sheetData sheetId="0">
        <row r="2">
          <cell r="I2">
            <v>2500000000</v>
          </cell>
        </row>
        <row r="3">
          <cell r="I3">
            <v>140000000000</v>
          </cell>
        </row>
        <row r="4">
          <cell r="I4">
            <v>10600000000</v>
          </cell>
        </row>
        <row r="5">
          <cell r="I5">
            <v>2750000000</v>
          </cell>
        </row>
        <row r="6">
          <cell r="I6">
            <v>55000000000</v>
          </cell>
        </row>
        <row r="7">
          <cell r="I7">
            <v>5200000000</v>
          </cell>
        </row>
        <row r="8">
          <cell r="J8">
            <v>7600000000</v>
          </cell>
        </row>
        <row r="9">
          <cell r="I9">
            <v>40000000000</v>
          </cell>
        </row>
        <row r="10">
          <cell r="I10">
            <v>15000000000</v>
          </cell>
        </row>
        <row r="11">
          <cell r="I11">
            <v>5000000000</v>
          </cell>
        </row>
        <row r="12">
          <cell r="I12">
            <v>20225000000000</v>
          </cell>
        </row>
        <row r="13">
          <cell r="I13">
            <v>5850000000</v>
          </cell>
        </row>
      </sheetData>
      <sheetData sheetId="1">
        <row r="3">
          <cell r="I3">
            <v>16500000000</v>
          </cell>
        </row>
        <row r="4">
          <cell r="I4">
            <v>11300000000</v>
          </cell>
        </row>
        <row r="5">
          <cell r="I5">
            <v>5050000000</v>
          </cell>
        </row>
        <row r="6">
          <cell r="I6">
            <v>50000000</v>
          </cell>
        </row>
        <row r="7">
          <cell r="I7">
            <v>35150000000</v>
          </cell>
        </row>
        <row r="8">
          <cell r="I8">
            <v>125050000000</v>
          </cell>
        </row>
        <row r="9">
          <cell r="I9">
            <v>600000000</v>
          </cell>
        </row>
        <row r="10">
          <cell r="I10">
            <v>25000000000</v>
          </cell>
        </row>
        <row r="11">
          <cell r="I11">
            <v>20150000000</v>
          </cell>
        </row>
        <row r="12">
          <cell r="I12">
            <v>300000000</v>
          </cell>
        </row>
        <row r="13">
          <cell r="I13">
            <v>10150000000</v>
          </cell>
        </row>
        <row r="14">
          <cell r="I14">
            <v>10300000000</v>
          </cell>
        </row>
      </sheetData>
      <sheetData sheetId="2"/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EF1D678-E9CF-47B5-AD21-7DD3C6C764EC}" name="Table1" displayName="Table1" ref="B32:D56" totalsRowShown="0">
  <autoFilter ref="B32:D56" xr:uid="{0EF1D678-E9CF-47B5-AD21-7DD3C6C764EC}"/>
  <sortState xmlns:xlrd2="http://schemas.microsoft.com/office/spreadsheetml/2017/richdata2" ref="B33:C56">
    <sortCondition ref="C32:C56"/>
  </sortState>
  <tableColumns count="3">
    <tableColumn id="1" xr3:uid="{07A23CB5-F3CB-4BC9-A21D-CB48BD53804C}" name="Sample name"/>
    <tableColumn id="2" xr3:uid="{D0CFB99D-0CA9-4943-BD67-D14095DA6329}" name="CFU"/>
    <tableColumn id="3" xr3:uid="{0055A4A0-6183-45C6-BCC4-FCEF35AF71F5}" name="Column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52189-5C23-47A1-BB21-2099F16460CE}">
  <dimension ref="A13:J19"/>
  <sheetViews>
    <sheetView workbookViewId="0">
      <selection activeCell="P14" sqref="P14"/>
    </sheetView>
  </sheetViews>
  <sheetFormatPr defaultRowHeight="14.4" x14ac:dyDescent="0.3"/>
  <sheetData>
    <row r="13" spans="1:10" x14ac:dyDescent="0.3">
      <c r="A13" s="243" t="s">
        <v>244</v>
      </c>
      <c r="B13" s="243"/>
      <c r="C13" s="243"/>
      <c r="D13" s="243"/>
      <c r="E13" s="243"/>
      <c r="F13" s="243"/>
      <c r="G13" s="243"/>
      <c r="H13" s="243"/>
      <c r="I13" s="243"/>
      <c r="J13" s="243"/>
    </row>
    <row r="14" spans="1:10" x14ac:dyDescent="0.3">
      <c r="A14" s="243"/>
      <c r="B14" s="243"/>
      <c r="C14" s="243"/>
      <c r="D14" s="243"/>
      <c r="E14" s="243"/>
      <c r="F14" s="243"/>
      <c r="G14" s="243"/>
      <c r="H14" s="243"/>
      <c r="I14" s="243"/>
      <c r="J14" s="243"/>
    </row>
    <row r="15" spans="1:10" x14ac:dyDescent="0.3">
      <c r="A15" s="243"/>
      <c r="B15" s="243"/>
      <c r="C15" s="243"/>
      <c r="D15" s="243"/>
      <c r="E15" s="243"/>
      <c r="F15" s="243"/>
      <c r="G15" s="243"/>
      <c r="H15" s="243"/>
      <c r="I15" s="243"/>
      <c r="J15" s="243"/>
    </row>
    <row r="16" spans="1:10" x14ac:dyDescent="0.3">
      <c r="A16" s="243"/>
      <c r="B16" s="243"/>
      <c r="C16" s="243"/>
      <c r="D16" s="243"/>
      <c r="E16" s="243"/>
      <c r="F16" s="243"/>
      <c r="G16" s="243"/>
      <c r="H16" s="243"/>
      <c r="I16" s="243"/>
      <c r="J16" s="243"/>
    </row>
    <row r="17" spans="1:10" x14ac:dyDescent="0.3">
      <c r="A17" s="243"/>
      <c r="B17" s="243"/>
      <c r="C17" s="243"/>
      <c r="D17" s="243"/>
      <c r="E17" s="243"/>
      <c r="F17" s="243"/>
      <c r="G17" s="243"/>
      <c r="H17" s="243"/>
      <c r="I17" s="243"/>
      <c r="J17" s="243"/>
    </row>
    <row r="18" spans="1:10" x14ac:dyDescent="0.3">
      <c r="A18" s="243"/>
      <c r="B18" s="243"/>
      <c r="C18" s="243"/>
      <c r="D18" s="243"/>
      <c r="E18" s="243"/>
      <c r="F18" s="243"/>
      <c r="G18" s="243"/>
      <c r="H18" s="243"/>
      <c r="I18" s="243"/>
      <c r="J18" s="243"/>
    </row>
    <row r="19" spans="1:10" x14ac:dyDescent="0.3">
      <c r="A19" s="243"/>
      <c r="B19" s="243"/>
      <c r="C19" s="243"/>
      <c r="D19" s="243"/>
      <c r="E19" s="243"/>
      <c r="F19" s="243"/>
      <c r="G19" s="243"/>
      <c r="H19" s="243"/>
      <c r="I19" s="243"/>
      <c r="J19" s="243"/>
    </row>
  </sheetData>
  <mergeCells count="1">
    <mergeCell ref="A13:J19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C12B4-EE4F-42EF-9E65-BA0BC0CFFBF2}">
  <dimension ref="A1:G56"/>
  <sheetViews>
    <sheetView workbookViewId="0">
      <selection activeCell="D38" sqref="D38"/>
    </sheetView>
  </sheetViews>
  <sheetFormatPr defaultRowHeight="14.4" x14ac:dyDescent="0.3"/>
  <cols>
    <col min="1" max="1" width="15.21875" customWidth="1"/>
    <col min="2" max="5" width="12" bestFit="1" customWidth="1"/>
    <col min="6" max="6" width="8.21875" customWidth="1"/>
    <col min="7" max="7" width="12" bestFit="1" customWidth="1"/>
    <col min="8" max="8" width="11" bestFit="1" customWidth="1"/>
  </cols>
  <sheetData>
    <row r="1" spans="1:7" ht="15" thickBot="1" x14ac:dyDescent="0.35">
      <c r="A1" t="s">
        <v>144</v>
      </c>
    </row>
    <row r="2" spans="1:7" ht="15" thickBot="1" x14ac:dyDescent="0.35">
      <c r="A2" s="132"/>
      <c r="B2" s="133" t="s">
        <v>2</v>
      </c>
      <c r="C2" s="133" t="s">
        <v>4</v>
      </c>
      <c r="D2" s="133" t="s">
        <v>139</v>
      </c>
      <c r="E2" s="134" t="s">
        <v>183</v>
      </c>
      <c r="F2" s="135" t="s">
        <v>184</v>
      </c>
      <c r="G2" s="136" t="s">
        <v>185</v>
      </c>
    </row>
    <row r="3" spans="1:7" x14ac:dyDescent="0.3">
      <c r="A3" s="137" t="s">
        <v>146</v>
      </c>
      <c r="B3" s="138">
        <f>[1]SL!$I$2</f>
        <v>2500000000</v>
      </c>
      <c r="C3" s="138">
        <f>[1]SL!I3</f>
        <v>140000000000</v>
      </c>
      <c r="D3" s="138">
        <f>[1]SL!I4</f>
        <v>10600000000</v>
      </c>
      <c r="E3" s="139">
        <f>AVERAGE(B3:D3)</f>
        <v>51033333333.333336</v>
      </c>
      <c r="F3" s="140">
        <f>_xlfn.STDEV.S(B3:D3)</f>
        <v>77153764220.116531</v>
      </c>
      <c r="G3" s="141">
        <f>F3/SQRT(COUNT(B3:D3))</f>
        <v>44544746541.477196</v>
      </c>
    </row>
    <row r="4" spans="1:7" x14ac:dyDescent="0.3">
      <c r="A4" s="137" t="s">
        <v>145</v>
      </c>
      <c r="B4" s="138">
        <f>[1]SL!$I$5</f>
        <v>2750000000</v>
      </c>
      <c r="C4" s="138">
        <f>[1]SL!I6</f>
        <v>55000000000</v>
      </c>
      <c r="D4" s="138">
        <f>[1]SL!I7</f>
        <v>5200000000</v>
      </c>
      <c r="E4" s="139">
        <f t="shared" ref="E4:E6" si="0">AVERAGE(B4:D4)</f>
        <v>20983333333.333332</v>
      </c>
      <c r="F4" s="140">
        <f t="shared" ref="F4:F5" si="1">_xlfn.STDEV.S(B4:D4)</f>
        <v>29484755948.342751</v>
      </c>
      <c r="G4" s="141">
        <f t="shared" ref="G4:G6" si="2">F4/SQRT(COUNT(B4:D4))</f>
        <v>17023031783.766108</v>
      </c>
    </row>
    <row r="5" spans="1:7" x14ac:dyDescent="0.3">
      <c r="A5" s="137" t="s">
        <v>0</v>
      </c>
      <c r="B5" s="138">
        <f>[1]SL!$J$8</f>
        <v>7600000000</v>
      </c>
      <c r="C5" s="138">
        <f>[1]SL!I9</f>
        <v>40000000000</v>
      </c>
      <c r="D5" s="138">
        <f>[1]SL!I10</f>
        <v>15000000000</v>
      </c>
      <c r="E5" s="139">
        <f t="shared" si="0"/>
        <v>20866666666.666668</v>
      </c>
      <c r="F5" s="140">
        <f t="shared" si="1"/>
        <v>16978025012.743189</v>
      </c>
      <c r="G5" s="141">
        <f t="shared" si="2"/>
        <v>9802267311.4154797</v>
      </c>
    </row>
    <row r="6" spans="1:7" ht="15" thickBot="1" x14ac:dyDescent="0.35">
      <c r="A6" s="142" t="s">
        <v>1</v>
      </c>
      <c r="B6" s="131">
        <f>[1]SL!$I$11</f>
        <v>5000000000</v>
      </c>
      <c r="C6" s="131">
        <f>[1]SL!I12</f>
        <v>20225000000000</v>
      </c>
      <c r="D6" s="131">
        <f>[1]SL!I13</f>
        <v>5850000000</v>
      </c>
      <c r="E6" s="143">
        <f t="shared" si="0"/>
        <v>6745283333333.333</v>
      </c>
      <c r="F6" s="144">
        <f>_xlfn.STDEV.S(B6:D6)</f>
        <v>11673777076886.184</v>
      </c>
      <c r="G6" s="145">
        <f t="shared" si="2"/>
        <v>6739858337799.9209</v>
      </c>
    </row>
    <row r="8" spans="1:7" ht="15" thickBot="1" x14ac:dyDescent="0.35"/>
    <row r="9" spans="1:7" ht="15" thickBot="1" x14ac:dyDescent="0.35">
      <c r="A9" s="132" t="s">
        <v>186</v>
      </c>
      <c r="B9" s="133" t="s">
        <v>2</v>
      </c>
      <c r="C9" s="133" t="s">
        <v>4</v>
      </c>
      <c r="D9" s="133" t="s">
        <v>139</v>
      </c>
      <c r="E9" s="134" t="s">
        <v>183</v>
      </c>
      <c r="F9" s="135" t="s">
        <v>184</v>
      </c>
    </row>
    <row r="10" spans="1:7" x14ac:dyDescent="0.3">
      <c r="A10" s="137" t="s">
        <v>146</v>
      </c>
      <c r="B10" s="224">
        <f t="shared" ref="B10:D13" si="3">LOG(B3,10)</f>
        <v>9.3979400086720375</v>
      </c>
      <c r="C10" s="225">
        <f t="shared" si="3"/>
        <v>11.146128035678236</v>
      </c>
      <c r="D10" s="225">
        <f t="shared" si="3"/>
        <v>10.02530586526477</v>
      </c>
      <c r="E10" s="226">
        <f>AVERAGE(B10:D10)</f>
        <v>10.189791303205014</v>
      </c>
      <c r="F10" s="227">
        <f>_xlfn.STDEV.S(B10:D10)</f>
        <v>0.88562516840520755</v>
      </c>
    </row>
    <row r="11" spans="1:7" x14ac:dyDescent="0.3">
      <c r="A11" s="137" t="s">
        <v>145</v>
      </c>
      <c r="B11" s="228">
        <f t="shared" si="3"/>
        <v>9.4393326938302629</v>
      </c>
      <c r="C11" s="229">
        <f t="shared" si="3"/>
        <v>10.740362689494242</v>
      </c>
      <c r="D11" s="229">
        <f t="shared" si="3"/>
        <v>9.7160033436347994</v>
      </c>
      <c r="E11" s="139">
        <f t="shared" ref="E11:E13" si="4">AVERAGE(B11:D11)</f>
        <v>9.9652329089864349</v>
      </c>
      <c r="F11" s="140">
        <f>_xlfn.STDEV.S(B11:D11)</f>
        <v>0.68538769655456866</v>
      </c>
    </row>
    <row r="12" spans="1:7" x14ac:dyDescent="0.3">
      <c r="A12" s="137" t="s">
        <v>0</v>
      </c>
      <c r="B12" s="228">
        <f t="shared" si="3"/>
        <v>9.8808135922807896</v>
      </c>
      <c r="C12" s="229">
        <f t="shared" si="3"/>
        <v>10.602059991327963</v>
      </c>
      <c r="D12" s="229">
        <f t="shared" si="3"/>
        <v>10.17609125905568</v>
      </c>
      <c r="E12" s="139">
        <f t="shared" si="4"/>
        <v>10.21965494755481</v>
      </c>
      <c r="F12" s="140">
        <f t="shared" ref="F12:F13" si="5">_xlfn.STDEV.S(B12:D12)</f>
        <v>0.36259128264668117</v>
      </c>
    </row>
    <row r="13" spans="1:7" ht="15" thickBot="1" x14ac:dyDescent="0.35">
      <c r="A13" s="142" t="s">
        <v>1</v>
      </c>
      <c r="B13" s="230">
        <f t="shared" si="3"/>
        <v>9.698970004336017</v>
      </c>
      <c r="C13" s="131">
        <f t="shared" si="3"/>
        <v>13.305888530284308</v>
      </c>
      <c r="D13" s="131">
        <f t="shared" si="3"/>
        <v>9.7671558660821791</v>
      </c>
      <c r="E13" s="143">
        <f t="shared" si="4"/>
        <v>10.924004800234167</v>
      </c>
      <c r="F13" s="144">
        <f t="shared" si="5"/>
        <v>2.0630535391849918</v>
      </c>
    </row>
    <row r="14" spans="1:7" x14ac:dyDescent="0.3">
      <c r="F14" s="146"/>
    </row>
    <row r="16" spans="1:7" ht="15" thickBot="1" x14ac:dyDescent="0.35">
      <c r="A16" t="s">
        <v>187</v>
      </c>
    </row>
    <row r="17" spans="1:7" ht="15" thickBot="1" x14ac:dyDescent="0.35">
      <c r="A17" s="132"/>
      <c r="B17" s="133" t="s">
        <v>2</v>
      </c>
      <c r="C17" s="133" t="s">
        <v>4</v>
      </c>
      <c r="D17" s="133" t="s">
        <v>139</v>
      </c>
      <c r="E17" s="134" t="s">
        <v>183</v>
      </c>
      <c r="F17" s="135" t="s">
        <v>184</v>
      </c>
      <c r="G17" s="136" t="s">
        <v>185</v>
      </c>
    </row>
    <row r="18" spans="1:7" x14ac:dyDescent="0.3">
      <c r="A18" s="137" t="s">
        <v>146</v>
      </c>
      <c r="B18" s="147">
        <f>[1]ERDA!I3</f>
        <v>16500000000</v>
      </c>
      <c r="C18" s="138">
        <f>[1]ERDA!I4</f>
        <v>11300000000</v>
      </c>
      <c r="D18" s="138">
        <f>[1]ERDA!I5</f>
        <v>5050000000</v>
      </c>
      <c r="E18" s="139">
        <f>AVERAGE(B18:D18)</f>
        <v>10950000000</v>
      </c>
      <c r="F18" s="140">
        <f>_xlfn.STDEV.S(B18:D18)</f>
        <v>5733018402.2031517</v>
      </c>
      <c r="G18" s="141">
        <f>F18/SQRT(COUNT(B18:D18))</f>
        <v>3309959717.7810678</v>
      </c>
    </row>
    <row r="19" spans="1:7" x14ac:dyDescent="0.3">
      <c r="A19" s="137" t="s">
        <v>145</v>
      </c>
      <c r="B19" s="138">
        <f>[1]ERDA!I6</f>
        <v>50000000</v>
      </c>
      <c r="C19" s="138">
        <f>[1]ERDA!I7</f>
        <v>35150000000</v>
      </c>
      <c r="D19" s="138">
        <f>[1]ERDA!I8</f>
        <v>125050000000</v>
      </c>
      <c r="E19" s="139">
        <f t="shared" ref="E19:E21" si="6">AVERAGE(B19:D19)</f>
        <v>53416666666.666664</v>
      </c>
      <c r="F19" s="140">
        <f t="shared" ref="F19:F20" si="7">_xlfn.STDEV.S(B19:D19)</f>
        <v>64470949530.26001</v>
      </c>
      <c r="G19" s="141">
        <f t="shared" ref="G19:G21" si="8">F19/SQRT(COUNT(B19:D19))</f>
        <v>37222320066.206398</v>
      </c>
    </row>
    <row r="20" spans="1:7" x14ac:dyDescent="0.3">
      <c r="A20" s="137" t="s">
        <v>0</v>
      </c>
      <c r="B20" s="138">
        <f>[1]ERDA!I9</f>
        <v>600000000</v>
      </c>
      <c r="C20" s="138">
        <f>[1]ERDA!I10</f>
        <v>25000000000</v>
      </c>
      <c r="D20" s="138">
        <f>[1]ERDA!I11</f>
        <v>20150000000</v>
      </c>
      <c r="E20" s="139">
        <f t="shared" si="6"/>
        <v>15250000000</v>
      </c>
      <c r="F20" s="140">
        <f t="shared" si="7"/>
        <v>12916946233.533682</v>
      </c>
      <c r="G20" s="141">
        <f t="shared" si="8"/>
        <v>7457602385.0385942</v>
      </c>
    </row>
    <row r="21" spans="1:7" ht="15" thickBot="1" x14ac:dyDescent="0.35">
      <c r="A21" s="142" t="s">
        <v>1</v>
      </c>
      <c r="B21" s="131">
        <f>[1]ERDA!I12</f>
        <v>300000000</v>
      </c>
      <c r="C21" s="131">
        <f>[1]ERDA!I13</f>
        <v>10150000000</v>
      </c>
      <c r="D21" s="131">
        <f>[1]ERDA!I14</f>
        <v>10300000000</v>
      </c>
      <c r="E21" s="143">
        <f t="shared" si="6"/>
        <v>6916666666.666667</v>
      </c>
      <c r="F21" s="144">
        <f>_xlfn.STDEV.S(B21:D21)</f>
        <v>5730692221.1311722</v>
      </c>
      <c r="G21" s="145">
        <f t="shared" si="8"/>
        <v>3308616696.5129766</v>
      </c>
    </row>
    <row r="22" spans="1:7" ht="15" thickBot="1" x14ac:dyDescent="0.35"/>
    <row r="23" spans="1:7" ht="15" thickBot="1" x14ac:dyDescent="0.35">
      <c r="A23" s="132" t="s">
        <v>186</v>
      </c>
      <c r="B23" s="133" t="s">
        <v>2</v>
      </c>
      <c r="C23" s="133" t="s">
        <v>4</v>
      </c>
      <c r="D23" s="133" t="s">
        <v>139</v>
      </c>
      <c r="E23" s="134" t="s">
        <v>183</v>
      </c>
      <c r="F23" s="135" t="s">
        <v>184</v>
      </c>
    </row>
    <row r="24" spans="1:7" x14ac:dyDescent="0.3">
      <c r="A24" s="137" t="s">
        <v>146</v>
      </c>
      <c r="B24" s="224">
        <f>LOG(B18,10)</f>
        <v>10.217483944213905</v>
      </c>
      <c r="C24" s="225">
        <f t="shared" ref="C24:D24" si="9">LOG(C18,10)</f>
        <v>10.053078443483418</v>
      </c>
      <c r="D24" s="225">
        <f t="shared" si="9"/>
        <v>9.70329137811866</v>
      </c>
      <c r="E24" s="226">
        <f>AVERAGE(B24:D24)</f>
        <v>9.9912845886053283</v>
      </c>
      <c r="F24" s="227">
        <f>_xlfn.STDEV.S(B24:D24)</f>
        <v>0.26260685279029577</v>
      </c>
      <c r="G24" s="146"/>
    </row>
    <row r="25" spans="1:7" x14ac:dyDescent="0.3">
      <c r="A25" s="137" t="s">
        <v>145</v>
      </c>
      <c r="B25" s="228">
        <f t="shared" ref="B25:D27" si="10">LOG(B19,10)</f>
        <v>7.6989700043360179</v>
      </c>
      <c r="C25" s="229">
        <f t="shared" si="10"/>
        <v>10.545925329355841</v>
      </c>
      <c r="D25" s="229">
        <f t="shared" si="10"/>
        <v>11.09708369606652</v>
      </c>
      <c r="E25" s="139">
        <f t="shared" ref="E25:E27" si="11">AVERAGE(B25:D25)</f>
        <v>9.7806596765861258</v>
      </c>
      <c r="F25" s="140">
        <f>_xlfn.STDEV.S(B25:D25)</f>
        <v>1.8237373179719125</v>
      </c>
      <c r="G25" s="146"/>
    </row>
    <row r="26" spans="1:7" x14ac:dyDescent="0.3">
      <c r="A26" s="137" t="s">
        <v>0</v>
      </c>
      <c r="B26" s="228">
        <f t="shared" si="10"/>
        <v>8.7781512503836439</v>
      </c>
      <c r="C26" s="229">
        <f t="shared" si="10"/>
        <v>10.397940008672037</v>
      </c>
      <c r="D26" s="229">
        <f t="shared" si="10"/>
        <v>10.304275050477127</v>
      </c>
      <c r="E26" s="139">
        <f t="shared" si="11"/>
        <v>9.8267887698442689</v>
      </c>
      <c r="F26" s="140">
        <f t="shared" ref="F26:F27" si="12">_xlfn.STDEV.S(B26:D26)</f>
        <v>0.90935348820676665</v>
      </c>
      <c r="G26" s="146"/>
    </row>
    <row r="27" spans="1:7" ht="15" thickBot="1" x14ac:dyDescent="0.35">
      <c r="A27" s="142" t="s">
        <v>1</v>
      </c>
      <c r="B27" s="230">
        <f t="shared" si="10"/>
        <v>8.4771212547196608</v>
      </c>
      <c r="C27" s="131">
        <f t="shared" si="10"/>
        <v>10.00646604224923</v>
      </c>
      <c r="D27" s="131">
        <f t="shared" si="10"/>
        <v>10.012837224705171</v>
      </c>
      <c r="E27" s="143">
        <f t="shared" si="11"/>
        <v>9.498808173891355</v>
      </c>
      <c r="F27" s="144">
        <f t="shared" si="12"/>
        <v>0.88481256127859131</v>
      </c>
      <c r="G27" s="146"/>
    </row>
    <row r="31" spans="1:7" ht="18" x14ac:dyDescent="0.35">
      <c r="A31" s="239" t="s">
        <v>213</v>
      </c>
      <c r="B31" s="238"/>
      <c r="C31" s="238"/>
      <c r="D31" s="238"/>
      <c r="E31" s="238"/>
      <c r="F31" s="238"/>
    </row>
    <row r="32" spans="1:7" x14ac:dyDescent="0.3">
      <c r="A32" s="4" t="s">
        <v>214</v>
      </c>
      <c r="B32" s="238" t="s">
        <v>241</v>
      </c>
      <c r="C32" t="s">
        <v>19</v>
      </c>
      <c r="D32" t="s">
        <v>240</v>
      </c>
      <c r="E32" s="238"/>
      <c r="F32" s="238"/>
    </row>
    <row r="33" spans="1:6" x14ac:dyDescent="0.3">
      <c r="A33" s="231"/>
      <c r="B33" s="238" t="s">
        <v>216</v>
      </c>
      <c r="C33">
        <v>50000000</v>
      </c>
      <c r="D33">
        <v>1</v>
      </c>
      <c r="E33" s="238"/>
      <c r="F33" s="238"/>
    </row>
    <row r="34" spans="1:6" x14ac:dyDescent="0.3">
      <c r="A34" s="231"/>
      <c r="B34" t="s">
        <v>218</v>
      </c>
      <c r="C34" s="238">
        <v>300000000</v>
      </c>
      <c r="D34">
        <v>1</v>
      </c>
      <c r="E34" s="238"/>
      <c r="F34" s="238"/>
    </row>
    <row r="35" spans="1:6" x14ac:dyDescent="0.3">
      <c r="A35" s="231"/>
      <c r="B35" t="s">
        <v>217</v>
      </c>
      <c r="C35">
        <v>600000000</v>
      </c>
      <c r="D35">
        <v>1</v>
      </c>
      <c r="E35" s="238"/>
      <c r="F35" s="238"/>
    </row>
    <row r="36" spans="1:6" x14ac:dyDescent="0.3">
      <c r="A36" s="231"/>
      <c r="B36" s="238" t="s">
        <v>228</v>
      </c>
      <c r="C36">
        <v>2500000000</v>
      </c>
      <c r="D36" s="238">
        <v>1</v>
      </c>
      <c r="E36" s="238"/>
      <c r="F36" s="238"/>
    </row>
    <row r="37" spans="1:6" x14ac:dyDescent="0.3">
      <c r="A37" s="4"/>
      <c r="B37" s="238" t="s">
        <v>229</v>
      </c>
      <c r="C37">
        <v>2750000000</v>
      </c>
      <c r="D37">
        <v>1</v>
      </c>
    </row>
    <row r="38" spans="1:6" x14ac:dyDescent="0.3">
      <c r="A38" s="4"/>
      <c r="B38" t="s">
        <v>231</v>
      </c>
      <c r="C38">
        <v>5000000000</v>
      </c>
      <c r="D38">
        <v>1</v>
      </c>
    </row>
    <row r="39" spans="1:6" x14ac:dyDescent="0.3">
      <c r="A39" s="4"/>
      <c r="B39" s="238" t="s">
        <v>224</v>
      </c>
      <c r="C39">
        <v>5050000000</v>
      </c>
      <c r="D39">
        <v>2</v>
      </c>
    </row>
    <row r="40" spans="1:6" x14ac:dyDescent="0.3">
      <c r="A40" s="4"/>
      <c r="B40" s="238" t="s">
        <v>237</v>
      </c>
      <c r="C40">
        <v>5200000000</v>
      </c>
      <c r="D40">
        <v>2</v>
      </c>
    </row>
    <row r="41" spans="1:6" x14ac:dyDescent="0.3">
      <c r="A41" s="4"/>
      <c r="B41" t="s">
        <v>239</v>
      </c>
      <c r="C41">
        <v>5850000000</v>
      </c>
      <c r="D41">
        <v>2</v>
      </c>
    </row>
    <row r="42" spans="1:6" x14ac:dyDescent="0.3">
      <c r="A42" s="4"/>
      <c r="B42" t="s">
        <v>230</v>
      </c>
      <c r="C42">
        <v>7600000000</v>
      </c>
      <c r="D42">
        <v>2</v>
      </c>
    </row>
    <row r="43" spans="1:6" x14ac:dyDescent="0.3">
      <c r="A43" s="4"/>
      <c r="B43" t="s">
        <v>223</v>
      </c>
      <c r="C43">
        <v>10150000000</v>
      </c>
      <c r="D43">
        <v>2</v>
      </c>
    </row>
    <row r="44" spans="1:6" x14ac:dyDescent="0.3">
      <c r="A44" s="4"/>
      <c r="B44" t="s">
        <v>227</v>
      </c>
      <c r="C44">
        <v>10300000000</v>
      </c>
      <c r="D44">
        <v>2</v>
      </c>
    </row>
    <row r="45" spans="1:6" x14ac:dyDescent="0.3">
      <c r="A45" s="4"/>
      <c r="B45" s="238" t="s">
        <v>236</v>
      </c>
      <c r="C45">
        <v>10600000000</v>
      </c>
      <c r="D45">
        <v>3</v>
      </c>
    </row>
    <row r="46" spans="1:6" x14ac:dyDescent="0.3">
      <c r="A46" s="4"/>
      <c r="B46" s="238" t="s">
        <v>220</v>
      </c>
      <c r="C46">
        <v>11300000000</v>
      </c>
      <c r="D46">
        <v>3</v>
      </c>
    </row>
    <row r="47" spans="1:6" x14ac:dyDescent="0.3">
      <c r="A47" s="4"/>
      <c r="B47" t="s">
        <v>238</v>
      </c>
      <c r="C47">
        <v>15000000000</v>
      </c>
      <c r="D47">
        <v>3</v>
      </c>
    </row>
    <row r="48" spans="1:6" x14ac:dyDescent="0.3">
      <c r="A48" s="4"/>
      <c r="B48" s="238" t="s">
        <v>219</v>
      </c>
      <c r="C48">
        <v>16500000000</v>
      </c>
      <c r="D48">
        <v>3</v>
      </c>
    </row>
    <row r="49" spans="1:4" x14ac:dyDescent="0.3">
      <c r="A49" s="4"/>
      <c r="B49" t="s">
        <v>226</v>
      </c>
      <c r="C49">
        <v>20150000000</v>
      </c>
      <c r="D49">
        <v>3</v>
      </c>
    </row>
    <row r="50" spans="1:4" x14ac:dyDescent="0.3">
      <c r="A50" s="4"/>
      <c r="B50" t="s">
        <v>222</v>
      </c>
      <c r="C50">
        <v>25000000000</v>
      </c>
      <c r="D50">
        <v>3</v>
      </c>
    </row>
    <row r="51" spans="1:4" x14ac:dyDescent="0.3">
      <c r="A51" s="4"/>
      <c r="B51" s="238" t="s">
        <v>221</v>
      </c>
      <c r="C51">
        <v>35150000000</v>
      </c>
      <c r="D51">
        <v>4</v>
      </c>
    </row>
    <row r="52" spans="1:4" x14ac:dyDescent="0.3">
      <c r="A52" s="4"/>
      <c r="B52" t="s">
        <v>234</v>
      </c>
      <c r="C52">
        <v>40000000000</v>
      </c>
      <c r="D52">
        <v>4</v>
      </c>
    </row>
    <row r="53" spans="1:4" x14ac:dyDescent="0.3">
      <c r="A53" s="4"/>
      <c r="B53" s="238" t="s">
        <v>233</v>
      </c>
      <c r="C53">
        <v>55000000000</v>
      </c>
      <c r="D53">
        <v>4</v>
      </c>
    </row>
    <row r="54" spans="1:4" x14ac:dyDescent="0.3">
      <c r="A54" s="4"/>
      <c r="B54" s="238" t="s">
        <v>225</v>
      </c>
      <c r="C54">
        <v>125050000000</v>
      </c>
      <c r="D54">
        <v>4</v>
      </c>
    </row>
    <row r="55" spans="1:4" x14ac:dyDescent="0.3">
      <c r="A55" s="4"/>
      <c r="B55" s="238" t="s">
        <v>232</v>
      </c>
      <c r="C55">
        <v>140000000000</v>
      </c>
      <c r="D55">
        <v>4</v>
      </c>
    </row>
    <row r="56" spans="1:4" x14ac:dyDescent="0.3">
      <c r="A56" s="4" t="s">
        <v>215</v>
      </c>
      <c r="B56" t="s">
        <v>235</v>
      </c>
      <c r="C56">
        <v>20225000000000</v>
      </c>
      <c r="D56">
        <v>4</v>
      </c>
    </row>
  </sheetData>
  <sortState xmlns:xlrd2="http://schemas.microsoft.com/office/spreadsheetml/2017/richdata2" ref="B32:B55">
    <sortCondition ref="B32:B55"/>
  </sortState>
  <conditionalFormatting sqref="B45:B56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B33:B44">
    <cfRule type="colorScale" priority="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B32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0" verticalDpi="0" r:id="rId1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91DF1-8420-4824-BB50-6391A5594AD8}">
  <dimension ref="A1:Q102"/>
  <sheetViews>
    <sheetView topLeftCell="A34" zoomScale="85" zoomScaleNormal="85" workbookViewId="0">
      <selection activeCell="G94" sqref="G94"/>
    </sheetView>
  </sheetViews>
  <sheetFormatPr defaultRowHeight="14.4" x14ac:dyDescent="0.3"/>
  <cols>
    <col min="1" max="1" width="14.21875" customWidth="1"/>
    <col min="2" max="2" width="11.5546875" customWidth="1"/>
    <col min="3" max="3" width="11.21875" customWidth="1"/>
    <col min="4" max="4" width="12.44140625" bestFit="1" customWidth="1"/>
    <col min="10" max="10" width="17.33203125" customWidth="1"/>
    <col min="16" max="16" width="14.109375" customWidth="1"/>
    <col min="17" max="17" width="20.33203125" customWidth="1"/>
  </cols>
  <sheetData>
    <row r="1" spans="1:17" ht="15" thickBot="1" x14ac:dyDescent="0.35">
      <c r="A1" s="33" t="s">
        <v>59</v>
      </c>
      <c r="C1" s="34" t="s">
        <v>60</v>
      </c>
      <c r="D1" s="35" t="s">
        <v>60</v>
      </c>
      <c r="E1" s="36" t="s">
        <v>61</v>
      </c>
      <c r="F1" s="36" t="s">
        <v>61</v>
      </c>
      <c r="G1" s="37" t="s">
        <v>62</v>
      </c>
      <c r="H1" s="36" t="s">
        <v>63</v>
      </c>
      <c r="I1" s="38" t="s">
        <v>64</v>
      </c>
      <c r="J1" s="36" t="s">
        <v>65</v>
      </c>
      <c r="K1" s="39" t="s">
        <v>66</v>
      </c>
      <c r="L1" s="40" t="s">
        <v>67</v>
      </c>
      <c r="M1" s="36" t="s">
        <v>68</v>
      </c>
      <c r="N1" s="36" t="s">
        <v>60</v>
      </c>
      <c r="O1" s="36" t="s">
        <v>69</v>
      </c>
      <c r="P1" s="41" t="s">
        <v>70</v>
      </c>
      <c r="Q1" s="36" t="s">
        <v>71</v>
      </c>
    </row>
    <row r="2" spans="1:17" ht="15" thickBot="1" x14ac:dyDescent="0.35">
      <c r="B2" s="42"/>
      <c r="C2" s="34" t="s">
        <v>72</v>
      </c>
      <c r="D2" s="35" t="s">
        <v>73</v>
      </c>
      <c r="E2" s="36" t="s">
        <v>72</v>
      </c>
      <c r="F2" s="36" t="s">
        <v>74</v>
      </c>
      <c r="G2" s="37"/>
      <c r="H2" s="36" t="s">
        <v>75</v>
      </c>
      <c r="I2" s="38" t="s">
        <v>72</v>
      </c>
      <c r="J2" s="36" t="s">
        <v>76</v>
      </c>
      <c r="K2" s="39" t="s">
        <v>77</v>
      </c>
      <c r="L2" s="40" t="s">
        <v>77</v>
      </c>
      <c r="M2" s="36">
        <v>-800</v>
      </c>
      <c r="N2" s="36">
        <v>-800</v>
      </c>
      <c r="O2" s="36">
        <v>-800</v>
      </c>
      <c r="P2" s="41" t="s">
        <v>78</v>
      </c>
      <c r="Q2" s="36"/>
    </row>
    <row r="3" spans="1:17" ht="15" thickBot="1" x14ac:dyDescent="0.35">
      <c r="B3" s="36" t="s">
        <v>79</v>
      </c>
      <c r="C3" s="43" t="s">
        <v>80</v>
      </c>
      <c r="D3" s="44" t="s">
        <v>80</v>
      </c>
      <c r="E3" s="45" t="s">
        <v>81</v>
      </c>
      <c r="F3" s="45" t="s">
        <v>82</v>
      </c>
      <c r="G3" s="46" t="s">
        <v>83</v>
      </c>
      <c r="H3" s="45" t="s">
        <v>83</v>
      </c>
      <c r="I3" s="47" t="s">
        <v>84</v>
      </c>
      <c r="J3" s="45" t="s">
        <v>85</v>
      </c>
      <c r="K3" s="48" t="s">
        <v>86</v>
      </c>
      <c r="L3" s="49" t="s">
        <v>86</v>
      </c>
      <c r="M3" s="45" t="s">
        <v>87</v>
      </c>
      <c r="N3" s="45" t="s">
        <v>80</v>
      </c>
      <c r="O3" s="45" t="s">
        <v>88</v>
      </c>
      <c r="P3" s="50" t="s">
        <v>80</v>
      </c>
      <c r="Q3" s="45"/>
    </row>
    <row r="4" spans="1:17" ht="15" thickBot="1" x14ac:dyDescent="0.35">
      <c r="B4" s="51" t="s">
        <v>2</v>
      </c>
      <c r="C4" s="52">
        <v>19.899999999999999</v>
      </c>
      <c r="D4" s="52">
        <v>11.1</v>
      </c>
      <c r="E4" s="52">
        <v>9</v>
      </c>
      <c r="F4" s="52" t="s">
        <v>89</v>
      </c>
      <c r="G4" s="52">
        <v>6.7</v>
      </c>
      <c r="H4" s="52">
        <v>1.5</v>
      </c>
      <c r="I4" s="52">
        <v>7.1</v>
      </c>
      <c r="J4" s="52">
        <v>2568</v>
      </c>
      <c r="K4" s="52">
        <v>8.3000000000000007</v>
      </c>
      <c r="L4" s="52">
        <v>3.4</v>
      </c>
      <c r="M4" s="52">
        <v>92</v>
      </c>
      <c r="N4" s="52">
        <v>13.9</v>
      </c>
      <c r="O4" s="52">
        <v>1015.5</v>
      </c>
      <c r="P4" s="52">
        <v>16</v>
      </c>
      <c r="Q4" s="53"/>
    </row>
    <row r="5" spans="1:17" ht="15" thickBot="1" x14ac:dyDescent="0.35">
      <c r="B5" s="51" t="s">
        <v>90</v>
      </c>
      <c r="C5" s="54">
        <v>22.6</v>
      </c>
      <c r="D5" s="54">
        <v>9.6999999999999993</v>
      </c>
      <c r="E5" s="55">
        <v>7</v>
      </c>
      <c r="F5" s="54" t="s">
        <v>91</v>
      </c>
      <c r="G5" s="55">
        <v>0</v>
      </c>
      <c r="H5" s="54">
        <v>3.2</v>
      </c>
      <c r="I5" s="54">
        <v>6.8</v>
      </c>
      <c r="J5" s="56">
        <v>5427</v>
      </c>
      <c r="K5" s="54">
        <v>10.3</v>
      </c>
      <c r="L5" s="54">
        <v>8.6999999999999993</v>
      </c>
      <c r="M5" s="54">
        <v>97</v>
      </c>
      <c r="N5" s="54">
        <v>12.1</v>
      </c>
      <c r="O5" s="54">
        <v>1014.1</v>
      </c>
      <c r="P5" s="54">
        <v>14.7</v>
      </c>
      <c r="Q5" s="57" t="s">
        <v>92</v>
      </c>
    </row>
    <row r="6" spans="1:17" x14ac:dyDescent="0.3">
      <c r="B6" s="51" t="s">
        <v>93</v>
      </c>
      <c r="C6" s="52">
        <v>23.7</v>
      </c>
      <c r="D6" s="52">
        <v>9.3000000000000007</v>
      </c>
      <c r="E6" s="52">
        <v>9</v>
      </c>
      <c r="F6" s="52" t="s">
        <v>94</v>
      </c>
      <c r="G6" s="58">
        <v>0</v>
      </c>
      <c r="H6" s="52">
        <v>2.9</v>
      </c>
      <c r="I6" s="52">
        <v>6.1</v>
      </c>
      <c r="J6" s="52">
        <v>4498</v>
      </c>
      <c r="K6" s="52">
        <v>11.3</v>
      </c>
      <c r="L6" s="52">
        <v>7.2</v>
      </c>
      <c r="M6" s="52">
        <v>94</v>
      </c>
      <c r="N6" s="52">
        <v>12.3</v>
      </c>
      <c r="O6" s="52">
        <v>1013.7</v>
      </c>
      <c r="P6" s="52">
        <v>15</v>
      </c>
      <c r="Q6" s="53"/>
    </row>
    <row r="7" spans="1:17" x14ac:dyDescent="0.3">
      <c r="B7" s="51" t="s">
        <v>95</v>
      </c>
      <c r="C7" s="52">
        <v>18.600000000000001</v>
      </c>
      <c r="D7" s="52">
        <v>12.2</v>
      </c>
      <c r="E7" s="52">
        <v>16</v>
      </c>
      <c r="F7" s="52" t="s">
        <v>94</v>
      </c>
      <c r="G7" s="52">
        <v>7.2</v>
      </c>
      <c r="H7" s="52">
        <v>1.3</v>
      </c>
      <c r="I7" s="52">
        <v>6.8</v>
      </c>
      <c r="J7" s="52">
        <v>2138</v>
      </c>
      <c r="K7" s="52">
        <v>7.8</v>
      </c>
      <c r="L7" s="52">
        <v>3.3</v>
      </c>
      <c r="M7" s="52">
        <v>91</v>
      </c>
      <c r="N7" s="52">
        <v>14.2</v>
      </c>
      <c r="O7" s="52">
        <v>1007.2</v>
      </c>
      <c r="P7" s="52">
        <v>15.9</v>
      </c>
      <c r="Q7" s="53"/>
    </row>
    <row r="8" spans="1:17" x14ac:dyDescent="0.3">
      <c r="B8" s="51" t="s">
        <v>96</v>
      </c>
      <c r="C8" s="52">
        <v>21</v>
      </c>
      <c r="D8" s="52">
        <v>14.6</v>
      </c>
      <c r="E8" s="52">
        <v>23</v>
      </c>
      <c r="F8" s="52" t="s">
        <v>97</v>
      </c>
      <c r="G8" s="52">
        <v>5</v>
      </c>
      <c r="H8" s="52">
        <v>2</v>
      </c>
      <c r="I8" s="52">
        <v>6.5</v>
      </c>
      <c r="J8" s="52">
        <v>2929</v>
      </c>
      <c r="K8" s="52">
        <v>10.5</v>
      </c>
      <c r="L8" s="52">
        <v>6.1</v>
      </c>
      <c r="M8" s="52">
        <v>92</v>
      </c>
      <c r="N8" s="52">
        <v>15.5</v>
      </c>
      <c r="O8" s="52">
        <v>996.9</v>
      </c>
      <c r="P8" s="52">
        <v>16.399999999999999</v>
      </c>
      <c r="Q8" s="53" t="s">
        <v>98</v>
      </c>
    </row>
    <row r="9" spans="1:17" x14ac:dyDescent="0.3">
      <c r="B9" s="51" t="s">
        <v>99</v>
      </c>
      <c r="C9" s="52">
        <v>19.600000000000001</v>
      </c>
      <c r="D9" s="52">
        <v>11.8</v>
      </c>
      <c r="E9" s="52">
        <v>23</v>
      </c>
      <c r="F9" s="52" t="s">
        <v>94</v>
      </c>
      <c r="G9" s="52">
        <v>10.1</v>
      </c>
      <c r="H9" s="52">
        <v>2</v>
      </c>
      <c r="I9" s="52">
        <v>6.3</v>
      </c>
      <c r="J9" s="52">
        <v>3161</v>
      </c>
      <c r="K9" s="52">
        <v>11</v>
      </c>
      <c r="L9" s="52">
        <v>6.5</v>
      </c>
      <c r="M9" s="52">
        <v>95</v>
      </c>
      <c r="N9" s="52">
        <v>13.3</v>
      </c>
      <c r="O9" s="58">
        <v>996.6</v>
      </c>
      <c r="P9" s="52">
        <v>14.2</v>
      </c>
      <c r="Q9" s="53"/>
    </row>
    <row r="10" spans="1:17" ht="15" thickBot="1" x14ac:dyDescent="0.35">
      <c r="B10" s="51" t="s">
        <v>100</v>
      </c>
      <c r="C10" s="52">
        <v>18.7</v>
      </c>
      <c r="D10" s="52">
        <v>12</v>
      </c>
      <c r="E10" s="59">
        <v>24</v>
      </c>
      <c r="F10" s="52" t="s">
        <v>97</v>
      </c>
      <c r="G10" s="52">
        <v>2.1</v>
      </c>
      <c r="H10" s="52">
        <v>1.6</v>
      </c>
      <c r="I10" s="52">
        <v>6.4</v>
      </c>
      <c r="J10" s="52">
        <v>2545</v>
      </c>
      <c r="K10" s="52">
        <v>8.3000000000000007</v>
      </c>
      <c r="L10" s="52">
        <v>5.5</v>
      </c>
      <c r="M10" s="52">
        <v>94</v>
      </c>
      <c r="N10" s="52">
        <v>13.2</v>
      </c>
      <c r="O10" s="52">
        <v>1003.3</v>
      </c>
      <c r="P10" s="52">
        <v>14.1</v>
      </c>
      <c r="Q10" s="53"/>
    </row>
    <row r="11" spans="1:17" ht="15" thickBot="1" x14ac:dyDescent="0.35">
      <c r="B11" s="51" t="s">
        <v>101</v>
      </c>
      <c r="C11" s="54">
        <v>21.3</v>
      </c>
      <c r="D11" s="54">
        <v>12.8</v>
      </c>
      <c r="E11" s="54">
        <v>20</v>
      </c>
      <c r="F11" s="54" t="s">
        <v>97</v>
      </c>
      <c r="G11" s="54">
        <v>8.1</v>
      </c>
      <c r="H11" s="54">
        <v>2</v>
      </c>
      <c r="I11" s="54">
        <v>6.3</v>
      </c>
      <c r="J11" s="54">
        <v>3161</v>
      </c>
      <c r="K11" s="54">
        <v>9.3000000000000007</v>
      </c>
      <c r="L11" s="54">
        <v>5.0999999999999996</v>
      </c>
      <c r="M11" s="54">
        <v>93</v>
      </c>
      <c r="N11" s="54">
        <v>14.4</v>
      </c>
      <c r="O11" s="54">
        <v>1010.2</v>
      </c>
      <c r="P11" s="54">
        <v>14.9</v>
      </c>
      <c r="Q11" s="57"/>
    </row>
    <row r="12" spans="1:17" x14ac:dyDescent="0.3">
      <c r="B12" s="51" t="s">
        <v>102</v>
      </c>
      <c r="C12" s="59">
        <v>23.9</v>
      </c>
      <c r="D12" s="52">
        <v>10.9</v>
      </c>
      <c r="E12" s="52">
        <v>15</v>
      </c>
      <c r="F12" s="52" t="s">
        <v>103</v>
      </c>
      <c r="G12" s="58">
        <v>0</v>
      </c>
      <c r="H12" s="52">
        <v>2.9</v>
      </c>
      <c r="I12" s="52">
        <v>7.1</v>
      </c>
      <c r="J12" s="52">
        <v>4637</v>
      </c>
      <c r="K12" s="59">
        <v>11.5</v>
      </c>
      <c r="L12" s="52">
        <v>9.1</v>
      </c>
      <c r="M12" s="59">
        <v>98</v>
      </c>
      <c r="N12" s="52">
        <v>13.6</v>
      </c>
      <c r="O12" s="52">
        <v>1015.5</v>
      </c>
      <c r="P12" s="52">
        <v>14.8</v>
      </c>
      <c r="Q12" s="53"/>
    </row>
    <row r="13" spans="1:17" x14ac:dyDescent="0.3">
      <c r="B13" s="51" t="s">
        <v>104</v>
      </c>
      <c r="C13" s="52">
        <v>22.1</v>
      </c>
      <c r="D13" s="52">
        <v>9.6</v>
      </c>
      <c r="E13" s="52">
        <v>16</v>
      </c>
      <c r="F13" s="52" t="s">
        <v>94</v>
      </c>
      <c r="G13" s="58">
        <v>0</v>
      </c>
      <c r="H13" s="52">
        <v>2.4</v>
      </c>
      <c r="I13" s="52">
        <v>7.3</v>
      </c>
      <c r="J13" s="52">
        <v>3533</v>
      </c>
      <c r="K13" s="59">
        <v>11.5</v>
      </c>
      <c r="L13" s="52">
        <v>8.9</v>
      </c>
      <c r="M13" s="52">
        <v>92</v>
      </c>
      <c r="N13" s="52">
        <v>14.7</v>
      </c>
      <c r="O13" s="52">
        <v>1018.8</v>
      </c>
      <c r="P13" s="52">
        <v>15</v>
      </c>
      <c r="Q13" s="53"/>
    </row>
    <row r="14" spans="1:17" x14ac:dyDescent="0.3">
      <c r="B14" s="51" t="s">
        <v>105</v>
      </c>
      <c r="C14" s="52">
        <v>20.8</v>
      </c>
      <c r="D14" s="52">
        <v>14.2</v>
      </c>
      <c r="E14" s="52">
        <v>20</v>
      </c>
      <c r="F14" s="52" t="s">
        <v>94</v>
      </c>
      <c r="G14" s="52">
        <v>0.7</v>
      </c>
      <c r="H14" s="52">
        <v>1.5</v>
      </c>
      <c r="I14" s="52">
        <v>4.5999999999999996</v>
      </c>
      <c r="J14" s="52">
        <v>2359</v>
      </c>
      <c r="K14" s="52">
        <v>10.5</v>
      </c>
      <c r="L14" s="52">
        <v>4.4000000000000004</v>
      </c>
      <c r="M14" s="52">
        <v>88</v>
      </c>
      <c r="N14" s="52">
        <v>15.8</v>
      </c>
      <c r="O14" s="52">
        <v>1018.1</v>
      </c>
      <c r="P14" s="59">
        <v>17.3</v>
      </c>
      <c r="Q14" s="53"/>
    </row>
    <row r="15" spans="1:17" x14ac:dyDescent="0.3">
      <c r="B15" s="51" t="s">
        <v>106</v>
      </c>
      <c r="C15" s="52">
        <v>21.4</v>
      </c>
      <c r="D15" s="52">
        <v>10.9</v>
      </c>
      <c r="E15" s="52">
        <v>19</v>
      </c>
      <c r="F15" s="52" t="s">
        <v>103</v>
      </c>
      <c r="G15" s="58">
        <v>0</v>
      </c>
      <c r="H15" s="52">
        <v>1.7</v>
      </c>
      <c r="I15" s="52">
        <v>7.4</v>
      </c>
      <c r="J15" s="52">
        <v>2592</v>
      </c>
      <c r="K15" s="52">
        <v>10.3</v>
      </c>
      <c r="L15" s="52">
        <v>4.8</v>
      </c>
      <c r="M15" s="52">
        <v>92</v>
      </c>
      <c r="N15" s="52">
        <v>14.5</v>
      </c>
      <c r="O15" s="52">
        <v>1020.8</v>
      </c>
      <c r="P15" s="52">
        <v>14.8</v>
      </c>
      <c r="Q15" s="53"/>
    </row>
    <row r="16" spans="1:17" x14ac:dyDescent="0.3">
      <c r="B16" s="51" t="s">
        <v>107</v>
      </c>
      <c r="C16" s="59">
        <v>23.9</v>
      </c>
      <c r="D16" s="52">
        <v>13.6</v>
      </c>
      <c r="E16" s="52">
        <v>19</v>
      </c>
      <c r="F16" s="52" t="s">
        <v>97</v>
      </c>
      <c r="G16" s="52" t="s">
        <v>108</v>
      </c>
      <c r="H16" s="52">
        <v>2.5</v>
      </c>
      <c r="I16" s="59">
        <v>7.5</v>
      </c>
      <c r="J16" s="52">
        <v>3859</v>
      </c>
      <c r="K16" s="52">
        <v>10.5</v>
      </c>
      <c r="L16" s="52">
        <v>6.2</v>
      </c>
      <c r="M16" s="52">
        <v>90</v>
      </c>
      <c r="N16" s="52">
        <v>16</v>
      </c>
      <c r="O16" s="52">
        <v>1021.2</v>
      </c>
      <c r="P16" s="52">
        <v>16.2</v>
      </c>
      <c r="Q16" s="53"/>
    </row>
    <row r="17" spans="2:17" ht="15" thickBot="1" x14ac:dyDescent="0.35">
      <c r="B17" s="51" t="s">
        <v>109</v>
      </c>
      <c r="C17" s="52">
        <v>20.6</v>
      </c>
      <c r="D17" s="52">
        <v>14.2</v>
      </c>
      <c r="E17" s="52">
        <v>20</v>
      </c>
      <c r="F17" s="52" t="s">
        <v>97</v>
      </c>
      <c r="G17" s="52">
        <v>0.5</v>
      </c>
      <c r="H17" s="52">
        <v>1.6</v>
      </c>
      <c r="I17" s="52">
        <v>6.6</v>
      </c>
      <c r="J17" s="52">
        <v>2417</v>
      </c>
      <c r="K17" s="52">
        <v>8.3000000000000007</v>
      </c>
      <c r="L17" s="52">
        <v>4.5999999999999996</v>
      </c>
      <c r="M17" s="52">
        <v>95</v>
      </c>
      <c r="N17" s="52">
        <v>16.100000000000001</v>
      </c>
      <c r="O17" s="52">
        <v>1014.7</v>
      </c>
      <c r="P17" s="52">
        <v>17</v>
      </c>
      <c r="Q17" s="53" t="s">
        <v>110</v>
      </c>
    </row>
    <row r="18" spans="2:17" ht="15" thickBot="1" x14ac:dyDescent="0.35">
      <c r="B18" s="51" t="s">
        <v>111</v>
      </c>
      <c r="C18" s="54">
        <v>19.899999999999999</v>
      </c>
      <c r="D18" s="54">
        <v>10.9</v>
      </c>
      <c r="E18" s="54">
        <v>21</v>
      </c>
      <c r="F18" s="54" t="s">
        <v>112</v>
      </c>
      <c r="G18" s="55">
        <v>0</v>
      </c>
      <c r="H18" s="54">
        <v>2.7</v>
      </c>
      <c r="I18" s="54">
        <v>7.1</v>
      </c>
      <c r="J18" s="54">
        <v>3859</v>
      </c>
      <c r="K18" s="54">
        <v>10.8</v>
      </c>
      <c r="L18" s="54">
        <v>8.9</v>
      </c>
      <c r="M18" s="54">
        <v>86</v>
      </c>
      <c r="N18" s="54">
        <v>13.7</v>
      </c>
      <c r="O18" s="54">
        <v>1017.1</v>
      </c>
      <c r="P18" s="54">
        <v>15</v>
      </c>
      <c r="Q18" s="57"/>
    </row>
    <row r="19" spans="2:17" x14ac:dyDescent="0.3">
      <c r="B19" s="51" t="s">
        <v>113</v>
      </c>
      <c r="C19" s="52">
        <v>19.100000000000001</v>
      </c>
      <c r="D19" s="52">
        <v>11.5</v>
      </c>
      <c r="E19" s="52">
        <v>18</v>
      </c>
      <c r="F19" s="52" t="s">
        <v>103</v>
      </c>
      <c r="G19" s="58">
        <v>0</v>
      </c>
      <c r="H19" s="52">
        <v>1.2</v>
      </c>
      <c r="I19" s="52">
        <v>6.9</v>
      </c>
      <c r="J19" s="52">
        <v>1685</v>
      </c>
      <c r="K19" s="52">
        <v>7.8</v>
      </c>
      <c r="L19" s="52">
        <v>1.4</v>
      </c>
      <c r="M19" s="52">
        <v>86</v>
      </c>
      <c r="N19" s="52">
        <v>14.3</v>
      </c>
      <c r="O19" s="52">
        <v>1021.2</v>
      </c>
      <c r="P19" s="52">
        <v>15.7</v>
      </c>
      <c r="Q19" s="53"/>
    </row>
    <row r="20" spans="2:17" x14ac:dyDescent="0.3">
      <c r="B20" s="51" t="s">
        <v>114</v>
      </c>
      <c r="C20" s="52">
        <v>21</v>
      </c>
      <c r="D20" s="52">
        <v>14.8</v>
      </c>
      <c r="E20" s="52">
        <v>21</v>
      </c>
      <c r="F20" s="52" t="s">
        <v>103</v>
      </c>
      <c r="G20" s="58">
        <v>0</v>
      </c>
      <c r="H20" s="52">
        <v>2.1</v>
      </c>
      <c r="I20" s="52">
        <v>6.5</v>
      </c>
      <c r="J20" s="52">
        <v>3150</v>
      </c>
      <c r="K20" s="52">
        <v>9.8000000000000007</v>
      </c>
      <c r="L20" s="52">
        <v>7</v>
      </c>
      <c r="M20" s="52">
        <v>91</v>
      </c>
      <c r="N20" s="59">
        <v>16.399999999999999</v>
      </c>
      <c r="O20" s="52">
        <v>1019.2</v>
      </c>
      <c r="P20" s="52">
        <v>16.8</v>
      </c>
      <c r="Q20" s="53"/>
    </row>
    <row r="21" spans="2:17" x14ac:dyDescent="0.3">
      <c r="B21" s="51" t="s">
        <v>115</v>
      </c>
      <c r="C21" s="52">
        <v>21.3</v>
      </c>
      <c r="D21" s="52">
        <v>12.4</v>
      </c>
      <c r="E21" s="52">
        <v>13</v>
      </c>
      <c r="F21" s="52" t="s">
        <v>97</v>
      </c>
      <c r="G21" s="52">
        <v>2.2999999999999998</v>
      </c>
      <c r="H21" s="52">
        <v>1.5</v>
      </c>
      <c r="I21" s="52">
        <v>5.8</v>
      </c>
      <c r="J21" s="52">
        <v>2592</v>
      </c>
      <c r="K21" s="52">
        <v>9</v>
      </c>
      <c r="L21" s="52">
        <v>5.5</v>
      </c>
      <c r="M21" s="58">
        <v>83</v>
      </c>
      <c r="N21" s="52">
        <v>13.7</v>
      </c>
      <c r="O21" s="52">
        <v>1015.4</v>
      </c>
      <c r="P21" s="52">
        <v>15.4</v>
      </c>
      <c r="Q21" s="53"/>
    </row>
    <row r="22" spans="2:17" x14ac:dyDescent="0.3">
      <c r="B22" s="51" t="s">
        <v>116</v>
      </c>
      <c r="C22" s="52">
        <v>20.9</v>
      </c>
      <c r="D22" s="52">
        <v>13.5</v>
      </c>
      <c r="E22" s="52">
        <v>11</v>
      </c>
      <c r="F22" s="52" t="s">
        <v>97</v>
      </c>
      <c r="G22" s="58">
        <v>0</v>
      </c>
      <c r="H22" s="52">
        <v>1.2</v>
      </c>
      <c r="I22" s="52">
        <v>5.3</v>
      </c>
      <c r="J22" s="52">
        <v>1964</v>
      </c>
      <c r="K22" s="52">
        <v>8.5</v>
      </c>
      <c r="L22" s="52">
        <v>2.5</v>
      </c>
      <c r="M22" s="52">
        <v>95</v>
      </c>
      <c r="N22" s="52">
        <v>15.2</v>
      </c>
      <c r="O22" s="52">
        <v>1015.8</v>
      </c>
      <c r="P22" s="52">
        <v>16.3</v>
      </c>
      <c r="Q22" s="53"/>
    </row>
    <row r="23" spans="2:17" x14ac:dyDescent="0.3">
      <c r="B23" s="51" t="s">
        <v>117</v>
      </c>
      <c r="C23" s="52">
        <v>19.899999999999999</v>
      </c>
      <c r="D23" s="59">
        <v>15.4</v>
      </c>
      <c r="E23" s="52">
        <v>12</v>
      </c>
      <c r="F23" s="52" t="s">
        <v>89</v>
      </c>
      <c r="G23" s="59">
        <v>17.7</v>
      </c>
      <c r="H23" s="58">
        <v>0.7</v>
      </c>
      <c r="I23" s="52">
        <v>3.4</v>
      </c>
      <c r="J23" s="58">
        <v>1139</v>
      </c>
      <c r="K23" s="58">
        <v>5</v>
      </c>
      <c r="L23" s="58">
        <v>0.8</v>
      </c>
      <c r="M23" s="52">
        <v>94</v>
      </c>
      <c r="N23" s="52">
        <v>15.6</v>
      </c>
      <c r="O23" s="52">
        <v>1015.8</v>
      </c>
      <c r="P23" s="52">
        <v>17.100000000000001</v>
      </c>
      <c r="Q23" s="53"/>
    </row>
    <row r="24" spans="2:17" x14ac:dyDescent="0.3">
      <c r="B24" s="51" t="s">
        <v>118</v>
      </c>
      <c r="C24" s="52">
        <v>22.9</v>
      </c>
      <c r="D24" s="52">
        <v>13.8</v>
      </c>
      <c r="E24" s="52">
        <v>11</v>
      </c>
      <c r="F24" s="52" t="s">
        <v>119</v>
      </c>
      <c r="G24" s="58">
        <v>0</v>
      </c>
      <c r="H24" s="52">
        <v>2.4</v>
      </c>
      <c r="I24" s="52">
        <v>5.8</v>
      </c>
      <c r="J24" s="52">
        <v>3603</v>
      </c>
      <c r="K24" s="52">
        <v>10.5</v>
      </c>
      <c r="L24" s="52">
        <v>7.9</v>
      </c>
      <c r="M24" s="52">
        <v>95</v>
      </c>
      <c r="N24" s="52">
        <v>14.9</v>
      </c>
      <c r="O24" s="52">
        <v>1018.4</v>
      </c>
      <c r="P24" s="52">
        <v>16.100000000000001</v>
      </c>
      <c r="Q24" s="53"/>
    </row>
    <row r="25" spans="2:17" x14ac:dyDescent="0.3">
      <c r="B25" s="51" t="s">
        <v>120</v>
      </c>
      <c r="C25" s="52">
        <v>21.3</v>
      </c>
      <c r="D25" s="52">
        <v>12.8</v>
      </c>
      <c r="E25" s="52">
        <v>15</v>
      </c>
      <c r="F25" s="52" t="s">
        <v>121</v>
      </c>
      <c r="G25" s="58">
        <v>0</v>
      </c>
      <c r="H25" s="52">
        <v>1.7</v>
      </c>
      <c r="I25" s="52">
        <v>5</v>
      </c>
      <c r="J25" s="52">
        <v>2394</v>
      </c>
      <c r="K25" s="52">
        <v>9.5</v>
      </c>
      <c r="L25" s="52">
        <v>4.4000000000000004</v>
      </c>
      <c r="M25" s="52">
        <v>92</v>
      </c>
      <c r="N25" s="52">
        <v>14.9</v>
      </c>
      <c r="O25" s="52">
        <v>1028.2</v>
      </c>
      <c r="P25" s="52">
        <v>16</v>
      </c>
      <c r="Q25" s="53"/>
    </row>
    <row r="26" spans="2:17" x14ac:dyDescent="0.3">
      <c r="B26" s="51" t="s">
        <v>122</v>
      </c>
      <c r="C26" s="52">
        <v>22.2</v>
      </c>
      <c r="D26" s="52">
        <v>12.1</v>
      </c>
      <c r="E26" s="52">
        <v>20</v>
      </c>
      <c r="F26" s="52" t="s">
        <v>121</v>
      </c>
      <c r="G26" s="58">
        <v>0</v>
      </c>
      <c r="H26" s="52">
        <v>2.9</v>
      </c>
      <c r="I26" s="52">
        <v>5.8</v>
      </c>
      <c r="J26" s="52">
        <v>4381</v>
      </c>
      <c r="K26" s="52">
        <v>11</v>
      </c>
      <c r="L26" s="52">
        <v>9.1</v>
      </c>
      <c r="M26" s="52">
        <v>88</v>
      </c>
      <c r="N26" s="52">
        <v>14.4</v>
      </c>
      <c r="O26" s="59">
        <v>1031</v>
      </c>
      <c r="P26" s="52">
        <v>15</v>
      </c>
      <c r="Q26" s="53"/>
    </row>
    <row r="27" spans="2:17" x14ac:dyDescent="0.3">
      <c r="B27" s="51" t="s">
        <v>123</v>
      </c>
      <c r="C27" s="52">
        <v>20.9</v>
      </c>
      <c r="D27" s="52">
        <v>12.2</v>
      </c>
      <c r="E27" s="52">
        <v>17</v>
      </c>
      <c r="F27" s="52" t="s">
        <v>119</v>
      </c>
      <c r="G27" s="58">
        <v>0</v>
      </c>
      <c r="H27" s="52">
        <v>2.9</v>
      </c>
      <c r="I27" s="52">
        <v>6.2</v>
      </c>
      <c r="J27" s="52">
        <v>4405</v>
      </c>
      <c r="K27" s="52">
        <v>10.5</v>
      </c>
      <c r="L27" s="52">
        <v>8.6999999999999993</v>
      </c>
      <c r="M27" s="52">
        <v>91</v>
      </c>
      <c r="N27" s="52">
        <v>14.4</v>
      </c>
      <c r="O27" s="52">
        <v>1027.5</v>
      </c>
      <c r="P27" s="52">
        <v>14.9</v>
      </c>
      <c r="Q27" s="53"/>
    </row>
    <row r="28" spans="2:17" x14ac:dyDescent="0.3">
      <c r="B28" s="51" t="s">
        <v>124</v>
      </c>
      <c r="C28" s="52">
        <v>20.6</v>
      </c>
      <c r="D28" s="52">
        <v>14.6</v>
      </c>
      <c r="E28" s="52">
        <v>21</v>
      </c>
      <c r="F28" s="52" t="s">
        <v>121</v>
      </c>
      <c r="G28" s="58">
        <v>0</v>
      </c>
      <c r="H28" s="59">
        <v>3.4</v>
      </c>
      <c r="I28" s="52">
        <v>5.6</v>
      </c>
      <c r="J28" s="52">
        <v>4916</v>
      </c>
      <c r="K28" s="52">
        <v>10</v>
      </c>
      <c r="L28" s="59">
        <v>9.4</v>
      </c>
      <c r="M28" s="52">
        <v>92</v>
      </c>
      <c r="N28" s="52">
        <v>14.8</v>
      </c>
      <c r="O28" s="52">
        <v>1023.1</v>
      </c>
      <c r="P28" s="52">
        <v>16.5</v>
      </c>
      <c r="Q28" s="53"/>
    </row>
    <row r="29" spans="2:17" x14ac:dyDescent="0.3">
      <c r="B29" s="51" t="s">
        <v>125</v>
      </c>
      <c r="C29" s="52">
        <v>16.899999999999999</v>
      </c>
      <c r="D29" s="52">
        <v>6.9</v>
      </c>
      <c r="E29" s="52">
        <v>13</v>
      </c>
      <c r="F29" s="52" t="s">
        <v>121</v>
      </c>
      <c r="G29" s="58">
        <v>0</v>
      </c>
      <c r="H29" s="52">
        <v>1.3</v>
      </c>
      <c r="I29" s="52">
        <v>3.1</v>
      </c>
      <c r="J29" s="52">
        <v>1871</v>
      </c>
      <c r="K29" s="52">
        <v>9.3000000000000007</v>
      </c>
      <c r="L29" s="52">
        <v>1.3</v>
      </c>
      <c r="M29" s="52">
        <v>93</v>
      </c>
      <c r="N29" s="52">
        <v>11.3</v>
      </c>
      <c r="O29" s="52">
        <v>1024.0999999999999</v>
      </c>
      <c r="P29" s="52">
        <v>13.9</v>
      </c>
      <c r="Q29" s="53"/>
    </row>
    <row r="30" spans="2:17" x14ac:dyDescent="0.3">
      <c r="B30" s="51" t="s">
        <v>126</v>
      </c>
      <c r="C30" s="52">
        <v>20.2</v>
      </c>
      <c r="D30" s="52">
        <v>9.3000000000000007</v>
      </c>
      <c r="E30" s="52">
        <v>17</v>
      </c>
      <c r="F30" s="52" t="s">
        <v>121</v>
      </c>
      <c r="G30" s="58">
        <v>0</v>
      </c>
      <c r="H30" s="52">
        <v>1.9</v>
      </c>
      <c r="I30" s="52">
        <v>5.8</v>
      </c>
      <c r="J30" s="52">
        <v>2592</v>
      </c>
      <c r="K30" s="52">
        <v>8.5</v>
      </c>
      <c r="L30" s="52">
        <v>6.5</v>
      </c>
      <c r="M30" s="52">
        <v>94</v>
      </c>
      <c r="N30" s="52">
        <v>11.6</v>
      </c>
      <c r="O30" s="52">
        <v>1027.5</v>
      </c>
      <c r="P30" s="52">
        <v>13.8</v>
      </c>
      <c r="Q30" s="53" t="s">
        <v>127</v>
      </c>
    </row>
    <row r="31" spans="2:17" x14ac:dyDescent="0.3">
      <c r="B31" s="51" t="s">
        <v>128</v>
      </c>
      <c r="C31" s="52">
        <v>17.600000000000001</v>
      </c>
      <c r="D31" s="58">
        <v>5.3</v>
      </c>
      <c r="E31" s="52">
        <v>18</v>
      </c>
      <c r="F31" s="52" t="s">
        <v>121</v>
      </c>
      <c r="G31" s="58">
        <v>0</v>
      </c>
      <c r="H31" s="52">
        <v>1.3</v>
      </c>
      <c r="I31" s="52">
        <v>5</v>
      </c>
      <c r="J31" s="52">
        <v>1941</v>
      </c>
      <c r="K31" s="52">
        <v>8.3000000000000007</v>
      </c>
      <c r="L31" s="52">
        <v>2.4</v>
      </c>
      <c r="M31" s="52">
        <v>92</v>
      </c>
      <c r="N31" s="58">
        <v>11.2</v>
      </c>
      <c r="O31" s="52">
        <v>1026.5999999999999</v>
      </c>
      <c r="P31" s="58">
        <v>12.2</v>
      </c>
      <c r="Q31" s="53"/>
    </row>
    <row r="32" spans="2:17" x14ac:dyDescent="0.3">
      <c r="B32" s="51" t="s">
        <v>129</v>
      </c>
      <c r="C32" s="58">
        <v>16.600000000000001</v>
      </c>
      <c r="D32" s="52">
        <v>12.7</v>
      </c>
      <c r="E32" s="52">
        <v>17</v>
      </c>
      <c r="F32" s="52" t="s">
        <v>121</v>
      </c>
      <c r="G32" s="58">
        <v>0</v>
      </c>
      <c r="H32" s="52">
        <v>1.2</v>
      </c>
      <c r="I32" s="58">
        <v>2.8</v>
      </c>
      <c r="J32" s="52">
        <v>1348</v>
      </c>
      <c r="K32" s="52">
        <v>6.3</v>
      </c>
      <c r="L32" s="58">
        <v>0.8</v>
      </c>
      <c r="M32" s="52">
        <v>88</v>
      </c>
      <c r="N32" s="52">
        <v>13.1</v>
      </c>
      <c r="O32" s="52">
        <v>1026.8</v>
      </c>
      <c r="P32" s="52">
        <v>14.4</v>
      </c>
      <c r="Q32" s="53"/>
    </row>
    <row r="33" spans="1:17" x14ac:dyDescent="0.3">
      <c r="B33" s="51" t="s">
        <v>130</v>
      </c>
      <c r="C33" s="60">
        <v>17.2</v>
      </c>
      <c r="D33" s="60">
        <v>12.4</v>
      </c>
      <c r="E33" s="60">
        <v>20</v>
      </c>
      <c r="F33" s="60" t="s">
        <v>121</v>
      </c>
      <c r="G33" s="61">
        <v>0</v>
      </c>
      <c r="H33" s="60">
        <v>1.3</v>
      </c>
      <c r="I33" s="60">
        <v>4.4000000000000004</v>
      </c>
      <c r="J33" s="60">
        <v>1604</v>
      </c>
      <c r="K33" s="60">
        <v>8.3000000000000007</v>
      </c>
      <c r="L33" s="60">
        <v>1.1299999999999999</v>
      </c>
      <c r="M33" s="60">
        <v>88</v>
      </c>
      <c r="N33" s="60">
        <v>13.1</v>
      </c>
      <c r="O33" s="60">
        <v>1030</v>
      </c>
      <c r="P33" s="60">
        <v>14.2</v>
      </c>
    </row>
    <row r="34" spans="1:17" ht="15" thickBot="1" x14ac:dyDescent="0.35">
      <c r="A34" s="33" t="s">
        <v>131</v>
      </c>
      <c r="B34" s="51" t="s">
        <v>132</v>
      </c>
      <c r="C34" s="52">
        <v>17.399999999999999</v>
      </c>
      <c r="D34" s="52">
        <v>12.9</v>
      </c>
      <c r="E34" s="52">
        <v>19</v>
      </c>
      <c r="F34" s="52" t="s">
        <v>121</v>
      </c>
      <c r="G34" s="58">
        <v>0</v>
      </c>
      <c r="H34" s="52">
        <v>1.6</v>
      </c>
      <c r="I34" s="52">
        <v>3.9</v>
      </c>
      <c r="J34" s="52">
        <v>2115</v>
      </c>
      <c r="K34" s="52">
        <v>8.5</v>
      </c>
      <c r="L34" s="52">
        <v>3.5</v>
      </c>
      <c r="M34" s="52">
        <v>88</v>
      </c>
      <c r="N34" s="52">
        <v>13.4</v>
      </c>
      <c r="O34" s="59">
        <v>1032.5</v>
      </c>
      <c r="P34" s="52">
        <v>14.4</v>
      </c>
      <c r="Q34" s="53"/>
    </row>
    <row r="35" spans="1:17" x14ac:dyDescent="0.3">
      <c r="B35" s="51" t="s">
        <v>133</v>
      </c>
      <c r="C35" s="52">
        <v>18.3</v>
      </c>
      <c r="D35" s="52">
        <v>13.4</v>
      </c>
      <c r="E35" s="52">
        <v>21</v>
      </c>
      <c r="F35" s="52" t="s">
        <v>121</v>
      </c>
      <c r="G35" s="58">
        <v>0</v>
      </c>
      <c r="H35" s="52">
        <v>1.8</v>
      </c>
      <c r="I35" s="52">
        <v>3.5</v>
      </c>
      <c r="J35" s="52">
        <v>2243</v>
      </c>
      <c r="K35" s="52">
        <v>8.5</v>
      </c>
      <c r="L35" s="52">
        <v>6.2</v>
      </c>
      <c r="M35" s="52">
        <v>89</v>
      </c>
      <c r="N35" s="52">
        <v>13.4</v>
      </c>
      <c r="O35" s="52">
        <v>1029.5</v>
      </c>
      <c r="P35" s="52">
        <v>14.8</v>
      </c>
      <c r="Q35" s="53"/>
    </row>
    <row r="36" spans="1:17" x14ac:dyDescent="0.3">
      <c r="B36" s="51" t="s">
        <v>134</v>
      </c>
      <c r="C36" s="52">
        <v>22.7</v>
      </c>
      <c r="D36" s="52">
        <v>13.7</v>
      </c>
      <c r="E36" s="52">
        <v>13</v>
      </c>
      <c r="F36" s="52" t="s">
        <v>91</v>
      </c>
      <c r="G36" s="58">
        <v>0</v>
      </c>
      <c r="H36" s="52">
        <v>2.4</v>
      </c>
      <c r="I36" s="52">
        <v>5.0999999999999996</v>
      </c>
      <c r="J36" s="52">
        <v>3301</v>
      </c>
      <c r="K36" s="52">
        <v>10</v>
      </c>
      <c r="L36" s="52">
        <v>7.9</v>
      </c>
      <c r="M36" s="52">
        <v>85</v>
      </c>
      <c r="N36" s="52">
        <v>14.4</v>
      </c>
      <c r="O36" s="52">
        <v>1023.2</v>
      </c>
      <c r="P36" s="52">
        <v>15.2</v>
      </c>
      <c r="Q36" s="53"/>
    </row>
    <row r="37" spans="1:17" x14ac:dyDescent="0.3">
      <c r="B37" s="51" t="s">
        <v>135</v>
      </c>
      <c r="C37" s="52">
        <v>20.100000000000001</v>
      </c>
      <c r="D37" s="52">
        <v>9.6999999999999993</v>
      </c>
      <c r="E37" s="52">
        <v>13</v>
      </c>
      <c r="F37" s="52" t="s">
        <v>91</v>
      </c>
      <c r="G37" s="58">
        <v>0</v>
      </c>
      <c r="H37" s="52">
        <v>1.7</v>
      </c>
      <c r="I37" s="52">
        <v>4.7</v>
      </c>
      <c r="J37" s="52">
        <v>2603</v>
      </c>
      <c r="K37" s="52">
        <v>9.3000000000000007</v>
      </c>
      <c r="L37" s="52">
        <v>5.7</v>
      </c>
      <c r="M37" s="52">
        <v>92</v>
      </c>
      <c r="N37" s="52">
        <v>12.4</v>
      </c>
      <c r="O37" s="52">
        <v>1019.4</v>
      </c>
      <c r="P37" s="52">
        <v>14.3</v>
      </c>
      <c r="Q37" s="53"/>
    </row>
    <row r="38" spans="1:17" x14ac:dyDescent="0.3">
      <c r="B38" s="51" t="s">
        <v>136</v>
      </c>
      <c r="C38" s="52">
        <v>26.1</v>
      </c>
      <c r="D38" s="52">
        <v>13.6</v>
      </c>
      <c r="E38" s="52">
        <v>10</v>
      </c>
      <c r="F38" s="52" t="s">
        <v>89</v>
      </c>
      <c r="G38" s="58">
        <v>0</v>
      </c>
      <c r="H38" s="52">
        <v>2.2000000000000002</v>
      </c>
      <c r="I38" s="52">
        <v>5.2</v>
      </c>
      <c r="J38" s="52">
        <v>3475</v>
      </c>
      <c r="K38" s="52">
        <v>9</v>
      </c>
      <c r="L38" s="52">
        <v>7</v>
      </c>
      <c r="M38" s="52">
        <v>95</v>
      </c>
      <c r="N38" s="52">
        <v>13.9</v>
      </c>
      <c r="O38" s="52">
        <v>1020.7</v>
      </c>
      <c r="P38" s="52">
        <v>15</v>
      </c>
      <c r="Q38" s="53" t="s">
        <v>137</v>
      </c>
    </row>
    <row r="39" spans="1:17" ht="15" thickBot="1" x14ac:dyDescent="0.35">
      <c r="B39" s="51" t="s">
        <v>138</v>
      </c>
      <c r="C39" s="52">
        <v>28.9</v>
      </c>
      <c r="D39" s="52">
        <v>11.1</v>
      </c>
      <c r="E39" s="58">
        <v>8</v>
      </c>
      <c r="F39" s="52">
        <v>0</v>
      </c>
      <c r="G39" s="58">
        <v>0</v>
      </c>
      <c r="H39" s="52">
        <v>2.5</v>
      </c>
      <c r="I39" s="59">
        <v>5.9</v>
      </c>
      <c r="J39" s="52">
        <v>3893</v>
      </c>
      <c r="K39" s="52">
        <v>9.8000000000000007</v>
      </c>
      <c r="L39" s="52">
        <v>9.6</v>
      </c>
      <c r="M39" s="52">
        <v>96</v>
      </c>
      <c r="N39" s="52">
        <v>12.7</v>
      </c>
      <c r="O39" s="52">
        <v>1023.6</v>
      </c>
      <c r="P39" s="52">
        <v>15.9</v>
      </c>
      <c r="Q39" s="53" t="s">
        <v>92</v>
      </c>
    </row>
    <row r="40" spans="1:17" ht="15" thickBot="1" x14ac:dyDescent="0.35">
      <c r="B40" s="51" t="s">
        <v>139</v>
      </c>
      <c r="C40" s="56">
        <v>29.2</v>
      </c>
      <c r="D40" s="54">
        <v>11.4</v>
      </c>
      <c r="E40" s="54">
        <v>15</v>
      </c>
      <c r="F40" s="54" t="s">
        <v>94</v>
      </c>
      <c r="G40" s="55">
        <v>0</v>
      </c>
      <c r="H40" s="56">
        <v>3.1</v>
      </c>
      <c r="I40" s="54">
        <v>5.0999999999999996</v>
      </c>
      <c r="J40" s="56">
        <v>4323</v>
      </c>
      <c r="K40" s="54">
        <v>9.8000000000000007</v>
      </c>
      <c r="L40" s="56">
        <v>9.9</v>
      </c>
      <c r="M40" s="54">
        <v>92</v>
      </c>
      <c r="N40" s="54">
        <v>15.3</v>
      </c>
      <c r="O40" s="54">
        <v>1022.6</v>
      </c>
      <c r="P40" s="54">
        <v>17.3</v>
      </c>
      <c r="Q40" s="57" t="s">
        <v>92</v>
      </c>
    </row>
    <row r="84" spans="1:17" x14ac:dyDescent="0.3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</row>
    <row r="85" spans="1:17" x14ac:dyDescent="0.3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</row>
    <row r="86" spans="1:17" x14ac:dyDescent="0.3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</row>
    <row r="87" spans="1:17" x14ac:dyDescent="0.3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</row>
    <row r="88" spans="1:17" x14ac:dyDescent="0.3">
      <c r="A88" s="12"/>
      <c r="B88" s="12"/>
      <c r="C88" s="12"/>
      <c r="D88" s="12"/>
      <c r="E88" s="12"/>
      <c r="F88" s="21"/>
      <c r="G88" s="21"/>
      <c r="H88" s="21"/>
      <c r="I88" s="21"/>
      <c r="J88" s="12"/>
      <c r="K88" s="12"/>
      <c r="L88" s="12"/>
      <c r="M88" s="12"/>
      <c r="N88" s="12"/>
      <c r="O88" s="21"/>
      <c r="P88" s="21"/>
      <c r="Q88" s="21"/>
    </row>
    <row r="89" spans="1:17" x14ac:dyDescent="0.3">
      <c r="A89" s="9"/>
      <c r="B89" s="9"/>
      <c r="C89" s="9"/>
      <c r="D89" s="9"/>
      <c r="E89" s="9"/>
      <c r="F89" s="21"/>
      <c r="G89" s="21"/>
      <c r="H89" s="21"/>
      <c r="I89" s="21"/>
      <c r="J89" s="9"/>
      <c r="K89" s="9"/>
      <c r="L89" s="9"/>
      <c r="M89" s="9"/>
      <c r="N89" s="9"/>
      <c r="O89" s="21"/>
      <c r="P89" s="21"/>
      <c r="Q89" s="21"/>
    </row>
    <row r="90" spans="1:17" x14ac:dyDescent="0.3">
      <c r="A90" s="9"/>
      <c r="B90" s="9"/>
      <c r="C90" s="9"/>
      <c r="D90" s="9"/>
      <c r="E90" s="9"/>
      <c r="F90" s="21"/>
      <c r="G90" s="21"/>
      <c r="H90" s="21"/>
      <c r="I90" s="21"/>
      <c r="J90" s="9"/>
      <c r="K90" s="9"/>
      <c r="L90" s="9"/>
      <c r="M90" s="9"/>
      <c r="N90" s="9"/>
      <c r="O90" s="21"/>
      <c r="P90" s="21"/>
      <c r="Q90" s="21"/>
    </row>
    <row r="91" spans="1:17" x14ac:dyDescent="0.3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</row>
    <row r="92" spans="1:17" x14ac:dyDescent="0.3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</row>
    <row r="93" spans="1:17" x14ac:dyDescent="0.3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</row>
    <row r="94" spans="1:17" x14ac:dyDescent="0.3">
      <c r="A94" s="12"/>
      <c r="B94" s="12"/>
      <c r="C94" s="12"/>
      <c r="D94" s="12"/>
      <c r="E94" s="12"/>
      <c r="F94" s="12"/>
      <c r="G94" s="12"/>
      <c r="H94" s="21"/>
      <c r="I94" s="21"/>
      <c r="J94" s="12"/>
      <c r="K94" s="12"/>
      <c r="L94" s="12"/>
      <c r="M94" s="12"/>
      <c r="N94" s="12"/>
      <c r="O94" s="12"/>
      <c r="P94" s="12"/>
      <c r="Q94" s="21"/>
    </row>
    <row r="95" spans="1:17" x14ac:dyDescent="0.3">
      <c r="A95" s="9"/>
      <c r="B95" s="9"/>
      <c r="C95" s="9"/>
      <c r="D95" s="9"/>
      <c r="E95" s="9"/>
      <c r="F95" s="9"/>
      <c r="G95" s="9"/>
      <c r="H95" s="21"/>
      <c r="I95" s="21"/>
      <c r="J95" s="9"/>
      <c r="K95" s="9"/>
      <c r="L95" s="9"/>
      <c r="M95" s="9"/>
      <c r="N95" s="9"/>
      <c r="O95" s="9"/>
      <c r="P95" s="9"/>
      <c r="Q95" s="21"/>
    </row>
    <row r="96" spans="1:17" x14ac:dyDescent="0.3">
      <c r="A96" s="9"/>
      <c r="B96" s="9"/>
      <c r="C96" s="9"/>
      <c r="D96" s="9"/>
      <c r="E96" s="9"/>
      <c r="F96" s="9"/>
      <c r="G96" s="9"/>
      <c r="H96" s="21"/>
      <c r="I96" s="21"/>
      <c r="J96" s="9"/>
      <c r="K96" s="9"/>
      <c r="L96" s="9"/>
      <c r="M96" s="9"/>
      <c r="N96" s="9"/>
      <c r="O96" s="9"/>
      <c r="P96" s="9"/>
      <c r="Q96" s="21"/>
    </row>
    <row r="97" spans="1:17" x14ac:dyDescent="0.3">
      <c r="A97" s="9"/>
      <c r="B97" s="9"/>
      <c r="C97" s="9"/>
      <c r="D97" s="9"/>
      <c r="E97" s="9"/>
      <c r="F97" s="9"/>
      <c r="G97" s="9"/>
      <c r="H97" s="21"/>
      <c r="I97" s="21"/>
      <c r="J97" s="9"/>
      <c r="K97" s="9"/>
      <c r="L97" s="9"/>
      <c r="M97" s="9"/>
      <c r="N97" s="9"/>
      <c r="O97" s="9"/>
      <c r="P97" s="9"/>
      <c r="Q97" s="21"/>
    </row>
    <row r="98" spans="1:17" x14ac:dyDescent="0.3">
      <c r="A98" s="9"/>
      <c r="B98" s="9"/>
      <c r="C98" s="9"/>
      <c r="D98" s="9"/>
      <c r="E98" s="9"/>
      <c r="F98" s="9"/>
      <c r="G98" s="9"/>
      <c r="H98" s="21"/>
      <c r="I98" s="21"/>
      <c r="J98" s="9"/>
      <c r="K98" s="9"/>
      <c r="L98" s="9"/>
      <c r="M98" s="9"/>
      <c r="N98" s="9"/>
      <c r="O98" s="9"/>
      <c r="P98" s="9"/>
      <c r="Q98" s="21"/>
    </row>
    <row r="99" spans="1:17" x14ac:dyDescent="0.3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</row>
    <row r="100" spans="1:17" x14ac:dyDescent="0.3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</row>
    <row r="101" spans="1:17" x14ac:dyDescent="0.3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</row>
    <row r="102" spans="1:17" x14ac:dyDescent="0.3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</row>
  </sheetData>
  <pageMargins left="0.7" right="0.7" top="0.75" bottom="0.75" header="0.3" footer="0.3"/>
  <pageSetup paperSize="9" orientation="portrait" horizontalDpi="360" verticalDpi="36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F7E13-7A3F-456C-99F0-8143E838BB66}">
  <dimension ref="A1:AA100"/>
  <sheetViews>
    <sheetView tabSelected="1" topLeftCell="B40" zoomScale="70" zoomScaleNormal="70" workbookViewId="0">
      <selection activeCell="T64" sqref="T64"/>
    </sheetView>
  </sheetViews>
  <sheetFormatPr defaultRowHeight="14.4" x14ac:dyDescent="0.3"/>
  <cols>
    <col min="1" max="2" width="16.88671875" customWidth="1"/>
  </cols>
  <sheetData>
    <row r="1" spans="1:21" x14ac:dyDescent="0.3">
      <c r="A1" s="288" t="s">
        <v>172</v>
      </c>
      <c r="B1" s="289"/>
      <c r="C1" s="292" t="s">
        <v>153</v>
      </c>
      <c r="D1" s="293"/>
      <c r="E1" s="293"/>
      <c r="F1" s="293"/>
      <c r="G1" s="294"/>
      <c r="H1" s="285" t="s">
        <v>154</v>
      </c>
      <c r="I1" s="286"/>
      <c r="J1" s="286"/>
      <c r="K1" s="286"/>
      <c r="L1" s="287"/>
      <c r="M1" s="285" t="s">
        <v>167</v>
      </c>
      <c r="N1" s="286"/>
      <c r="O1" s="286"/>
      <c r="P1" s="286"/>
      <c r="Q1" s="287"/>
    </row>
    <row r="2" spans="1:21" ht="15" thickBot="1" x14ac:dyDescent="0.35">
      <c r="A2" s="290"/>
      <c r="B2" s="291"/>
      <c r="C2" s="76" t="s">
        <v>140</v>
      </c>
      <c r="D2" s="77" t="s">
        <v>3</v>
      </c>
      <c r="E2" s="77" t="s">
        <v>4</v>
      </c>
      <c r="F2" s="77" t="s">
        <v>5</v>
      </c>
      <c r="G2" s="78" t="s">
        <v>6</v>
      </c>
      <c r="H2" s="79" t="s">
        <v>140</v>
      </c>
      <c r="I2" s="80" t="s">
        <v>3</v>
      </c>
      <c r="J2" s="80" t="s">
        <v>4</v>
      </c>
      <c r="K2" s="80" t="s">
        <v>5</v>
      </c>
      <c r="L2" s="81" t="s">
        <v>6</v>
      </c>
      <c r="M2" s="79" t="s">
        <v>140</v>
      </c>
      <c r="N2" s="80" t="s">
        <v>3</v>
      </c>
      <c r="O2" s="80" t="s">
        <v>4</v>
      </c>
      <c r="P2" s="80" t="s">
        <v>5</v>
      </c>
      <c r="Q2" s="81" t="s">
        <v>6</v>
      </c>
    </row>
    <row r="3" spans="1:21" ht="14.4" customHeight="1" x14ac:dyDescent="0.3">
      <c r="A3" s="103" t="s">
        <v>155</v>
      </c>
      <c r="B3" s="104"/>
      <c r="C3" s="110">
        <v>0</v>
      </c>
      <c r="D3" s="89">
        <v>2.14</v>
      </c>
      <c r="E3" s="89">
        <v>0</v>
      </c>
      <c r="F3" s="89">
        <v>0</v>
      </c>
      <c r="G3" s="91">
        <v>2.06</v>
      </c>
      <c r="H3" s="110">
        <v>0</v>
      </c>
      <c r="I3" s="90">
        <v>0</v>
      </c>
      <c r="J3" s="90">
        <v>0</v>
      </c>
      <c r="K3" s="90">
        <v>0</v>
      </c>
      <c r="L3" s="105">
        <v>0</v>
      </c>
      <c r="M3" s="110">
        <f>H3</f>
        <v>0</v>
      </c>
      <c r="N3" s="89">
        <f t="shared" ref="N3:Q3" si="0">I3</f>
        <v>0</v>
      </c>
      <c r="O3" s="89">
        <f t="shared" si="0"/>
        <v>0</v>
      </c>
      <c r="P3" s="89">
        <f t="shared" si="0"/>
        <v>0</v>
      </c>
      <c r="Q3" s="91">
        <f t="shared" si="0"/>
        <v>0</v>
      </c>
      <c r="S3" s="276" t="s">
        <v>180</v>
      </c>
      <c r="T3" s="277"/>
      <c r="U3" s="278"/>
    </row>
    <row r="4" spans="1:21" x14ac:dyDescent="0.3">
      <c r="A4" s="106" t="s">
        <v>156</v>
      </c>
      <c r="B4" s="107"/>
      <c r="C4" s="64">
        <v>0</v>
      </c>
      <c r="D4" s="65">
        <v>0</v>
      </c>
      <c r="E4" s="65">
        <v>0</v>
      </c>
      <c r="F4" s="65">
        <v>0</v>
      </c>
      <c r="G4" s="119">
        <v>0</v>
      </c>
      <c r="H4" s="64">
        <v>0</v>
      </c>
      <c r="I4" s="65">
        <v>0</v>
      </c>
      <c r="J4" s="65">
        <v>0</v>
      </c>
      <c r="K4" s="65">
        <v>0</v>
      </c>
      <c r="L4" s="119">
        <v>0</v>
      </c>
      <c r="M4" s="64">
        <f t="shared" ref="M4:M10" si="1">H4</f>
        <v>0</v>
      </c>
      <c r="N4" s="65">
        <f t="shared" ref="N4:N10" si="2">I4</f>
        <v>0</v>
      </c>
      <c r="O4" s="65">
        <f t="shared" ref="O4:O10" si="3">J4</f>
        <v>0</v>
      </c>
      <c r="P4" s="65">
        <f t="shared" ref="P4:P10" si="4">K4</f>
        <v>0</v>
      </c>
      <c r="Q4" s="119">
        <f t="shared" ref="Q4:Q10" si="5">L4</f>
        <v>0</v>
      </c>
      <c r="S4" s="279"/>
      <c r="T4" s="280"/>
      <c r="U4" s="281"/>
    </row>
    <row r="5" spans="1:21" x14ac:dyDescent="0.3">
      <c r="A5" s="106" t="s">
        <v>157</v>
      </c>
      <c r="B5" s="107"/>
      <c r="C5" s="64">
        <v>0</v>
      </c>
      <c r="D5" s="65">
        <v>0</v>
      </c>
      <c r="E5" s="65">
        <v>0</v>
      </c>
      <c r="F5" s="65">
        <v>0</v>
      </c>
      <c r="G5" s="119">
        <v>0</v>
      </c>
      <c r="H5" s="64">
        <v>0</v>
      </c>
      <c r="I5" s="65">
        <v>0</v>
      </c>
      <c r="J5" s="65">
        <v>0</v>
      </c>
      <c r="K5" s="65">
        <v>0</v>
      </c>
      <c r="L5" s="119">
        <v>0</v>
      </c>
      <c r="M5" s="64">
        <f t="shared" si="1"/>
        <v>0</v>
      </c>
      <c r="N5" s="65">
        <f t="shared" si="2"/>
        <v>0</v>
      </c>
      <c r="O5" s="65">
        <f t="shared" si="3"/>
        <v>0</v>
      </c>
      <c r="P5" s="65">
        <f t="shared" si="4"/>
        <v>0</v>
      </c>
      <c r="Q5" s="119">
        <f t="shared" si="5"/>
        <v>0</v>
      </c>
      <c r="S5" s="279"/>
      <c r="T5" s="280"/>
      <c r="U5" s="281"/>
    </row>
    <row r="6" spans="1:21" x14ac:dyDescent="0.3">
      <c r="A6" s="106" t="s">
        <v>158</v>
      </c>
      <c r="B6" s="107"/>
      <c r="C6" s="64">
        <v>0</v>
      </c>
      <c r="D6" s="65">
        <v>0</v>
      </c>
      <c r="E6" s="65">
        <v>0</v>
      </c>
      <c r="F6" s="65">
        <v>0</v>
      </c>
      <c r="G6" s="119">
        <v>0</v>
      </c>
      <c r="H6" s="64">
        <v>0</v>
      </c>
      <c r="I6" s="65">
        <v>0</v>
      </c>
      <c r="J6" s="65">
        <v>0</v>
      </c>
      <c r="K6" s="65">
        <v>0</v>
      </c>
      <c r="L6" s="119">
        <v>0</v>
      </c>
      <c r="M6" s="64">
        <f t="shared" si="1"/>
        <v>0</v>
      </c>
      <c r="N6" s="65">
        <f t="shared" si="2"/>
        <v>0</v>
      </c>
      <c r="O6" s="65">
        <f t="shared" si="3"/>
        <v>0</v>
      </c>
      <c r="P6" s="65">
        <f t="shared" si="4"/>
        <v>0</v>
      </c>
      <c r="Q6" s="119">
        <f t="shared" si="5"/>
        <v>0</v>
      </c>
      <c r="S6" s="279"/>
      <c r="T6" s="280"/>
      <c r="U6" s="281"/>
    </row>
    <row r="7" spans="1:21" ht="15" thickBot="1" x14ac:dyDescent="0.35">
      <c r="A7" s="108" t="s">
        <v>159</v>
      </c>
      <c r="B7" s="109"/>
      <c r="C7" s="70">
        <v>0</v>
      </c>
      <c r="D7" s="120">
        <v>0</v>
      </c>
      <c r="E7" s="120">
        <v>0</v>
      </c>
      <c r="F7" s="120">
        <v>0</v>
      </c>
      <c r="G7" s="121">
        <v>0</v>
      </c>
      <c r="H7" s="70">
        <v>0</v>
      </c>
      <c r="I7" s="120">
        <v>0</v>
      </c>
      <c r="J7" s="120">
        <v>0</v>
      </c>
      <c r="K7" s="120">
        <v>0</v>
      </c>
      <c r="L7" s="121">
        <v>0</v>
      </c>
      <c r="M7" s="70">
        <f t="shared" si="1"/>
        <v>0</v>
      </c>
      <c r="N7" s="120">
        <f t="shared" si="2"/>
        <v>0</v>
      </c>
      <c r="O7" s="120">
        <f t="shared" si="3"/>
        <v>0</v>
      </c>
      <c r="P7" s="120">
        <f t="shared" si="4"/>
        <v>0</v>
      </c>
      <c r="Q7" s="121">
        <f t="shared" si="5"/>
        <v>0</v>
      </c>
      <c r="S7" s="279"/>
      <c r="T7" s="280"/>
      <c r="U7" s="281"/>
    </row>
    <row r="8" spans="1:21" x14ac:dyDescent="0.3">
      <c r="A8" s="96" t="s">
        <v>47</v>
      </c>
      <c r="B8" s="97"/>
      <c r="C8" s="110">
        <v>7.5</v>
      </c>
      <c r="D8" s="89">
        <v>7.2</v>
      </c>
      <c r="E8" s="89">
        <v>7.3</v>
      </c>
      <c r="F8" s="89">
        <v>7.2</v>
      </c>
      <c r="G8" s="91">
        <v>7.1</v>
      </c>
      <c r="H8" s="110">
        <v>1</v>
      </c>
      <c r="I8" s="89">
        <v>2</v>
      </c>
      <c r="J8" s="89">
        <v>1</v>
      </c>
      <c r="K8" s="89">
        <v>2</v>
      </c>
      <c r="L8" s="89">
        <v>2</v>
      </c>
      <c r="M8" s="110">
        <f t="shared" si="1"/>
        <v>1</v>
      </c>
      <c r="N8" s="89">
        <f t="shared" si="2"/>
        <v>2</v>
      </c>
      <c r="O8" s="89">
        <f t="shared" si="3"/>
        <v>1</v>
      </c>
      <c r="P8" s="89">
        <f t="shared" si="4"/>
        <v>2</v>
      </c>
      <c r="Q8" s="91">
        <f t="shared" si="5"/>
        <v>2</v>
      </c>
      <c r="S8" s="279"/>
      <c r="T8" s="280"/>
      <c r="U8" s="281"/>
    </row>
    <row r="9" spans="1:21" x14ac:dyDescent="0.3">
      <c r="A9" s="98" t="s">
        <v>143</v>
      </c>
      <c r="B9" s="99"/>
      <c r="C9" s="64">
        <v>0.86</v>
      </c>
      <c r="D9" s="65">
        <v>0.96</v>
      </c>
      <c r="E9" s="65">
        <v>0.87</v>
      </c>
      <c r="F9" s="65">
        <v>0.1067</v>
      </c>
      <c r="G9" s="66">
        <v>0</v>
      </c>
      <c r="H9" s="64">
        <v>2</v>
      </c>
      <c r="I9" s="65">
        <v>3</v>
      </c>
      <c r="J9" s="65">
        <v>2</v>
      </c>
      <c r="K9" s="65">
        <v>1</v>
      </c>
      <c r="L9" s="65">
        <v>0</v>
      </c>
      <c r="M9" s="64">
        <f t="shared" si="1"/>
        <v>2</v>
      </c>
      <c r="N9" s="65">
        <f t="shared" si="2"/>
        <v>3</v>
      </c>
      <c r="O9" s="65">
        <f t="shared" si="3"/>
        <v>2</v>
      </c>
      <c r="P9" s="65">
        <f t="shared" si="4"/>
        <v>1</v>
      </c>
      <c r="Q9" s="119">
        <f t="shared" si="5"/>
        <v>0</v>
      </c>
      <c r="S9" s="279"/>
      <c r="T9" s="280"/>
      <c r="U9" s="281"/>
    </row>
    <row r="10" spans="1:21" x14ac:dyDescent="0.3">
      <c r="A10" s="98" t="s">
        <v>160</v>
      </c>
      <c r="B10" s="99"/>
      <c r="C10" s="64"/>
      <c r="D10" s="65"/>
      <c r="E10" s="65"/>
      <c r="F10" s="65"/>
      <c r="G10" s="66"/>
      <c r="H10" s="64"/>
      <c r="I10" s="65"/>
      <c r="J10" s="65"/>
      <c r="K10" s="65"/>
      <c r="L10" s="65"/>
      <c r="M10" s="64">
        <f t="shared" si="1"/>
        <v>0</v>
      </c>
      <c r="N10" s="65">
        <f t="shared" si="2"/>
        <v>0</v>
      </c>
      <c r="O10" s="65">
        <f t="shared" si="3"/>
        <v>0</v>
      </c>
      <c r="P10" s="65">
        <f t="shared" si="4"/>
        <v>0</v>
      </c>
      <c r="Q10" s="119">
        <f t="shared" si="5"/>
        <v>0</v>
      </c>
      <c r="S10" s="279"/>
      <c r="T10" s="280"/>
      <c r="U10" s="281"/>
    </row>
    <row r="11" spans="1:21" ht="15" thickBot="1" x14ac:dyDescent="0.35">
      <c r="A11" s="98" t="s">
        <v>151</v>
      </c>
      <c r="B11" s="298" t="s">
        <v>161</v>
      </c>
      <c r="C11" s="67">
        <v>151.26</v>
      </c>
      <c r="D11" s="68">
        <v>138.97999999999999</v>
      </c>
      <c r="E11" s="68">
        <v>107.84</v>
      </c>
      <c r="F11" s="68">
        <v>125.41</v>
      </c>
      <c r="G11" s="69">
        <v>116.24</v>
      </c>
      <c r="H11" s="83">
        <v>1</v>
      </c>
      <c r="I11" s="84">
        <v>1</v>
      </c>
      <c r="J11" s="84">
        <v>1</v>
      </c>
      <c r="K11" s="84">
        <v>1</v>
      </c>
      <c r="L11" s="123">
        <v>1</v>
      </c>
      <c r="M11" s="295">
        <f>AVERAGE(H11:H13)</f>
        <v>1.3333333333333333</v>
      </c>
      <c r="N11" s="296">
        <f t="shared" ref="N11:Q11" si="6">AVERAGE(I11:I13)</f>
        <v>1.3333333333333333</v>
      </c>
      <c r="O11" s="296">
        <f t="shared" si="6"/>
        <v>1.3333333333333333</v>
      </c>
      <c r="P11" s="296">
        <f t="shared" si="6"/>
        <v>0.66666666666666663</v>
      </c>
      <c r="Q11" s="297">
        <f t="shared" si="6"/>
        <v>0.66666666666666663</v>
      </c>
      <c r="S11" s="282"/>
      <c r="T11" s="283"/>
      <c r="U11" s="284"/>
    </row>
    <row r="12" spans="1:21" x14ac:dyDescent="0.3">
      <c r="A12" s="98" t="s">
        <v>119</v>
      </c>
      <c r="B12" s="298"/>
      <c r="C12" s="64">
        <v>2</v>
      </c>
      <c r="D12" s="65">
        <v>3</v>
      </c>
      <c r="E12" s="65">
        <v>1</v>
      </c>
      <c r="F12" s="65">
        <v>1</v>
      </c>
      <c r="G12" s="66">
        <v>1</v>
      </c>
      <c r="H12" s="64">
        <v>2</v>
      </c>
      <c r="I12" s="65">
        <v>3</v>
      </c>
      <c r="J12" s="65">
        <v>1</v>
      </c>
      <c r="K12" s="65">
        <v>1</v>
      </c>
      <c r="L12" s="65">
        <v>1</v>
      </c>
      <c r="M12" s="295"/>
      <c r="N12" s="296"/>
      <c r="O12" s="296"/>
      <c r="P12" s="296"/>
      <c r="Q12" s="297"/>
    </row>
    <row r="13" spans="1:21" x14ac:dyDescent="0.3">
      <c r="A13" s="98" t="s">
        <v>152</v>
      </c>
      <c r="B13" s="298"/>
      <c r="C13" s="64">
        <v>1</v>
      </c>
      <c r="D13" s="65">
        <v>0</v>
      </c>
      <c r="E13" s="65">
        <v>2</v>
      </c>
      <c r="F13" s="65">
        <v>0</v>
      </c>
      <c r="G13" s="66">
        <v>0</v>
      </c>
      <c r="H13" s="64">
        <v>1</v>
      </c>
      <c r="I13" s="65">
        <v>0</v>
      </c>
      <c r="J13" s="65">
        <v>2</v>
      </c>
      <c r="K13" s="65">
        <v>0</v>
      </c>
      <c r="L13" s="65">
        <v>0</v>
      </c>
      <c r="M13" s="295"/>
      <c r="N13" s="296"/>
      <c r="O13" s="296"/>
      <c r="P13" s="296"/>
      <c r="Q13" s="297"/>
    </row>
    <row r="14" spans="1:21" ht="15" thickBot="1" x14ac:dyDescent="0.35">
      <c r="A14" s="101" t="s">
        <v>162</v>
      </c>
      <c r="B14" s="102"/>
      <c r="C14" s="70"/>
      <c r="D14" s="71"/>
      <c r="E14" s="71"/>
      <c r="F14" s="71"/>
      <c r="G14" s="72"/>
      <c r="H14" s="70"/>
      <c r="I14" s="71"/>
      <c r="J14" s="71"/>
      <c r="K14" s="71"/>
      <c r="L14" s="120"/>
      <c r="M14" s="70">
        <f>H14</f>
        <v>0</v>
      </c>
      <c r="N14" s="120">
        <f t="shared" ref="N14:Q14" si="7">I14</f>
        <v>0</v>
      </c>
      <c r="O14" s="120">
        <f t="shared" si="7"/>
        <v>0</v>
      </c>
      <c r="P14" s="120">
        <f t="shared" si="7"/>
        <v>0</v>
      </c>
      <c r="Q14" s="121">
        <f t="shared" si="7"/>
        <v>0</v>
      </c>
    </row>
    <row r="15" spans="1:21" x14ac:dyDescent="0.3">
      <c r="A15" s="87" t="s">
        <v>181</v>
      </c>
      <c r="B15" s="88"/>
      <c r="C15" s="110">
        <v>2500000000</v>
      </c>
      <c r="D15" s="89">
        <v>0</v>
      </c>
      <c r="E15" s="89">
        <v>140000000000</v>
      </c>
      <c r="F15" s="89">
        <v>0</v>
      </c>
      <c r="G15" s="91">
        <v>10600000000</v>
      </c>
      <c r="H15" s="110">
        <v>1</v>
      </c>
      <c r="I15" s="89">
        <v>0</v>
      </c>
      <c r="J15" s="89">
        <v>4</v>
      </c>
      <c r="K15" s="89">
        <v>0</v>
      </c>
      <c r="L15" s="89">
        <v>3</v>
      </c>
      <c r="M15" s="110">
        <f t="shared" ref="M15:M19" si="8">H15</f>
        <v>1</v>
      </c>
      <c r="N15" s="89">
        <f t="shared" ref="N15:N19" si="9">I15</f>
        <v>0</v>
      </c>
      <c r="O15" s="89">
        <f t="shared" ref="O15:O19" si="10">J15</f>
        <v>4</v>
      </c>
      <c r="P15" s="89">
        <f t="shared" ref="P15:P19" si="11">K15</f>
        <v>0</v>
      </c>
      <c r="Q15" s="91">
        <f t="shared" ref="Q15:Q19" si="12">L15</f>
        <v>3</v>
      </c>
    </row>
    <row r="16" spans="1:21" x14ac:dyDescent="0.3">
      <c r="A16" s="92" t="s">
        <v>163</v>
      </c>
      <c r="B16" s="93"/>
      <c r="C16" s="64">
        <v>0</v>
      </c>
      <c r="D16" s="65">
        <v>0</v>
      </c>
      <c r="E16" s="65">
        <v>0</v>
      </c>
      <c r="F16" s="65">
        <v>0</v>
      </c>
      <c r="G16" s="119">
        <v>0</v>
      </c>
      <c r="H16" s="64">
        <v>0</v>
      </c>
      <c r="I16" s="65">
        <v>0</v>
      </c>
      <c r="J16" s="65">
        <v>0</v>
      </c>
      <c r="K16" s="65">
        <v>0</v>
      </c>
      <c r="L16" s="119">
        <v>0</v>
      </c>
      <c r="M16" s="64">
        <f t="shared" si="8"/>
        <v>0</v>
      </c>
      <c r="N16" s="65">
        <f t="shared" si="9"/>
        <v>0</v>
      </c>
      <c r="O16" s="65">
        <f t="shared" si="10"/>
        <v>0</v>
      </c>
      <c r="P16" s="65">
        <f t="shared" si="11"/>
        <v>0</v>
      </c>
      <c r="Q16" s="119">
        <f t="shared" si="12"/>
        <v>0</v>
      </c>
    </row>
    <row r="17" spans="1:17" x14ac:dyDescent="0.3">
      <c r="A17" s="92" t="s">
        <v>164</v>
      </c>
      <c r="B17" s="93"/>
      <c r="C17" s="64">
        <v>0</v>
      </c>
      <c r="D17" s="65">
        <v>0</v>
      </c>
      <c r="E17" s="65">
        <v>0</v>
      </c>
      <c r="F17" s="65">
        <v>0</v>
      </c>
      <c r="G17" s="119">
        <v>0</v>
      </c>
      <c r="H17" s="64">
        <v>0</v>
      </c>
      <c r="I17" s="65">
        <v>0</v>
      </c>
      <c r="J17" s="65">
        <v>0</v>
      </c>
      <c r="K17" s="65">
        <v>0</v>
      </c>
      <c r="L17" s="119">
        <v>0</v>
      </c>
      <c r="M17" s="64">
        <f t="shared" si="8"/>
        <v>0</v>
      </c>
      <c r="N17" s="65">
        <f t="shared" si="9"/>
        <v>0</v>
      </c>
      <c r="O17" s="65">
        <f t="shared" si="10"/>
        <v>0</v>
      </c>
      <c r="P17" s="65">
        <f t="shared" si="11"/>
        <v>0</v>
      </c>
      <c r="Q17" s="119">
        <f t="shared" si="12"/>
        <v>0</v>
      </c>
    </row>
    <row r="18" spans="1:17" x14ac:dyDescent="0.3">
      <c r="A18" s="92" t="s">
        <v>165</v>
      </c>
      <c r="B18" s="93"/>
      <c r="C18" s="64">
        <v>0</v>
      </c>
      <c r="D18" s="65">
        <v>0</v>
      </c>
      <c r="E18" s="65">
        <v>0</v>
      </c>
      <c r="F18" s="65">
        <v>0</v>
      </c>
      <c r="G18" s="119">
        <v>0</v>
      </c>
      <c r="H18" s="64">
        <v>0</v>
      </c>
      <c r="I18" s="65">
        <v>0</v>
      </c>
      <c r="J18" s="65">
        <v>0</v>
      </c>
      <c r="K18" s="65">
        <v>0</v>
      </c>
      <c r="L18" s="119">
        <v>0</v>
      </c>
      <c r="M18" s="64">
        <f t="shared" si="8"/>
        <v>0</v>
      </c>
      <c r="N18" s="65">
        <f t="shared" si="9"/>
        <v>0</v>
      </c>
      <c r="O18" s="65">
        <f t="shared" si="10"/>
        <v>0</v>
      </c>
      <c r="P18" s="65">
        <f t="shared" si="11"/>
        <v>0</v>
      </c>
      <c r="Q18" s="119">
        <f t="shared" si="12"/>
        <v>0</v>
      </c>
    </row>
    <row r="19" spans="1:17" ht="15" thickBot="1" x14ac:dyDescent="0.35">
      <c r="A19" s="94" t="s">
        <v>166</v>
      </c>
      <c r="B19" s="95"/>
      <c r="C19" s="70">
        <v>0</v>
      </c>
      <c r="D19" s="120">
        <v>0</v>
      </c>
      <c r="E19" s="120">
        <v>0</v>
      </c>
      <c r="F19" s="120">
        <v>0</v>
      </c>
      <c r="G19" s="121">
        <v>0</v>
      </c>
      <c r="H19" s="70">
        <v>0</v>
      </c>
      <c r="I19" s="120">
        <v>0</v>
      </c>
      <c r="J19" s="120">
        <v>0</v>
      </c>
      <c r="K19" s="120">
        <v>0</v>
      </c>
      <c r="L19" s="121">
        <v>0</v>
      </c>
      <c r="M19" s="70">
        <f t="shared" si="8"/>
        <v>0</v>
      </c>
      <c r="N19" s="120">
        <f t="shared" si="9"/>
        <v>0</v>
      </c>
      <c r="O19" s="120">
        <f t="shared" si="10"/>
        <v>0</v>
      </c>
      <c r="P19" s="120">
        <f t="shared" si="11"/>
        <v>0</v>
      </c>
      <c r="Q19" s="121">
        <f t="shared" si="12"/>
        <v>0</v>
      </c>
    </row>
    <row r="20" spans="1:17" x14ac:dyDescent="0.3">
      <c r="C20" s="65"/>
      <c r="D20" s="65"/>
      <c r="E20" s="65"/>
      <c r="F20" s="65"/>
      <c r="G20" s="65"/>
      <c r="H20" s="1"/>
      <c r="I20" s="1"/>
      <c r="J20" s="1"/>
      <c r="K20" s="1"/>
      <c r="L20" s="1" t="s">
        <v>168</v>
      </c>
      <c r="M20" s="1">
        <f>SUM(M3:M7)</f>
        <v>0</v>
      </c>
      <c r="N20" s="1">
        <f t="shared" ref="N20:Q20" si="13">SUM(N3:N7)</f>
        <v>0</v>
      </c>
      <c r="O20" s="1">
        <f t="shared" si="13"/>
        <v>0</v>
      </c>
      <c r="P20" s="1">
        <f t="shared" si="13"/>
        <v>0</v>
      </c>
      <c r="Q20" s="1">
        <f t="shared" si="13"/>
        <v>0</v>
      </c>
    </row>
    <row r="21" spans="1:17" x14ac:dyDescent="0.3">
      <c r="C21" s="65"/>
      <c r="D21" s="65"/>
      <c r="E21" s="65"/>
      <c r="F21" s="65"/>
      <c r="G21" s="65"/>
      <c r="H21" s="1"/>
      <c r="I21" s="1"/>
      <c r="J21" s="1"/>
      <c r="K21" s="1"/>
      <c r="L21" s="1" t="s">
        <v>169</v>
      </c>
      <c r="M21" s="5">
        <f>SUM(M8:M14)</f>
        <v>4.333333333333333</v>
      </c>
      <c r="N21" s="5">
        <f t="shared" ref="N21:Q21" si="14">SUM(N8:N14)</f>
        <v>6.333333333333333</v>
      </c>
      <c r="O21" s="5">
        <f t="shared" si="14"/>
        <v>4.333333333333333</v>
      </c>
      <c r="P21" s="5">
        <f t="shared" si="14"/>
        <v>3.6666666666666665</v>
      </c>
      <c r="Q21" s="5">
        <f t="shared" si="14"/>
        <v>2.6666666666666665</v>
      </c>
    </row>
    <row r="22" spans="1:17" ht="15" thickBot="1" x14ac:dyDescent="0.35">
      <c r="C22" s="1"/>
      <c r="D22" s="1"/>
      <c r="E22" s="1"/>
      <c r="F22" s="1"/>
      <c r="G22" s="1"/>
      <c r="H22" s="1"/>
      <c r="I22" s="1"/>
      <c r="J22" s="1"/>
      <c r="K22" s="1"/>
      <c r="L22" s="1" t="s">
        <v>170</v>
      </c>
      <c r="M22" s="1">
        <f>SUM(M15:M19)</f>
        <v>1</v>
      </c>
      <c r="N22" s="1">
        <f t="shared" ref="N22:Q22" si="15">SUM(N15:N19)</f>
        <v>0</v>
      </c>
      <c r="O22" s="1">
        <f t="shared" si="15"/>
        <v>4</v>
      </c>
      <c r="P22" s="1">
        <f t="shared" si="15"/>
        <v>0</v>
      </c>
      <c r="Q22" s="1">
        <f t="shared" si="15"/>
        <v>3</v>
      </c>
    </row>
    <row r="23" spans="1:17" ht="15" thickBot="1" x14ac:dyDescent="0.35">
      <c r="C23" s="1"/>
      <c r="D23" s="1"/>
      <c r="E23" s="1"/>
      <c r="F23" s="1"/>
      <c r="G23" s="1"/>
      <c r="H23" s="1"/>
      <c r="I23" s="1"/>
      <c r="J23" s="1"/>
      <c r="K23" s="1"/>
      <c r="L23" s="128" t="s">
        <v>171</v>
      </c>
      <c r="M23" s="129">
        <f>(M20/5)+(M21/5)+(M22/5)</f>
        <v>1.0666666666666667</v>
      </c>
      <c r="N23" s="129">
        <f t="shared" ref="N23:Q23" si="16">(N20/5)+(N21/5)+(N22/5)</f>
        <v>1.2666666666666666</v>
      </c>
      <c r="O23" s="129">
        <f t="shared" si="16"/>
        <v>1.6666666666666665</v>
      </c>
      <c r="P23" s="129">
        <f t="shared" si="16"/>
        <v>0.73333333333333328</v>
      </c>
      <c r="Q23" s="130">
        <f t="shared" si="16"/>
        <v>1.1333333333333333</v>
      </c>
    </row>
    <row r="24" spans="1:17" x14ac:dyDescent="0.3">
      <c r="L24" s="240" t="s">
        <v>242</v>
      </c>
      <c r="M24">
        <f>_xlfn.STDEV.S(M3:M19)</f>
        <v>0.64815570668306244</v>
      </c>
      <c r="N24">
        <f t="shared" ref="N24:Q24" si="17">_xlfn.STDEV.S(N3:N19)</f>
        <v>0.92981195117629278</v>
      </c>
      <c r="O24">
        <f t="shared" si="17"/>
        <v>1.1385500851066221</v>
      </c>
      <c r="P24">
        <f t="shared" si="17"/>
        <v>0.56997168777731833</v>
      </c>
      <c r="Q24">
        <f t="shared" si="17"/>
        <v>0.8985585164069213</v>
      </c>
    </row>
    <row r="25" spans="1:17" ht="15" thickBot="1" x14ac:dyDescent="0.35">
      <c r="L25" s="240" t="s">
        <v>243</v>
      </c>
      <c r="M25">
        <f>M24/SQRT((COUNT(M3:M19)))</f>
        <v>0.16735308384885333</v>
      </c>
      <c r="N25">
        <f t="shared" ref="N25:Q25" si="18">N24/SQRT((COUNT(N3:N19)))</f>
        <v>0.24007641346736039</v>
      </c>
      <c r="O25">
        <f t="shared" si="18"/>
        <v>0.29397236789606562</v>
      </c>
      <c r="P25">
        <f t="shared" si="18"/>
        <v>0.14716605697141916</v>
      </c>
      <c r="Q25">
        <f t="shared" si="18"/>
        <v>0.23200681130912335</v>
      </c>
    </row>
    <row r="26" spans="1:17" x14ac:dyDescent="0.3">
      <c r="A26" s="288" t="s">
        <v>173</v>
      </c>
      <c r="B26" s="289"/>
      <c r="C26" s="292" t="s">
        <v>153</v>
      </c>
      <c r="D26" s="293"/>
      <c r="E26" s="293"/>
      <c r="F26" s="293"/>
      <c r="G26" s="294"/>
      <c r="H26" s="285" t="s">
        <v>154</v>
      </c>
      <c r="I26" s="286"/>
      <c r="J26" s="286"/>
      <c r="K26" s="286"/>
      <c r="L26" s="287"/>
      <c r="M26" s="285" t="s">
        <v>167</v>
      </c>
      <c r="N26" s="286"/>
      <c r="O26" s="286"/>
      <c r="P26" s="286"/>
      <c r="Q26" s="287"/>
    </row>
    <row r="27" spans="1:17" ht="15" thickBot="1" x14ac:dyDescent="0.35">
      <c r="A27" s="290"/>
      <c r="B27" s="291"/>
      <c r="C27" s="76" t="s">
        <v>140</v>
      </c>
      <c r="D27" s="77" t="s">
        <v>3</v>
      </c>
      <c r="E27" s="77" t="s">
        <v>4</v>
      </c>
      <c r="F27" s="77" t="s">
        <v>5</v>
      </c>
      <c r="G27" s="78" t="s">
        <v>6</v>
      </c>
      <c r="H27" s="79" t="s">
        <v>140</v>
      </c>
      <c r="I27" s="80" t="s">
        <v>3</v>
      </c>
      <c r="J27" s="80" t="s">
        <v>4</v>
      </c>
      <c r="K27" s="80" t="s">
        <v>5</v>
      </c>
      <c r="L27" s="81" t="s">
        <v>6</v>
      </c>
      <c r="M27" s="79" t="s">
        <v>140</v>
      </c>
      <c r="N27" s="80" t="s">
        <v>3</v>
      </c>
      <c r="O27" s="80" t="s">
        <v>4</v>
      </c>
      <c r="P27" s="80" t="s">
        <v>5</v>
      </c>
      <c r="Q27" s="81" t="s">
        <v>6</v>
      </c>
    </row>
    <row r="28" spans="1:17" x14ac:dyDescent="0.3">
      <c r="A28" s="103" t="s">
        <v>155</v>
      </c>
      <c r="B28" s="104"/>
      <c r="C28" s="110">
        <v>0</v>
      </c>
      <c r="D28" s="89">
        <v>0</v>
      </c>
      <c r="E28" s="89">
        <v>0</v>
      </c>
      <c r="F28" s="89">
        <v>0</v>
      </c>
      <c r="G28" s="91">
        <v>0</v>
      </c>
      <c r="H28" s="110">
        <v>0</v>
      </c>
      <c r="I28" s="90">
        <v>0</v>
      </c>
      <c r="J28" s="90">
        <v>0</v>
      </c>
      <c r="K28" s="90">
        <v>0</v>
      </c>
      <c r="L28" s="105">
        <v>0</v>
      </c>
      <c r="M28" s="110">
        <v>0</v>
      </c>
      <c r="N28" s="90">
        <v>0</v>
      </c>
      <c r="O28" s="90">
        <v>0</v>
      </c>
      <c r="P28" s="90">
        <v>0</v>
      </c>
      <c r="Q28" s="105">
        <v>0</v>
      </c>
    </row>
    <row r="29" spans="1:17" x14ac:dyDescent="0.3">
      <c r="A29" s="106" t="s">
        <v>156</v>
      </c>
      <c r="B29" s="107"/>
      <c r="C29" s="64">
        <v>0</v>
      </c>
      <c r="D29" s="65">
        <v>0</v>
      </c>
      <c r="E29" s="65">
        <v>0</v>
      </c>
      <c r="F29" s="65">
        <v>0</v>
      </c>
      <c r="G29" s="66">
        <v>0</v>
      </c>
      <c r="H29" s="64">
        <v>0</v>
      </c>
      <c r="I29" s="65">
        <v>0</v>
      </c>
      <c r="J29" s="65">
        <v>0</v>
      </c>
      <c r="K29" s="65">
        <v>0</v>
      </c>
      <c r="L29" s="66">
        <v>0</v>
      </c>
      <c r="M29" s="64">
        <v>0</v>
      </c>
      <c r="N29" s="65">
        <v>0</v>
      </c>
      <c r="O29" s="65">
        <v>0</v>
      </c>
      <c r="P29" s="65">
        <v>0</v>
      </c>
      <c r="Q29" s="66">
        <v>0</v>
      </c>
    </row>
    <row r="30" spans="1:17" x14ac:dyDescent="0.3">
      <c r="A30" s="106" t="s">
        <v>157</v>
      </c>
      <c r="B30" s="107"/>
      <c r="C30" s="64">
        <v>0</v>
      </c>
      <c r="D30" s="65">
        <v>0</v>
      </c>
      <c r="E30" s="65">
        <v>0</v>
      </c>
      <c r="F30" s="65">
        <v>0</v>
      </c>
      <c r="G30" s="66">
        <v>0</v>
      </c>
      <c r="H30" s="64">
        <v>0</v>
      </c>
      <c r="I30" s="65">
        <v>0</v>
      </c>
      <c r="J30" s="65">
        <v>0</v>
      </c>
      <c r="K30" s="65">
        <v>0</v>
      </c>
      <c r="L30" s="66">
        <v>0</v>
      </c>
      <c r="M30" s="64">
        <v>0</v>
      </c>
      <c r="N30" s="65">
        <v>0</v>
      </c>
      <c r="O30" s="65">
        <v>0</v>
      </c>
      <c r="P30" s="65">
        <v>0</v>
      </c>
      <c r="Q30" s="66">
        <v>0</v>
      </c>
    </row>
    <row r="31" spans="1:17" x14ac:dyDescent="0.3">
      <c r="A31" s="106" t="s">
        <v>158</v>
      </c>
      <c r="B31" s="107"/>
      <c r="C31" s="64">
        <v>0</v>
      </c>
      <c r="D31" s="65">
        <v>0</v>
      </c>
      <c r="E31" s="65">
        <v>0</v>
      </c>
      <c r="F31" s="65">
        <v>0</v>
      </c>
      <c r="G31" s="66">
        <v>0</v>
      </c>
      <c r="H31" s="64">
        <v>0</v>
      </c>
      <c r="I31" s="65">
        <v>0</v>
      </c>
      <c r="J31" s="65">
        <v>0</v>
      </c>
      <c r="K31" s="65">
        <v>0</v>
      </c>
      <c r="L31" s="66">
        <v>0</v>
      </c>
      <c r="M31" s="64">
        <v>0</v>
      </c>
      <c r="N31" s="65">
        <v>0</v>
      </c>
      <c r="O31" s="65">
        <v>0</v>
      </c>
      <c r="P31" s="65">
        <v>0</v>
      </c>
      <c r="Q31" s="66">
        <v>0</v>
      </c>
    </row>
    <row r="32" spans="1:17" ht="15" thickBot="1" x14ac:dyDescent="0.35">
      <c r="A32" s="108" t="s">
        <v>159</v>
      </c>
      <c r="B32" s="109"/>
      <c r="C32" s="70">
        <v>0</v>
      </c>
      <c r="D32" s="71">
        <v>0</v>
      </c>
      <c r="E32" s="71">
        <v>0</v>
      </c>
      <c r="F32" s="71">
        <v>0</v>
      </c>
      <c r="G32" s="72">
        <v>0</v>
      </c>
      <c r="H32" s="70">
        <v>0</v>
      </c>
      <c r="I32" s="71">
        <v>0</v>
      </c>
      <c r="J32" s="71">
        <v>0</v>
      </c>
      <c r="K32" s="71">
        <v>0</v>
      </c>
      <c r="L32" s="72">
        <v>0</v>
      </c>
      <c r="M32" s="70">
        <v>0</v>
      </c>
      <c r="N32" s="71">
        <v>0</v>
      </c>
      <c r="O32" s="71">
        <v>0</v>
      </c>
      <c r="P32" s="71">
        <v>0</v>
      </c>
      <c r="Q32" s="72">
        <v>0</v>
      </c>
    </row>
    <row r="33" spans="1:20" x14ac:dyDescent="0.3">
      <c r="A33" s="96" t="s">
        <v>47</v>
      </c>
      <c r="B33" s="97"/>
      <c r="C33" s="64">
        <v>7.7</v>
      </c>
      <c r="D33" s="65">
        <v>7.4</v>
      </c>
      <c r="E33" s="65">
        <v>7.3</v>
      </c>
      <c r="F33" s="65">
        <v>7.4</v>
      </c>
      <c r="G33" s="119">
        <v>7.5</v>
      </c>
      <c r="H33" s="64">
        <v>1</v>
      </c>
      <c r="I33" s="65">
        <v>1</v>
      </c>
      <c r="J33" s="65">
        <v>1</v>
      </c>
      <c r="K33" s="65">
        <v>1</v>
      </c>
      <c r="L33" s="119">
        <v>1</v>
      </c>
      <c r="M33" s="110">
        <f>H33</f>
        <v>1</v>
      </c>
      <c r="N33" s="89">
        <f>I33</f>
        <v>1</v>
      </c>
      <c r="O33" s="89">
        <f t="shared" ref="O33:P33" si="19">J33</f>
        <v>1</v>
      </c>
      <c r="P33" s="89">
        <f t="shared" si="19"/>
        <v>1</v>
      </c>
      <c r="Q33" s="91">
        <f>L33</f>
        <v>1</v>
      </c>
    </row>
    <row r="34" spans="1:20" x14ac:dyDescent="0.3">
      <c r="A34" s="98" t="s">
        <v>143</v>
      </c>
      <c r="B34" s="99"/>
      <c r="C34" s="64">
        <v>1.93</v>
      </c>
      <c r="D34" s="65">
        <v>2.8334999999999999</v>
      </c>
      <c r="E34" s="65">
        <v>2.08</v>
      </c>
      <c r="F34" s="65">
        <v>2.4457</v>
      </c>
      <c r="G34" s="66">
        <v>0</v>
      </c>
      <c r="H34" s="64">
        <v>3</v>
      </c>
      <c r="I34" s="65">
        <v>3</v>
      </c>
      <c r="J34" s="65">
        <v>3</v>
      </c>
      <c r="K34" s="65">
        <v>3</v>
      </c>
      <c r="L34" s="119">
        <v>0</v>
      </c>
      <c r="M34" s="64">
        <f>H34</f>
        <v>3</v>
      </c>
      <c r="N34" s="65">
        <f>H34</f>
        <v>3</v>
      </c>
      <c r="O34" s="65">
        <f t="shared" ref="O34:P34" si="20">I34</f>
        <v>3</v>
      </c>
      <c r="P34" s="65">
        <f t="shared" si="20"/>
        <v>3</v>
      </c>
      <c r="Q34" s="66">
        <f>L34</f>
        <v>0</v>
      </c>
    </row>
    <row r="35" spans="1:20" x14ac:dyDescent="0.3">
      <c r="A35" s="98" t="s">
        <v>160</v>
      </c>
      <c r="B35" s="99"/>
      <c r="C35" s="64"/>
      <c r="D35" s="65"/>
      <c r="E35" s="65"/>
      <c r="F35" s="65"/>
      <c r="G35" s="66"/>
      <c r="H35" s="64"/>
      <c r="I35" s="65"/>
      <c r="J35" s="65"/>
      <c r="K35" s="65"/>
      <c r="L35" s="66"/>
      <c r="M35" s="111">
        <f>H35</f>
        <v>0</v>
      </c>
      <c r="N35" s="65">
        <f>H35</f>
        <v>0</v>
      </c>
      <c r="O35" s="65">
        <f t="shared" ref="O35" si="21">I35</f>
        <v>0</v>
      </c>
      <c r="P35" s="65">
        <f t="shared" ref="P35" si="22">J35</f>
        <v>0</v>
      </c>
      <c r="Q35" s="100">
        <f>L35</f>
        <v>0</v>
      </c>
    </row>
    <row r="36" spans="1:20" x14ac:dyDescent="0.3">
      <c r="A36" s="98" t="s">
        <v>151</v>
      </c>
      <c r="B36" s="298" t="s">
        <v>161</v>
      </c>
      <c r="C36" s="67">
        <v>153.1</v>
      </c>
      <c r="D36" s="68">
        <v>97.6</v>
      </c>
      <c r="E36" s="68">
        <v>118.3</v>
      </c>
      <c r="F36" s="68">
        <v>112.5</v>
      </c>
      <c r="G36" s="69">
        <v>78</v>
      </c>
      <c r="H36" s="122">
        <v>1</v>
      </c>
      <c r="I36" s="123">
        <v>0</v>
      </c>
      <c r="J36" s="123">
        <v>1</v>
      </c>
      <c r="K36" s="123">
        <v>1</v>
      </c>
      <c r="L36" s="124">
        <v>0</v>
      </c>
      <c r="M36" s="295">
        <f>AVERAGE(H36:H38)</f>
        <v>1.3333333333333333</v>
      </c>
      <c r="N36" s="296">
        <f t="shared" ref="N36" si="23">AVERAGE(I36:I38)</f>
        <v>0.33333333333333331</v>
      </c>
      <c r="O36" s="296">
        <f t="shared" ref="O36" si="24">AVERAGE(J36:J38)</f>
        <v>1</v>
      </c>
      <c r="P36" s="296">
        <f t="shared" ref="P36" si="25">AVERAGE(K36:K38)</f>
        <v>1.3333333333333333</v>
      </c>
      <c r="Q36" s="297">
        <f t="shared" ref="Q36" si="26">AVERAGE(L36:L38)</f>
        <v>1</v>
      </c>
    </row>
    <row r="37" spans="1:20" x14ac:dyDescent="0.3">
      <c r="A37" s="98" t="s">
        <v>119</v>
      </c>
      <c r="B37" s="298"/>
      <c r="C37" s="64">
        <v>2</v>
      </c>
      <c r="D37" s="65">
        <v>1</v>
      </c>
      <c r="E37" s="65">
        <v>2</v>
      </c>
      <c r="F37" s="65">
        <v>1</v>
      </c>
      <c r="G37" s="119">
        <v>1</v>
      </c>
      <c r="H37" s="64">
        <f>C37</f>
        <v>2</v>
      </c>
      <c r="I37" s="65">
        <f>D37</f>
        <v>1</v>
      </c>
      <c r="J37" s="65">
        <f t="shared" ref="J37:K37" si="27">E37</f>
        <v>2</v>
      </c>
      <c r="K37" s="65">
        <f t="shared" si="27"/>
        <v>1</v>
      </c>
      <c r="L37" s="66">
        <f>G37</f>
        <v>1</v>
      </c>
      <c r="M37" s="295"/>
      <c r="N37" s="296"/>
      <c r="O37" s="296"/>
      <c r="P37" s="296"/>
      <c r="Q37" s="297"/>
    </row>
    <row r="38" spans="1:20" x14ac:dyDescent="0.3">
      <c r="A38" s="98" t="s">
        <v>152</v>
      </c>
      <c r="B38" s="298"/>
      <c r="C38" s="64">
        <v>1</v>
      </c>
      <c r="D38" s="65">
        <v>0</v>
      </c>
      <c r="E38" s="65">
        <v>0</v>
      </c>
      <c r="F38" s="65">
        <v>2</v>
      </c>
      <c r="G38" s="119">
        <v>2</v>
      </c>
      <c r="H38" s="64">
        <f>C38</f>
        <v>1</v>
      </c>
      <c r="I38" s="65">
        <f>D38</f>
        <v>0</v>
      </c>
      <c r="J38" s="65">
        <f t="shared" ref="J38" si="28">E38</f>
        <v>0</v>
      </c>
      <c r="K38" s="65">
        <f t="shared" ref="K38" si="29">F38</f>
        <v>2</v>
      </c>
      <c r="L38" s="66">
        <f>G38</f>
        <v>2</v>
      </c>
      <c r="M38" s="295"/>
      <c r="N38" s="296"/>
      <c r="O38" s="296"/>
      <c r="P38" s="296"/>
      <c r="Q38" s="297"/>
    </row>
    <row r="39" spans="1:20" ht="15" thickBot="1" x14ac:dyDescent="0.35">
      <c r="A39" s="101" t="s">
        <v>162</v>
      </c>
      <c r="B39" s="102"/>
      <c r="C39" s="70"/>
      <c r="D39" s="71"/>
      <c r="E39" s="71"/>
      <c r="F39" s="71"/>
      <c r="G39" s="72"/>
      <c r="H39" s="70"/>
      <c r="I39" s="71"/>
      <c r="J39" s="71"/>
      <c r="K39" s="71"/>
      <c r="L39" s="72"/>
      <c r="M39" s="70">
        <f t="shared" ref="M39:N41" si="30">H39</f>
        <v>0</v>
      </c>
      <c r="N39" s="71">
        <f t="shared" si="30"/>
        <v>0</v>
      </c>
      <c r="O39" s="120">
        <f t="shared" ref="O39:P41" si="31">J39</f>
        <v>0</v>
      </c>
      <c r="P39" s="120">
        <f t="shared" si="31"/>
        <v>0</v>
      </c>
      <c r="Q39" s="72">
        <f>L39</f>
        <v>0</v>
      </c>
    </row>
    <row r="40" spans="1:20" x14ac:dyDescent="0.3">
      <c r="A40" s="87" t="s">
        <v>181</v>
      </c>
      <c r="B40" s="88"/>
      <c r="C40" s="110">
        <v>2750000000</v>
      </c>
      <c r="D40" s="89"/>
      <c r="E40" s="89">
        <v>55000000000</v>
      </c>
      <c r="F40" s="89"/>
      <c r="G40" s="91">
        <v>5200000000</v>
      </c>
      <c r="H40" s="89">
        <v>1</v>
      </c>
      <c r="I40" s="89"/>
      <c r="J40" s="89">
        <v>4</v>
      </c>
      <c r="K40" s="89"/>
      <c r="L40" s="91">
        <v>2</v>
      </c>
      <c r="M40" s="110">
        <f t="shared" si="30"/>
        <v>1</v>
      </c>
      <c r="N40" s="89">
        <f t="shared" si="30"/>
        <v>0</v>
      </c>
      <c r="O40" s="89">
        <f t="shared" si="31"/>
        <v>4</v>
      </c>
      <c r="P40" s="89">
        <f t="shared" si="31"/>
        <v>0</v>
      </c>
      <c r="Q40" s="91">
        <f>L40</f>
        <v>2</v>
      </c>
    </row>
    <row r="41" spans="1:20" x14ac:dyDescent="0.3">
      <c r="A41" s="92" t="s">
        <v>163</v>
      </c>
      <c r="B41" s="93"/>
      <c r="C41" s="64">
        <v>0</v>
      </c>
      <c r="D41" s="65">
        <v>0</v>
      </c>
      <c r="E41" s="65">
        <v>0</v>
      </c>
      <c r="F41" s="65">
        <v>0</v>
      </c>
      <c r="G41" s="119">
        <v>0</v>
      </c>
      <c r="H41" s="64">
        <f t="shared" ref="H41:H43" si="32">C41</f>
        <v>0</v>
      </c>
      <c r="I41" s="65">
        <f t="shared" ref="I41:I42" si="33">D41</f>
        <v>0</v>
      </c>
      <c r="J41" s="65">
        <f t="shared" ref="J41:J44" si="34">E41</f>
        <v>0</v>
      </c>
      <c r="K41" s="65">
        <f t="shared" ref="K41:K44" si="35">F41</f>
        <v>0</v>
      </c>
      <c r="L41" s="119">
        <f t="shared" ref="L41:L42" si="36">G41</f>
        <v>0</v>
      </c>
      <c r="M41" s="64">
        <f t="shared" si="30"/>
        <v>0</v>
      </c>
      <c r="N41" s="65">
        <f t="shared" si="30"/>
        <v>0</v>
      </c>
      <c r="O41" s="65">
        <f t="shared" si="31"/>
        <v>0</v>
      </c>
      <c r="P41" s="65">
        <f t="shared" si="31"/>
        <v>0</v>
      </c>
      <c r="Q41" s="119">
        <f t="shared" ref="Q41:Q42" si="37">L41</f>
        <v>0</v>
      </c>
    </row>
    <row r="42" spans="1:20" x14ac:dyDescent="0.3">
      <c r="A42" s="92" t="s">
        <v>164</v>
      </c>
      <c r="B42" s="93"/>
      <c r="C42" s="64">
        <v>0</v>
      </c>
      <c r="D42" s="65">
        <v>0</v>
      </c>
      <c r="E42" s="65">
        <v>0</v>
      </c>
      <c r="F42" s="65">
        <v>0</v>
      </c>
      <c r="G42" s="119">
        <v>0</v>
      </c>
      <c r="H42" s="64">
        <f t="shared" si="32"/>
        <v>0</v>
      </c>
      <c r="I42" s="65">
        <f t="shared" si="33"/>
        <v>0</v>
      </c>
      <c r="J42" s="65">
        <f t="shared" si="34"/>
        <v>0</v>
      </c>
      <c r="K42" s="65">
        <f t="shared" si="35"/>
        <v>0</v>
      </c>
      <c r="L42" s="119">
        <f t="shared" si="36"/>
        <v>0</v>
      </c>
      <c r="M42" s="64">
        <f t="shared" ref="M42:M43" si="38">H42</f>
        <v>0</v>
      </c>
      <c r="N42" s="65">
        <f t="shared" ref="N42:N43" si="39">I42</f>
        <v>0</v>
      </c>
      <c r="O42" s="65">
        <f t="shared" ref="O42:O44" si="40">J42</f>
        <v>0</v>
      </c>
      <c r="P42" s="65">
        <f t="shared" ref="P42:P44" si="41">K42</f>
        <v>0</v>
      </c>
      <c r="Q42" s="119">
        <f t="shared" si="37"/>
        <v>0</v>
      </c>
    </row>
    <row r="43" spans="1:20" x14ac:dyDescent="0.3">
      <c r="A43" s="92" t="s">
        <v>165</v>
      </c>
      <c r="B43" s="93"/>
      <c r="C43" s="64">
        <v>0</v>
      </c>
      <c r="D43" s="65">
        <v>0</v>
      </c>
      <c r="E43" s="65">
        <v>0</v>
      </c>
      <c r="F43" s="65">
        <v>0</v>
      </c>
      <c r="G43" s="119">
        <v>0</v>
      </c>
      <c r="H43" s="64">
        <f t="shared" si="32"/>
        <v>0</v>
      </c>
      <c r="I43" s="65">
        <f>D43</f>
        <v>0</v>
      </c>
      <c r="J43" s="65">
        <f t="shared" si="34"/>
        <v>0</v>
      </c>
      <c r="K43" s="65">
        <f t="shared" si="35"/>
        <v>0</v>
      </c>
      <c r="L43" s="119">
        <f>G43</f>
        <v>0</v>
      </c>
      <c r="M43" s="64">
        <f t="shared" si="38"/>
        <v>0</v>
      </c>
      <c r="N43" s="65">
        <f t="shared" si="39"/>
        <v>0</v>
      </c>
      <c r="O43" s="65">
        <f t="shared" si="40"/>
        <v>0</v>
      </c>
      <c r="P43" s="65">
        <f t="shared" si="41"/>
        <v>0</v>
      </c>
      <c r="Q43" s="66">
        <f>L43</f>
        <v>0</v>
      </c>
    </row>
    <row r="44" spans="1:20" ht="15" thickBot="1" x14ac:dyDescent="0.35">
      <c r="A44" s="94" t="s">
        <v>166</v>
      </c>
      <c r="B44" s="95"/>
      <c r="C44" s="70">
        <v>0</v>
      </c>
      <c r="D44" s="120">
        <v>0</v>
      </c>
      <c r="E44" s="120">
        <v>0</v>
      </c>
      <c r="F44" s="120">
        <v>0</v>
      </c>
      <c r="G44" s="121">
        <v>0</v>
      </c>
      <c r="H44" s="70">
        <f>C44</f>
        <v>0</v>
      </c>
      <c r="I44" s="120">
        <f>D44</f>
        <v>0</v>
      </c>
      <c r="J44" s="120">
        <f t="shared" si="34"/>
        <v>0</v>
      </c>
      <c r="K44" s="120">
        <f t="shared" si="35"/>
        <v>0</v>
      </c>
      <c r="L44" s="121">
        <f>G44</f>
        <v>0</v>
      </c>
      <c r="M44" s="70">
        <f>H44</f>
        <v>0</v>
      </c>
      <c r="N44" s="71">
        <f>I44</f>
        <v>0</v>
      </c>
      <c r="O44" s="120">
        <f t="shared" si="40"/>
        <v>0</v>
      </c>
      <c r="P44" s="120">
        <f t="shared" si="41"/>
        <v>0</v>
      </c>
      <c r="Q44" s="72">
        <f>L44</f>
        <v>0</v>
      </c>
    </row>
    <row r="45" spans="1:20" x14ac:dyDescent="0.3">
      <c r="C45" s="65"/>
      <c r="D45" s="65"/>
      <c r="E45" s="65"/>
      <c r="F45" s="65"/>
      <c r="G45" s="65"/>
      <c r="H45" s="1"/>
      <c r="I45" s="1"/>
      <c r="J45" s="1"/>
      <c r="K45" s="1"/>
      <c r="L45" s="1" t="s">
        <v>168</v>
      </c>
      <c r="M45" s="1">
        <f>SUM(M28:M32)</f>
        <v>0</v>
      </c>
      <c r="N45" s="1">
        <f t="shared" ref="N45:Q45" si="42">SUM(N28:N32)</f>
        <v>0</v>
      </c>
      <c r="O45" s="1">
        <f t="shared" si="42"/>
        <v>0</v>
      </c>
      <c r="P45" s="1">
        <f t="shared" si="42"/>
        <v>0</v>
      </c>
      <c r="Q45" s="1">
        <f t="shared" si="42"/>
        <v>0</v>
      </c>
    </row>
    <row r="46" spans="1:20" x14ac:dyDescent="0.3">
      <c r="C46" s="65"/>
      <c r="D46" s="65"/>
      <c r="E46" s="65"/>
      <c r="F46" s="65"/>
      <c r="G46" s="65"/>
      <c r="H46" s="1"/>
      <c r="I46" s="1"/>
      <c r="J46" s="1"/>
      <c r="K46" s="1"/>
      <c r="L46" s="1" t="s">
        <v>169</v>
      </c>
      <c r="M46" s="5">
        <f>SUM(M33:M39)</f>
        <v>5.333333333333333</v>
      </c>
      <c r="N46" s="5">
        <f t="shared" ref="N46:Q46" si="43">SUM(N33:N39)</f>
        <v>4.333333333333333</v>
      </c>
      <c r="O46" s="5">
        <f t="shared" si="43"/>
        <v>5</v>
      </c>
      <c r="P46" s="5">
        <f t="shared" si="43"/>
        <v>5.333333333333333</v>
      </c>
      <c r="Q46" s="5">
        <f t="shared" si="43"/>
        <v>2</v>
      </c>
    </row>
    <row r="47" spans="1:20" ht="15" thickBot="1" x14ac:dyDescent="0.35">
      <c r="C47" s="1"/>
      <c r="D47" s="1"/>
      <c r="E47" s="1"/>
      <c r="F47" s="1"/>
      <c r="G47" s="1"/>
      <c r="H47" s="1"/>
      <c r="I47" s="1"/>
      <c r="J47" s="1"/>
      <c r="K47" s="1"/>
      <c r="L47" s="1" t="s">
        <v>170</v>
      </c>
      <c r="M47" s="1">
        <f>SUM(M40:M44)</f>
        <v>1</v>
      </c>
      <c r="N47" s="1">
        <f t="shared" ref="N47:Q47" si="44">SUM(N40:N44)</f>
        <v>0</v>
      </c>
      <c r="O47" s="1">
        <f t="shared" si="44"/>
        <v>4</v>
      </c>
      <c r="P47" s="1">
        <f t="shared" si="44"/>
        <v>0</v>
      </c>
      <c r="Q47" s="1">
        <f t="shared" si="44"/>
        <v>2</v>
      </c>
    </row>
    <row r="48" spans="1:20" ht="15" thickBot="1" x14ac:dyDescent="0.35">
      <c r="C48" s="1"/>
      <c r="D48" s="1"/>
      <c r="E48" s="1"/>
      <c r="F48" s="1"/>
      <c r="G48" s="1"/>
      <c r="H48" s="1"/>
      <c r="I48" s="1"/>
      <c r="J48" s="1"/>
      <c r="K48" s="1"/>
      <c r="L48" s="128" t="s">
        <v>171</v>
      </c>
      <c r="M48" s="129">
        <f>(M45/5)+(M46/5)+(M47/5)</f>
        <v>1.2666666666666666</v>
      </c>
      <c r="N48" s="129">
        <f t="shared" ref="N48" si="45">(N45/5)+(N46/5)+(N47/5)</f>
        <v>0.86666666666666659</v>
      </c>
      <c r="O48" s="129">
        <f t="shared" ref="O48" si="46">(O45/5)+(O46/5)+(O47/5)</f>
        <v>1.8</v>
      </c>
      <c r="P48" s="129">
        <f t="shared" ref="P48" si="47">(P45/5)+(P46/5)+(P47/5)</f>
        <v>1.0666666666666667</v>
      </c>
      <c r="Q48" s="130">
        <f t="shared" ref="Q48" si="48">(Q45/5)+(Q46/5)+(Q47/5)</f>
        <v>0.8</v>
      </c>
      <c r="R48" s="85"/>
      <c r="T48" s="242"/>
    </row>
    <row r="49" spans="1:27" x14ac:dyDescent="0.3">
      <c r="L49" s="240" t="s">
        <v>242</v>
      </c>
      <c r="M49">
        <f>_xlfn.STDEV.S(M28:M44)</f>
        <v>0.84952523311148431</v>
      </c>
      <c r="N49">
        <f t="shared" ref="N49:Q49" si="49">_xlfn.STDEV.S(N28:N44)</f>
        <v>0.79548993255994938</v>
      </c>
      <c r="O49">
        <f t="shared" si="49"/>
        <v>1.2421180068162376</v>
      </c>
      <c r="P49">
        <f t="shared" si="49"/>
        <v>0.84013100515342598</v>
      </c>
      <c r="Q49">
        <f t="shared" si="49"/>
        <v>0.59361683970466372</v>
      </c>
      <c r="T49" s="242"/>
    </row>
    <row r="50" spans="1:27" ht="15" thickBot="1" x14ac:dyDescent="0.35">
      <c r="L50" s="240" t="s">
        <v>243</v>
      </c>
      <c r="M50">
        <f>M49/SQRT((COUNT(M28:M44)))</f>
        <v>0.2193464720015835</v>
      </c>
      <c r="N50">
        <f t="shared" ref="N50" si="50">N49/SQRT((COUNT(N28:N44)))</f>
        <v>0.205394617392023</v>
      </c>
      <c r="O50">
        <f t="shared" ref="O50" si="51">O49/SQRT((COUNT(O28:O44)))</f>
        <v>0.32071349029490925</v>
      </c>
      <c r="P50">
        <f t="shared" ref="P50" si="52">P49/SQRT((COUNT(P28:P44)))</f>
        <v>0.21692089277278109</v>
      </c>
      <c r="Q50">
        <f t="shared" ref="Q50" si="53">Q49/SQRT((COUNT(Q28:Q44)))</f>
        <v>0.15327120894696269</v>
      </c>
      <c r="T50" s="242"/>
    </row>
    <row r="51" spans="1:27" x14ac:dyDescent="0.3">
      <c r="A51" s="288" t="s">
        <v>174</v>
      </c>
      <c r="B51" s="289"/>
      <c r="C51" s="292" t="s">
        <v>153</v>
      </c>
      <c r="D51" s="293"/>
      <c r="E51" s="293"/>
      <c r="F51" s="293"/>
      <c r="G51" s="294"/>
      <c r="H51" s="285" t="s">
        <v>154</v>
      </c>
      <c r="I51" s="286"/>
      <c r="J51" s="286"/>
      <c r="K51" s="286"/>
      <c r="L51" s="287"/>
      <c r="M51" s="285" t="s">
        <v>167</v>
      </c>
      <c r="N51" s="286"/>
      <c r="O51" s="286"/>
      <c r="P51" s="286"/>
      <c r="Q51" s="287"/>
    </row>
    <row r="52" spans="1:27" ht="15" thickBot="1" x14ac:dyDescent="0.35">
      <c r="A52" s="290"/>
      <c r="B52" s="291"/>
      <c r="C52" s="76" t="s">
        <v>140</v>
      </c>
      <c r="D52" s="77" t="s">
        <v>3</v>
      </c>
      <c r="E52" s="77" t="s">
        <v>4</v>
      </c>
      <c r="F52" s="77" t="s">
        <v>5</v>
      </c>
      <c r="G52" s="78" t="s">
        <v>6</v>
      </c>
      <c r="H52" s="79" t="s">
        <v>140</v>
      </c>
      <c r="I52" s="116" t="s">
        <v>3</v>
      </c>
      <c r="J52" s="116" t="s">
        <v>4</v>
      </c>
      <c r="K52" s="116" t="s">
        <v>5</v>
      </c>
      <c r="L52" s="81" t="s">
        <v>6</v>
      </c>
      <c r="M52" s="79" t="s">
        <v>140</v>
      </c>
      <c r="N52" s="116" t="s">
        <v>3</v>
      </c>
      <c r="O52" s="116" t="s">
        <v>4</v>
      </c>
      <c r="P52" s="116" t="s">
        <v>5</v>
      </c>
      <c r="Q52" s="81" t="s">
        <v>6</v>
      </c>
    </row>
    <row r="53" spans="1:27" x14ac:dyDescent="0.3">
      <c r="A53" s="103" t="s">
        <v>155</v>
      </c>
      <c r="B53" s="104"/>
      <c r="C53" s="110">
        <v>0</v>
      </c>
      <c r="D53" s="89">
        <v>0</v>
      </c>
      <c r="E53" s="89">
        <v>0</v>
      </c>
      <c r="F53" s="89">
        <v>0</v>
      </c>
      <c r="G53" s="91">
        <v>0</v>
      </c>
      <c r="H53" s="110">
        <v>0</v>
      </c>
      <c r="I53" s="90">
        <v>0</v>
      </c>
      <c r="J53" s="90">
        <v>0</v>
      </c>
      <c r="K53" s="90">
        <v>0</v>
      </c>
      <c r="L53" s="105">
        <v>0</v>
      </c>
      <c r="M53" s="110">
        <v>0</v>
      </c>
      <c r="N53" s="90">
        <v>0</v>
      </c>
      <c r="O53" s="90">
        <v>0</v>
      </c>
      <c r="P53" s="90">
        <v>0</v>
      </c>
      <c r="Q53" s="105">
        <v>0</v>
      </c>
      <c r="T53" s="242"/>
      <c r="U53" s="236"/>
      <c r="V53" s="236"/>
      <c r="W53" s="236"/>
      <c r="X53" s="236"/>
      <c r="Y53" s="236"/>
      <c r="Z53" s="299"/>
      <c r="AA53" s="299"/>
    </row>
    <row r="54" spans="1:27" x14ac:dyDescent="0.3">
      <c r="A54" s="106" t="s">
        <v>156</v>
      </c>
      <c r="B54" s="107"/>
      <c r="C54" s="64">
        <v>0</v>
      </c>
      <c r="D54" s="65">
        <v>0</v>
      </c>
      <c r="E54" s="65">
        <v>0</v>
      </c>
      <c r="F54" s="65">
        <v>0</v>
      </c>
      <c r="G54" s="113">
        <v>0</v>
      </c>
      <c r="H54" s="64">
        <v>0</v>
      </c>
      <c r="I54" s="65">
        <v>0</v>
      </c>
      <c r="J54" s="65">
        <v>0</v>
      </c>
      <c r="K54" s="65">
        <v>0</v>
      </c>
      <c r="L54" s="119">
        <v>0</v>
      </c>
      <c r="M54" s="64">
        <v>0</v>
      </c>
      <c r="N54" s="65">
        <v>0</v>
      </c>
      <c r="O54" s="65">
        <v>0</v>
      </c>
      <c r="P54" s="65">
        <v>0</v>
      </c>
      <c r="Q54" s="113">
        <v>0</v>
      </c>
      <c r="T54" s="242"/>
      <c r="U54" s="236"/>
      <c r="V54" s="236"/>
      <c r="W54" s="236"/>
      <c r="X54" s="236"/>
      <c r="Y54" s="236"/>
      <c r="Z54" s="299"/>
      <c r="AA54" s="299"/>
    </row>
    <row r="55" spans="1:27" x14ac:dyDescent="0.3">
      <c r="A55" s="106" t="s">
        <v>157</v>
      </c>
      <c r="B55" s="107"/>
      <c r="C55" s="64">
        <v>0</v>
      </c>
      <c r="D55" s="65">
        <v>0</v>
      </c>
      <c r="E55" s="65">
        <v>0</v>
      </c>
      <c r="F55" s="65">
        <v>0</v>
      </c>
      <c r="G55" s="113">
        <v>0</v>
      </c>
      <c r="H55" s="64">
        <v>0</v>
      </c>
      <c r="I55" s="65">
        <v>0</v>
      </c>
      <c r="J55" s="65">
        <v>0</v>
      </c>
      <c r="K55" s="65">
        <v>0</v>
      </c>
      <c r="L55" s="119">
        <v>0</v>
      </c>
      <c r="M55" s="64">
        <v>0</v>
      </c>
      <c r="N55" s="65">
        <v>0</v>
      </c>
      <c r="O55" s="65">
        <v>0</v>
      </c>
      <c r="P55" s="65">
        <v>0</v>
      </c>
      <c r="Q55" s="113">
        <v>0</v>
      </c>
      <c r="T55" s="242"/>
      <c r="U55" s="236"/>
      <c r="V55" s="236"/>
      <c r="W55" s="236"/>
      <c r="X55" s="236"/>
      <c r="Y55" s="236"/>
      <c r="Z55" s="299"/>
      <c r="AA55" s="299"/>
    </row>
    <row r="56" spans="1:27" x14ac:dyDescent="0.3">
      <c r="A56" s="106" t="s">
        <v>158</v>
      </c>
      <c r="B56" s="107"/>
      <c r="C56" s="64">
        <v>0</v>
      </c>
      <c r="D56" s="65">
        <v>0</v>
      </c>
      <c r="E56" s="65">
        <v>0</v>
      </c>
      <c r="F56" s="65">
        <v>0</v>
      </c>
      <c r="G56" s="113">
        <v>0</v>
      </c>
      <c r="H56" s="64">
        <v>0</v>
      </c>
      <c r="I56" s="65">
        <v>0</v>
      </c>
      <c r="J56" s="65">
        <v>0</v>
      </c>
      <c r="K56" s="65">
        <v>0</v>
      </c>
      <c r="L56" s="119">
        <v>0</v>
      </c>
      <c r="M56" s="64">
        <v>0</v>
      </c>
      <c r="N56" s="65">
        <v>0</v>
      </c>
      <c r="O56" s="65">
        <v>0</v>
      </c>
      <c r="P56" s="65">
        <v>0</v>
      </c>
      <c r="Q56" s="113">
        <v>0</v>
      </c>
    </row>
    <row r="57" spans="1:27" ht="15" thickBot="1" x14ac:dyDescent="0.35">
      <c r="A57" s="108" t="s">
        <v>159</v>
      </c>
      <c r="B57" s="109"/>
      <c r="C57" s="70">
        <v>0</v>
      </c>
      <c r="D57" s="114">
        <v>0</v>
      </c>
      <c r="E57" s="114">
        <v>0</v>
      </c>
      <c r="F57" s="114">
        <v>0</v>
      </c>
      <c r="G57" s="115">
        <v>0</v>
      </c>
      <c r="H57" s="70">
        <v>0</v>
      </c>
      <c r="I57" s="120">
        <v>0</v>
      </c>
      <c r="J57" s="120">
        <v>0</v>
      </c>
      <c r="K57" s="120">
        <v>0</v>
      </c>
      <c r="L57" s="121">
        <v>0</v>
      </c>
      <c r="M57" s="70">
        <v>0</v>
      </c>
      <c r="N57" s="114">
        <v>0</v>
      </c>
      <c r="O57" s="114">
        <v>0</v>
      </c>
      <c r="P57" s="114">
        <v>0</v>
      </c>
      <c r="Q57" s="115">
        <v>0</v>
      </c>
      <c r="U57" s="241"/>
    </row>
    <row r="58" spans="1:27" ht="15" thickBot="1" x14ac:dyDescent="0.35">
      <c r="A58" s="96" t="s">
        <v>47</v>
      </c>
      <c r="B58" s="97"/>
      <c r="C58" s="64">
        <v>7.6</v>
      </c>
      <c r="D58" s="65">
        <v>7.6</v>
      </c>
      <c r="E58" s="65">
        <v>7.4</v>
      </c>
      <c r="F58" s="65">
        <v>7.5</v>
      </c>
      <c r="G58" s="119">
        <v>7.5</v>
      </c>
      <c r="H58" s="64">
        <v>1</v>
      </c>
      <c r="I58" s="65">
        <v>1</v>
      </c>
      <c r="J58" s="65">
        <v>1</v>
      </c>
      <c r="K58" s="65">
        <v>1</v>
      </c>
      <c r="L58" s="119">
        <v>1</v>
      </c>
      <c r="M58" s="110">
        <f t="shared" ref="M58:N60" si="54">H58</f>
        <v>1</v>
      </c>
      <c r="N58" s="89">
        <f t="shared" si="54"/>
        <v>1</v>
      </c>
      <c r="O58" s="89">
        <f t="shared" ref="O58:P59" si="55">J58</f>
        <v>1</v>
      </c>
      <c r="P58" s="89">
        <f t="shared" si="55"/>
        <v>1</v>
      </c>
      <c r="Q58" s="91">
        <f>L58</f>
        <v>1</v>
      </c>
      <c r="U58" s="241"/>
    </row>
    <row r="59" spans="1:27" ht="15" thickBot="1" x14ac:dyDescent="0.35">
      <c r="A59" s="98" t="s">
        <v>143</v>
      </c>
      <c r="B59" s="99"/>
      <c r="C59" s="73">
        <v>2.12</v>
      </c>
      <c r="D59" s="74">
        <v>3.0613000000000001</v>
      </c>
      <c r="E59" s="74">
        <v>1.587</v>
      </c>
      <c r="F59" s="74">
        <v>1.3867</v>
      </c>
      <c r="G59" s="75">
        <v>0</v>
      </c>
      <c r="H59" s="64">
        <v>3</v>
      </c>
      <c r="I59" s="65">
        <v>3</v>
      </c>
      <c r="J59" s="65">
        <v>3</v>
      </c>
      <c r="K59" s="65">
        <v>3</v>
      </c>
      <c r="L59" s="119">
        <v>0</v>
      </c>
      <c r="M59" s="64">
        <f t="shared" si="54"/>
        <v>3</v>
      </c>
      <c r="N59" s="65">
        <f t="shared" si="54"/>
        <v>3</v>
      </c>
      <c r="O59" s="65">
        <f t="shared" si="55"/>
        <v>3</v>
      </c>
      <c r="P59" s="65">
        <f t="shared" si="55"/>
        <v>3</v>
      </c>
      <c r="Q59" s="113">
        <f>L59</f>
        <v>0</v>
      </c>
      <c r="S59" s="110"/>
      <c r="T59" s="311" t="s">
        <v>245</v>
      </c>
      <c r="U59" s="312" t="s">
        <v>249</v>
      </c>
      <c r="V59" s="312" t="s">
        <v>246</v>
      </c>
      <c r="W59" s="312" t="s">
        <v>249</v>
      </c>
      <c r="X59" s="312" t="s">
        <v>247</v>
      </c>
      <c r="Y59" s="312" t="s">
        <v>249</v>
      </c>
      <c r="Z59" s="312" t="s">
        <v>248</v>
      </c>
      <c r="AA59" s="313" t="s">
        <v>249</v>
      </c>
    </row>
    <row r="60" spans="1:27" x14ac:dyDescent="0.3">
      <c r="A60" s="98" t="s">
        <v>160</v>
      </c>
      <c r="B60" s="99"/>
      <c r="C60" s="64"/>
      <c r="D60" s="65"/>
      <c r="E60" s="65"/>
      <c r="F60" s="65"/>
      <c r="G60" s="113"/>
      <c r="H60" s="64"/>
      <c r="I60" s="65"/>
      <c r="J60" s="65"/>
      <c r="K60" s="65"/>
      <c r="L60" s="113"/>
      <c r="M60" s="111">
        <f t="shared" si="54"/>
        <v>0</v>
      </c>
      <c r="N60" s="65">
        <f t="shared" si="54"/>
        <v>0</v>
      </c>
      <c r="O60" s="65">
        <f t="shared" ref="O60" si="56">J60</f>
        <v>0</v>
      </c>
      <c r="P60" s="65">
        <f t="shared" ref="P60" si="57">K60</f>
        <v>0</v>
      </c>
      <c r="Q60" s="119">
        <f>L60</f>
        <v>0</v>
      </c>
      <c r="S60" s="300" t="s">
        <v>168</v>
      </c>
      <c r="T60" s="306">
        <v>0</v>
      </c>
      <c r="U60" s="307">
        <v>0</v>
      </c>
      <c r="V60" s="307">
        <v>0</v>
      </c>
      <c r="W60" s="307">
        <v>0</v>
      </c>
      <c r="X60" s="307">
        <v>0</v>
      </c>
      <c r="Y60" s="307">
        <v>0</v>
      </c>
      <c r="Z60" s="307">
        <v>0.04</v>
      </c>
      <c r="AA60" s="308">
        <v>8.9442719099991602E-2</v>
      </c>
    </row>
    <row r="61" spans="1:27" x14ac:dyDescent="0.3">
      <c r="A61" s="98" t="s">
        <v>151</v>
      </c>
      <c r="B61" s="298" t="s">
        <v>161</v>
      </c>
      <c r="C61" s="67">
        <v>89.8</v>
      </c>
      <c r="D61" s="68">
        <v>104.6</v>
      </c>
      <c r="E61" s="68">
        <v>119.9</v>
      </c>
      <c r="F61" s="68">
        <v>119.1</v>
      </c>
      <c r="G61" s="69">
        <v>112.2</v>
      </c>
      <c r="H61" s="122">
        <v>0</v>
      </c>
      <c r="I61" s="123">
        <v>1</v>
      </c>
      <c r="J61" s="123">
        <v>1</v>
      </c>
      <c r="K61" s="123">
        <v>1</v>
      </c>
      <c r="L61" s="124">
        <v>1</v>
      </c>
      <c r="M61" s="295">
        <f>AVERAGE(H61:H63)</f>
        <v>1.6666666666666667</v>
      </c>
      <c r="N61" s="296">
        <f t="shared" ref="N61" si="58">AVERAGE(I61:I63)</f>
        <v>1</v>
      </c>
      <c r="O61" s="296">
        <f t="shared" ref="O61" si="59">AVERAGE(J61:J63)</f>
        <v>1.3333333333333333</v>
      </c>
      <c r="P61" s="296">
        <f t="shared" ref="P61" si="60">AVERAGE(K61:K63)</f>
        <v>0.66666666666666663</v>
      </c>
      <c r="Q61" s="297">
        <f t="shared" ref="Q61" si="61">AVERAGE(L61:L63)</f>
        <v>1</v>
      </c>
      <c r="S61" s="300" t="s">
        <v>169</v>
      </c>
      <c r="T61" s="309">
        <v>0.76061764705882351</v>
      </c>
      <c r="U61" s="301">
        <v>0.25461417483651905</v>
      </c>
      <c r="V61" s="301">
        <v>0.77953216374268997</v>
      </c>
      <c r="W61" s="301">
        <v>0.23949492583354906</v>
      </c>
      <c r="X61" s="301">
        <v>0.74211180124223608</v>
      </c>
      <c r="Y61" s="301">
        <v>0.26419442847638064</v>
      </c>
      <c r="Z61" s="301">
        <v>0.74864468864468869</v>
      </c>
      <c r="AA61" s="302">
        <v>0.19272489195235981</v>
      </c>
    </row>
    <row r="62" spans="1:27" ht="15" thickBot="1" x14ac:dyDescent="0.35">
      <c r="A62" s="98" t="s">
        <v>119</v>
      </c>
      <c r="B62" s="298"/>
      <c r="C62" s="64">
        <v>4</v>
      </c>
      <c r="D62" s="65">
        <v>2</v>
      </c>
      <c r="E62" s="65">
        <v>1</v>
      </c>
      <c r="F62" s="65">
        <v>1</v>
      </c>
      <c r="G62" s="119">
        <v>1</v>
      </c>
      <c r="H62" s="64">
        <f>C62</f>
        <v>4</v>
      </c>
      <c r="I62" s="65">
        <f>D62</f>
        <v>2</v>
      </c>
      <c r="J62" s="65">
        <f t="shared" ref="J62:K62" si="62">E62</f>
        <v>1</v>
      </c>
      <c r="K62" s="65">
        <f t="shared" si="62"/>
        <v>1</v>
      </c>
      <c r="L62" s="113">
        <f>G62</f>
        <v>1</v>
      </c>
      <c r="M62" s="295"/>
      <c r="N62" s="296"/>
      <c r="O62" s="296"/>
      <c r="P62" s="296"/>
      <c r="Q62" s="297"/>
      <c r="S62" s="303" t="s">
        <v>170</v>
      </c>
      <c r="T62" s="310">
        <v>0.23938235294117649</v>
      </c>
      <c r="U62" s="304">
        <v>0.25461417483651938</v>
      </c>
      <c r="V62" s="304">
        <v>0.22046783625730995</v>
      </c>
      <c r="W62" s="304">
        <v>0.23949492583354895</v>
      </c>
      <c r="X62" s="304">
        <v>0.25788819875776403</v>
      </c>
      <c r="Y62" s="304">
        <v>0.2641944284763808</v>
      </c>
      <c r="Z62" s="304">
        <v>0.21135531135531141</v>
      </c>
      <c r="AA62" s="305">
        <v>0.22422848863063757</v>
      </c>
    </row>
    <row r="63" spans="1:27" x14ac:dyDescent="0.3">
      <c r="A63" s="98" t="s">
        <v>152</v>
      </c>
      <c r="B63" s="298"/>
      <c r="C63" s="64">
        <v>1</v>
      </c>
      <c r="D63" s="65">
        <v>0</v>
      </c>
      <c r="E63" s="65">
        <v>2</v>
      </c>
      <c r="F63" s="65">
        <v>0</v>
      </c>
      <c r="G63" s="119">
        <v>1</v>
      </c>
      <c r="H63" s="64">
        <f>C63</f>
        <v>1</v>
      </c>
      <c r="I63" s="65">
        <f>D63</f>
        <v>0</v>
      </c>
      <c r="J63" s="65">
        <f t="shared" ref="J63" si="63">E63</f>
        <v>2</v>
      </c>
      <c r="K63" s="65">
        <f t="shared" ref="K63" si="64">F63</f>
        <v>0</v>
      </c>
      <c r="L63" s="113">
        <f>G63</f>
        <v>1</v>
      </c>
      <c r="M63" s="295"/>
      <c r="N63" s="296"/>
      <c r="O63" s="296"/>
      <c r="P63" s="296"/>
      <c r="Q63" s="297"/>
    </row>
    <row r="64" spans="1:27" ht="15" thickBot="1" x14ac:dyDescent="0.35">
      <c r="A64" s="101" t="s">
        <v>162</v>
      </c>
      <c r="B64" s="102"/>
      <c r="C64" s="70"/>
      <c r="D64" s="114"/>
      <c r="E64" s="114"/>
      <c r="F64" s="114"/>
      <c r="G64" s="115"/>
      <c r="H64" s="70"/>
      <c r="I64" s="114"/>
      <c r="J64" s="114"/>
      <c r="K64" s="114"/>
      <c r="L64" s="115"/>
      <c r="M64" s="70">
        <v>0</v>
      </c>
      <c r="N64" s="114">
        <v>0</v>
      </c>
      <c r="O64" s="114">
        <v>0</v>
      </c>
      <c r="P64" s="114">
        <v>0</v>
      </c>
      <c r="Q64" s="115">
        <v>0</v>
      </c>
      <c r="T64" s="299">
        <f>AVERAGE(T60,V60,X60,Z60)</f>
        <v>0.01</v>
      </c>
    </row>
    <row r="65" spans="1:20" x14ac:dyDescent="0.3">
      <c r="A65" s="87" t="s">
        <v>181</v>
      </c>
      <c r="B65" s="88"/>
      <c r="C65" s="110">
        <v>7600000000</v>
      </c>
      <c r="D65" s="89">
        <v>0</v>
      </c>
      <c r="E65" s="89">
        <v>40000000000</v>
      </c>
      <c r="F65" s="89">
        <v>0</v>
      </c>
      <c r="G65" s="91">
        <v>15000000000</v>
      </c>
      <c r="H65" s="110">
        <v>2</v>
      </c>
      <c r="I65" s="89">
        <v>0</v>
      </c>
      <c r="J65" s="89">
        <v>4</v>
      </c>
      <c r="K65" s="89">
        <v>0</v>
      </c>
      <c r="L65" s="91">
        <v>3</v>
      </c>
      <c r="M65" s="110">
        <f>H65</f>
        <v>2</v>
      </c>
      <c r="N65" s="89">
        <f>I65</f>
        <v>0</v>
      </c>
      <c r="O65" s="89">
        <f t="shared" ref="O65:O69" si="65">J65</f>
        <v>4</v>
      </c>
      <c r="P65" s="89">
        <f t="shared" ref="P65:P69" si="66">K65</f>
        <v>0</v>
      </c>
      <c r="Q65" s="91">
        <f>L65</f>
        <v>3</v>
      </c>
      <c r="T65" s="299">
        <f>AVERAGE(T61,V61,X61,Z61)</f>
        <v>0.75772657517210962</v>
      </c>
    </row>
    <row r="66" spans="1:20" x14ac:dyDescent="0.3">
      <c r="A66" s="92" t="s">
        <v>163</v>
      </c>
      <c r="B66" s="93"/>
      <c r="C66" s="64">
        <v>0</v>
      </c>
      <c r="D66" s="65">
        <v>0</v>
      </c>
      <c r="E66" s="65">
        <v>0</v>
      </c>
      <c r="F66" s="65">
        <v>0</v>
      </c>
      <c r="G66" s="119">
        <v>0</v>
      </c>
      <c r="H66" s="64">
        <v>0</v>
      </c>
      <c r="I66" s="65">
        <v>0</v>
      </c>
      <c r="J66" s="65">
        <v>0</v>
      </c>
      <c r="K66" s="65">
        <v>0</v>
      </c>
      <c r="L66" s="119">
        <v>0</v>
      </c>
      <c r="M66" s="64">
        <f>H66</f>
        <v>0</v>
      </c>
      <c r="N66" s="65">
        <f>I66</f>
        <v>0</v>
      </c>
      <c r="O66" s="65">
        <f t="shared" si="65"/>
        <v>0</v>
      </c>
      <c r="P66" s="65">
        <f t="shared" si="66"/>
        <v>0</v>
      </c>
      <c r="Q66" s="119">
        <f t="shared" ref="Q66:Q67" si="67">L66</f>
        <v>0</v>
      </c>
      <c r="T66" s="299">
        <f>AVERAGE(T62,V62,X62,Z62)</f>
        <v>0.23227342482789046</v>
      </c>
    </row>
    <row r="67" spans="1:20" x14ac:dyDescent="0.3">
      <c r="A67" s="92" t="s">
        <v>164</v>
      </c>
      <c r="B67" s="93"/>
      <c r="C67" s="64">
        <v>0</v>
      </c>
      <c r="D67" s="65">
        <v>0</v>
      </c>
      <c r="E67" s="65">
        <v>0</v>
      </c>
      <c r="F67" s="65">
        <v>0</v>
      </c>
      <c r="G67" s="119">
        <v>0</v>
      </c>
      <c r="H67" s="64">
        <v>0</v>
      </c>
      <c r="I67" s="65">
        <v>0</v>
      </c>
      <c r="J67" s="65">
        <v>0</v>
      </c>
      <c r="K67" s="65">
        <v>0</v>
      </c>
      <c r="L67" s="119">
        <v>0</v>
      </c>
      <c r="M67" s="64">
        <f>H67</f>
        <v>0</v>
      </c>
      <c r="N67" s="65">
        <f t="shared" ref="N67:N68" si="68">I67</f>
        <v>0</v>
      </c>
      <c r="O67" s="65">
        <f t="shared" si="65"/>
        <v>0</v>
      </c>
      <c r="P67" s="65">
        <f t="shared" si="66"/>
        <v>0</v>
      </c>
      <c r="Q67" s="119">
        <f t="shared" si="67"/>
        <v>0</v>
      </c>
    </row>
    <row r="68" spans="1:20" x14ac:dyDescent="0.3">
      <c r="A68" s="92" t="s">
        <v>165</v>
      </c>
      <c r="B68" s="93"/>
      <c r="C68" s="64">
        <v>0</v>
      </c>
      <c r="D68" s="65">
        <v>0</v>
      </c>
      <c r="E68" s="65">
        <v>0</v>
      </c>
      <c r="F68" s="65">
        <v>0</v>
      </c>
      <c r="G68" s="119">
        <v>0</v>
      </c>
      <c r="H68" s="64">
        <v>0</v>
      </c>
      <c r="I68" s="65">
        <v>0</v>
      </c>
      <c r="J68" s="65">
        <v>0</v>
      </c>
      <c r="K68" s="65">
        <v>0</v>
      </c>
      <c r="L68" s="119">
        <v>0</v>
      </c>
      <c r="M68" s="64">
        <f t="shared" ref="M68" si="69">H68</f>
        <v>0</v>
      </c>
      <c r="N68" s="65">
        <f t="shared" si="68"/>
        <v>0</v>
      </c>
      <c r="O68" s="65">
        <f t="shared" si="65"/>
        <v>0</v>
      </c>
      <c r="P68" s="65">
        <f t="shared" si="66"/>
        <v>0</v>
      </c>
      <c r="Q68" s="119">
        <f>L68</f>
        <v>0</v>
      </c>
    </row>
    <row r="69" spans="1:20" ht="15" thickBot="1" x14ac:dyDescent="0.35">
      <c r="A69" s="94" t="s">
        <v>166</v>
      </c>
      <c r="B69" s="95"/>
      <c r="C69" s="70">
        <v>0</v>
      </c>
      <c r="D69" s="120">
        <v>0</v>
      </c>
      <c r="E69" s="120">
        <v>0</v>
      </c>
      <c r="F69" s="120">
        <v>0</v>
      </c>
      <c r="G69" s="121">
        <v>0</v>
      </c>
      <c r="H69" s="70">
        <v>0</v>
      </c>
      <c r="I69" s="120">
        <v>0</v>
      </c>
      <c r="J69" s="120">
        <v>0</v>
      </c>
      <c r="K69" s="120">
        <v>0</v>
      </c>
      <c r="L69" s="121">
        <v>0</v>
      </c>
      <c r="M69" s="70">
        <f>H69</f>
        <v>0</v>
      </c>
      <c r="N69" s="120">
        <f>I69</f>
        <v>0</v>
      </c>
      <c r="O69" s="120">
        <f t="shared" si="65"/>
        <v>0</v>
      </c>
      <c r="P69" s="120">
        <f t="shared" si="66"/>
        <v>0</v>
      </c>
      <c r="Q69" s="121">
        <f>L69</f>
        <v>0</v>
      </c>
    </row>
    <row r="70" spans="1:20" x14ac:dyDescent="0.3">
      <c r="C70" s="65"/>
      <c r="D70" s="65"/>
      <c r="E70" s="65"/>
      <c r="F70" s="65"/>
      <c r="G70" s="65"/>
      <c r="H70" s="112"/>
      <c r="I70" s="112"/>
      <c r="J70" s="112"/>
      <c r="K70" s="112"/>
      <c r="L70" s="112" t="s">
        <v>168</v>
      </c>
      <c r="M70" s="112">
        <f>SUM(M53:M57)</f>
        <v>0</v>
      </c>
      <c r="N70" s="112">
        <f t="shared" ref="N70:Q70" si="70">SUM(N53:N57)</f>
        <v>0</v>
      </c>
      <c r="O70" s="112">
        <f t="shared" si="70"/>
        <v>0</v>
      </c>
      <c r="P70" s="112">
        <f t="shared" si="70"/>
        <v>0</v>
      </c>
      <c r="Q70" s="112">
        <f t="shared" si="70"/>
        <v>0</v>
      </c>
    </row>
    <row r="71" spans="1:20" x14ac:dyDescent="0.3">
      <c r="C71" s="65"/>
      <c r="D71" s="65"/>
      <c r="E71" s="65"/>
      <c r="F71" s="65"/>
      <c r="G71" s="65"/>
      <c r="H71" s="112"/>
      <c r="I71" s="112"/>
      <c r="J71" s="112"/>
      <c r="K71" s="112"/>
      <c r="L71" s="112" t="s">
        <v>169</v>
      </c>
      <c r="M71" s="5">
        <f>SUM(M58:M64)</f>
        <v>5.666666666666667</v>
      </c>
      <c r="N71" s="5">
        <f t="shared" ref="N71:Q71" si="71">SUM(N58:N64)</f>
        <v>5</v>
      </c>
      <c r="O71" s="5">
        <f t="shared" si="71"/>
        <v>5.333333333333333</v>
      </c>
      <c r="P71" s="5">
        <f t="shared" si="71"/>
        <v>4.666666666666667</v>
      </c>
      <c r="Q71" s="5">
        <f t="shared" si="71"/>
        <v>2</v>
      </c>
    </row>
    <row r="72" spans="1:20" ht="15" thickBot="1" x14ac:dyDescent="0.35">
      <c r="C72" s="112"/>
      <c r="D72" s="112"/>
      <c r="E72" s="112"/>
      <c r="F72" s="112"/>
      <c r="G72" s="112"/>
      <c r="H72" s="112"/>
      <c r="I72" s="112"/>
      <c r="J72" s="112"/>
      <c r="K72" s="112"/>
      <c r="L72" s="112" t="s">
        <v>170</v>
      </c>
      <c r="M72" s="112">
        <f>SUM(M65:M69)</f>
        <v>2</v>
      </c>
      <c r="N72" s="112">
        <f t="shared" ref="N72:Q72" si="72">SUM(N65:N69)</f>
        <v>0</v>
      </c>
      <c r="O72" s="112">
        <f t="shared" si="72"/>
        <v>4</v>
      </c>
      <c r="P72" s="112">
        <f t="shared" si="72"/>
        <v>0</v>
      </c>
      <c r="Q72" s="112">
        <f t="shared" si="72"/>
        <v>3</v>
      </c>
    </row>
    <row r="73" spans="1:20" ht="15" thickBot="1" x14ac:dyDescent="0.35">
      <c r="C73" s="112"/>
      <c r="D73" s="112"/>
      <c r="E73" s="112"/>
      <c r="F73" s="112"/>
      <c r="G73" s="112"/>
      <c r="H73" s="112"/>
      <c r="I73" s="112"/>
      <c r="J73" s="112"/>
      <c r="K73" s="112"/>
      <c r="L73" s="128" t="s">
        <v>171</v>
      </c>
      <c r="M73" s="129">
        <f>(M70/5)+(M71/5)+(M72/5)</f>
        <v>1.5333333333333332</v>
      </c>
      <c r="N73" s="129">
        <f t="shared" ref="N73:Q73" si="73">(N70/5)+(N71/5)+(N72/5)</f>
        <v>1</v>
      </c>
      <c r="O73" s="129">
        <f>(O70/5)+(O71/5)+(O72/5)</f>
        <v>1.8666666666666667</v>
      </c>
      <c r="P73" s="129">
        <f t="shared" si="73"/>
        <v>0.93333333333333335</v>
      </c>
      <c r="Q73" s="130">
        <f t="shared" si="73"/>
        <v>1</v>
      </c>
    </row>
    <row r="74" spans="1:20" x14ac:dyDescent="0.3">
      <c r="L74" s="240" t="s">
        <v>242</v>
      </c>
      <c r="M74">
        <f>_xlfn.STDEV.S(M53:M69)</f>
        <v>0.9583937179043478</v>
      </c>
      <c r="N74">
        <f t="shared" ref="N74:Q74" si="74">_xlfn.STDEV.S(N53:N69)</f>
        <v>0.81649658092772603</v>
      </c>
      <c r="O74">
        <f t="shared" si="74"/>
        <v>1.252721904219835</v>
      </c>
      <c r="P74">
        <f t="shared" si="74"/>
        <v>0.8014537056674218</v>
      </c>
      <c r="Q74">
        <f t="shared" si="74"/>
        <v>0.81649658092772603</v>
      </c>
    </row>
    <row r="75" spans="1:20" ht="15" thickBot="1" x14ac:dyDescent="0.35">
      <c r="L75" s="240" t="s">
        <v>243</v>
      </c>
      <c r="M75">
        <f>M74/SQRT((COUNT(M53:M69)))</f>
        <v>0.24745619390355653</v>
      </c>
      <c r="N75">
        <f t="shared" ref="N75" si="75">N74/SQRT((COUNT(N53:N69)))</f>
        <v>0.21081851067789195</v>
      </c>
      <c r="O75">
        <f t="shared" ref="O75" si="76">O74/SQRT((COUNT(O53:O69)))</f>
        <v>0.32345140483151091</v>
      </c>
      <c r="P75">
        <f t="shared" ref="P75" si="77">P74/SQRT((COUNT(P53:P69)))</f>
        <v>0.20693445698707635</v>
      </c>
      <c r="Q75">
        <f t="shared" ref="Q75" si="78">Q74/SQRT((COUNT(Q53:Q69)))</f>
        <v>0.21081851067789195</v>
      </c>
    </row>
    <row r="76" spans="1:20" x14ac:dyDescent="0.3">
      <c r="A76" s="288" t="s">
        <v>175</v>
      </c>
      <c r="B76" s="289"/>
      <c r="C76" s="292" t="s">
        <v>153</v>
      </c>
      <c r="D76" s="293"/>
      <c r="E76" s="293"/>
      <c r="F76" s="293"/>
      <c r="G76" s="294"/>
      <c r="H76" s="285" t="s">
        <v>154</v>
      </c>
      <c r="I76" s="286"/>
      <c r="J76" s="286"/>
      <c r="K76" s="286"/>
      <c r="L76" s="287"/>
      <c r="M76" s="285" t="s">
        <v>167</v>
      </c>
      <c r="N76" s="286"/>
      <c r="O76" s="286"/>
      <c r="P76" s="286"/>
      <c r="Q76" s="287"/>
    </row>
    <row r="77" spans="1:20" ht="15" thickBot="1" x14ac:dyDescent="0.35">
      <c r="A77" s="290"/>
      <c r="B77" s="291"/>
      <c r="C77" s="76" t="s">
        <v>140</v>
      </c>
      <c r="D77" s="77" t="s">
        <v>3</v>
      </c>
      <c r="E77" s="77" t="s">
        <v>4</v>
      </c>
      <c r="F77" s="77" t="s">
        <v>5</v>
      </c>
      <c r="G77" s="78" t="s">
        <v>6</v>
      </c>
      <c r="H77" s="79" t="s">
        <v>140</v>
      </c>
      <c r="I77" s="116" t="s">
        <v>3</v>
      </c>
      <c r="J77" s="116" t="s">
        <v>4</v>
      </c>
      <c r="K77" s="116" t="s">
        <v>5</v>
      </c>
      <c r="L77" s="81" t="s">
        <v>6</v>
      </c>
      <c r="M77" s="79" t="s">
        <v>140</v>
      </c>
      <c r="N77" s="116" t="s">
        <v>3</v>
      </c>
      <c r="O77" s="116" t="s">
        <v>4</v>
      </c>
      <c r="P77" s="116" t="s">
        <v>5</v>
      </c>
      <c r="Q77" s="81" t="s">
        <v>6</v>
      </c>
    </row>
    <row r="78" spans="1:20" x14ac:dyDescent="0.3">
      <c r="A78" s="103" t="s">
        <v>155</v>
      </c>
      <c r="B78" s="104"/>
      <c r="C78" s="110">
        <v>0</v>
      </c>
      <c r="D78" s="89">
        <v>1.46</v>
      </c>
      <c r="E78" s="89">
        <v>0</v>
      </c>
      <c r="F78" s="89">
        <v>0</v>
      </c>
      <c r="G78" s="91">
        <v>2.93</v>
      </c>
      <c r="H78" s="110"/>
      <c r="I78" s="90"/>
      <c r="J78" s="90"/>
      <c r="K78" s="90"/>
      <c r="L78" s="105"/>
      <c r="M78" s="110">
        <v>0</v>
      </c>
      <c r="N78" s="90">
        <v>1</v>
      </c>
      <c r="O78" s="90">
        <v>0</v>
      </c>
      <c r="P78" s="90">
        <v>0</v>
      </c>
      <c r="Q78" s="105">
        <v>0</v>
      </c>
    </row>
    <row r="79" spans="1:20" x14ac:dyDescent="0.3">
      <c r="A79" s="106" t="s">
        <v>156</v>
      </c>
      <c r="B79" s="107"/>
      <c r="C79" s="64">
        <v>0</v>
      </c>
      <c r="D79" s="65">
        <v>0</v>
      </c>
      <c r="E79" s="65">
        <v>0</v>
      </c>
      <c r="F79" s="65">
        <v>0</v>
      </c>
      <c r="G79" s="119">
        <v>0</v>
      </c>
      <c r="H79" s="64">
        <v>0</v>
      </c>
      <c r="I79" s="65">
        <v>0</v>
      </c>
      <c r="J79" s="65">
        <v>0</v>
      </c>
      <c r="K79" s="65">
        <v>0</v>
      </c>
      <c r="L79" s="119">
        <v>0</v>
      </c>
      <c r="M79" s="64">
        <v>0</v>
      </c>
      <c r="N79" s="65">
        <v>0</v>
      </c>
      <c r="O79" s="65">
        <v>0</v>
      </c>
      <c r="P79" s="65">
        <v>0</v>
      </c>
      <c r="Q79" s="113">
        <v>0</v>
      </c>
    </row>
    <row r="80" spans="1:20" x14ac:dyDescent="0.3">
      <c r="A80" s="106" t="s">
        <v>157</v>
      </c>
      <c r="B80" s="107"/>
      <c r="C80" s="64">
        <v>0</v>
      </c>
      <c r="D80" s="65">
        <v>0</v>
      </c>
      <c r="E80" s="65">
        <v>0</v>
      </c>
      <c r="F80" s="65">
        <v>0</v>
      </c>
      <c r="G80" s="119">
        <v>0</v>
      </c>
      <c r="H80" s="64">
        <v>0</v>
      </c>
      <c r="I80" s="65">
        <v>0</v>
      </c>
      <c r="J80" s="65">
        <v>0</v>
      </c>
      <c r="K80" s="65">
        <v>0</v>
      </c>
      <c r="L80" s="119">
        <v>0</v>
      </c>
      <c r="M80" s="64">
        <v>0</v>
      </c>
      <c r="N80" s="65">
        <v>0</v>
      </c>
      <c r="O80" s="65">
        <v>0</v>
      </c>
      <c r="P80" s="65">
        <v>0</v>
      </c>
      <c r="Q80" s="113">
        <v>0</v>
      </c>
    </row>
    <row r="81" spans="1:17" x14ac:dyDescent="0.3">
      <c r="A81" s="106" t="s">
        <v>158</v>
      </c>
      <c r="B81" s="107"/>
      <c r="C81" s="64">
        <v>0</v>
      </c>
      <c r="D81" s="65">
        <v>0</v>
      </c>
      <c r="E81" s="65">
        <v>0</v>
      </c>
      <c r="F81" s="65">
        <v>0</v>
      </c>
      <c r="G81" s="119">
        <v>0</v>
      </c>
      <c r="H81" s="64">
        <v>0</v>
      </c>
      <c r="I81" s="65">
        <v>0</v>
      </c>
      <c r="J81" s="65">
        <v>0</v>
      </c>
      <c r="K81" s="65">
        <v>0</v>
      </c>
      <c r="L81" s="119">
        <v>0</v>
      </c>
      <c r="M81" s="64">
        <v>0</v>
      </c>
      <c r="N81" s="65">
        <v>0</v>
      </c>
      <c r="O81" s="65">
        <v>0</v>
      </c>
      <c r="P81" s="65">
        <v>0</v>
      </c>
      <c r="Q81" s="113">
        <v>0</v>
      </c>
    </row>
    <row r="82" spans="1:17" ht="15" thickBot="1" x14ac:dyDescent="0.35">
      <c r="A82" s="108" t="s">
        <v>182</v>
      </c>
      <c r="B82" s="109"/>
      <c r="C82" s="70">
        <v>0</v>
      </c>
      <c r="D82" s="120">
        <v>0</v>
      </c>
      <c r="E82" s="120">
        <v>0</v>
      </c>
      <c r="F82" s="120">
        <v>0</v>
      </c>
      <c r="G82" s="121">
        <v>0</v>
      </c>
      <c r="H82" s="70">
        <v>0</v>
      </c>
      <c r="I82" s="120">
        <v>0</v>
      </c>
      <c r="J82" s="120">
        <v>0</v>
      </c>
      <c r="K82" s="120">
        <v>0</v>
      </c>
      <c r="L82" s="121">
        <v>0</v>
      </c>
      <c r="M82" s="70">
        <v>0</v>
      </c>
      <c r="N82" s="114">
        <v>0</v>
      </c>
      <c r="O82" s="114">
        <v>0</v>
      </c>
      <c r="P82" s="114">
        <v>0</v>
      </c>
      <c r="Q82" s="115">
        <v>0</v>
      </c>
    </row>
    <row r="83" spans="1:17" x14ac:dyDescent="0.3">
      <c r="A83" s="96" t="s">
        <v>47</v>
      </c>
      <c r="B83" s="97"/>
      <c r="C83" s="64">
        <v>7.6</v>
      </c>
      <c r="D83" s="65">
        <v>7.6</v>
      </c>
      <c r="E83" s="65">
        <v>7.5</v>
      </c>
      <c r="F83" s="65">
        <v>7.5</v>
      </c>
      <c r="G83" s="119">
        <v>7.4</v>
      </c>
      <c r="H83" s="64">
        <v>1</v>
      </c>
      <c r="I83" s="65">
        <v>1</v>
      </c>
      <c r="J83" s="65">
        <v>1</v>
      </c>
      <c r="K83" s="65">
        <v>1</v>
      </c>
      <c r="L83" s="119">
        <v>1</v>
      </c>
      <c r="M83" s="110">
        <f t="shared" ref="M83:N85" si="79">H83</f>
        <v>1</v>
      </c>
      <c r="N83" s="89">
        <f t="shared" si="79"/>
        <v>1</v>
      </c>
      <c r="O83" s="89">
        <f t="shared" ref="O83:O85" si="80">J83</f>
        <v>1</v>
      </c>
      <c r="P83" s="89">
        <f t="shared" ref="P83:P85" si="81">K83</f>
        <v>1</v>
      </c>
      <c r="Q83" s="91">
        <f>L83</f>
        <v>1</v>
      </c>
    </row>
    <row r="84" spans="1:17" x14ac:dyDescent="0.3">
      <c r="A84" s="98" t="s">
        <v>143</v>
      </c>
      <c r="B84" s="99"/>
      <c r="C84" s="64">
        <v>1.22</v>
      </c>
      <c r="D84" s="65">
        <v>3.0933000000000002</v>
      </c>
      <c r="E84" s="65">
        <v>2.8753000000000002</v>
      </c>
      <c r="F84" s="65">
        <v>1.9643999999999999</v>
      </c>
      <c r="G84" s="119">
        <v>0</v>
      </c>
      <c r="H84" s="64">
        <v>3</v>
      </c>
      <c r="I84" s="65">
        <v>3</v>
      </c>
      <c r="J84" s="65">
        <v>3</v>
      </c>
      <c r="K84" s="65">
        <v>3</v>
      </c>
      <c r="L84" s="119">
        <v>0</v>
      </c>
      <c r="M84" s="64">
        <f t="shared" si="79"/>
        <v>3</v>
      </c>
      <c r="N84" s="65">
        <f t="shared" si="79"/>
        <v>3</v>
      </c>
      <c r="O84" s="65">
        <f t="shared" si="80"/>
        <v>3</v>
      </c>
      <c r="P84" s="65">
        <f t="shared" si="81"/>
        <v>3</v>
      </c>
      <c r="Q84" s="119">
        <f>L84</f>
        <v>0</v>
      </c>
    </row>
    <row r="85" spans="1:17" x14ac:dyDescent="0.3">
      <c r="A85" s="98" t="s">
        <v>160</v>
      </c>
      <c r="B85" s="99"/>
      <c r="C85" s="64"/>
      <c r="D85" s="65"/>
      <c r="E85" s="65"/>
      <c r="F85" s="65"/>
      <c r="G85" s="113"/>
      <c r="H85" s="64"/>
      <c r="I85" s="65"/>
      <c r="J85" s="65"/>
      <c r="K85" s="65"/>
      <c r="L85" s="113"/>
      <c r="M85" s="111">
        <f t="shared" si="79"/>
        <v>0</v>
      </c>
      <c r="N85" s="65">
        <f t="shared" si="79"/>
        <v>0</v>
      </c>
      <c r="O85" s="65">
        <f t="shared" si="80"/>
        <v>0</v>
      </c>
      <c r="P85" s="65">
        <f t="shared" si="81"/>
        <v>0</v>
      </c>
      <c r="Q85" s="119">
        <f>L85</f>
        <v>0</v>
      </c>
    </row>
    <row r="86" spans="1:17" x14ac:dyDescent="0.3">
      <c r="A86" s="98" t="s">
        <v>151</v>
      </c>
      <c r="B86" s="298" t="s">
        <v>161</v>
      </c>
      <c r="C86" s="67">
        <v>33.700000000000003</v>
      </c>
      <c r="D86" s="68">
        <v>24.6</v>
      </c>
      <c r="E86" s="68">
        <v>34.299999999999997</v>
      </c>
      <c r="F86" s="68">
        <v>37.4</v>
      </c>
      <c r="G86" s="69">
        <v>35.799999999999997</v>
      </c>
      <c r="H86" s="122">
        <v>1</v>
      </c>
      <c r="I86" s="123">
        <v>0</v>
      </c>
      <c r="J86" s="123">
        <v>1</v>
      </c>
      <c r="K86" s="123">
        <v>1</v>
      </c>
      <c r="L86" s="124">
        <v>1</v>
      </c>
      <c r="M86" s="295">
        <f>AVERAGE(H86:H88)</f>
        <v>1</v>
      </c>
      <c r="N86" s="296">
        <f t="shared" ref="N86" si="82">AVERAGE(I86:I88)</f>
        <v>0</v>
      </c>
      <c r="O86" s="296">
        <f t="shared" ref="O86" si="83">AVERAGE(J86:J88)</f>
        <v>1.3333333333333333</v>
      </c>
      <c r="P86" s="296">
        <f t="shared" ref="P86" si="84">AVERAGE(K86:K88)</f>
        <v>0.66666666666666663</v>
      </c>
      <c r="Q86" s="297">
        <f t="shared" ref="Q86" si="85">AVERAGE(L86:L88)</f>
        <v>1.3333333333333333</v>
      </c>
    </row>
    <row r="87" spans="1:17" x14ac:dyDescent="0.3">
      <c r="A87" s="98" t="s">
        <v>119</v>
      </c>
      <c r="B87" s="298"/>
      <c r="C87" s="64">
        <v>2</v>
      </c>
      <c r="D87" s="65">
        <v>0</v>
      </c>
      <c r="E87" s="65">
        <v>3</v>
      </c>
      <c r="F87" s="65">
        <v>1</v>
      </c>
      <c r="G87" s="119">
        <v>3</v>
      </c>
      <c r="H87" s="64">
        <f>C87</f>
        <v>2</v>
      </c>
      <c r="I87" s="65">
        <f>D87</f>
        <v>0</v>
      </c>
      <c r="J87" s="65">
        <f t="shared" ref="J87:J88" si="86">E87</f>
        <v>3</v>
      </c>
      <c r="K87" s="65">
        <f t="shared" ref="K87:K88" si="87">F87</f>
        <v>1</v>
      </c>
      <c r="L87" s="119">
        <f>G87</f>
        <v>3</v>
      </c>
      <c r="M87" s="295"/>
      <c r="N87" s="296"/>
      <c r="O87" s="296"/>
      <c r="P87" s="296"/>
      <c r="Q87" s="297"/>
    </row>
    <row r="88" spans="1:17" x14ac:dyDescent="0.3">
      <c r="A88" s="98" t="s">
        <v>152</v>
      </c>
      <c r="B88" s="298"/>
      <c r="C88" s="64">
        <v>0</v>
      </c>
      <c r="D88" s="65">
        <v>0</v>
      </c>
      <c r="E88" s="65">
        <v>0</v>
      </c>
      <c r="F88" s="65">
        <v>0</v>
      </c>
      <c r="G88" s="119">
        <v>0</v>
      </c>
      <c r="H88" s="64">
        <f>C88</f>
        <v>0</v>
      </c>
      <c r="I88" s="65">
        <f>D88</f>
        <v>0</v>
      </c>
      <c r="J88" s="65">
        <f t="shared" si="86"/>
        <v>0</v>
      </c>
      <c r="K88" s="65">
        <f t="shared" si="87"/>
        <v>0</v>
      </c>
      <c r="L88" s="119">
        <f>G88</f>
        <v>0</v>
      </c>
      <c r="M88" s="295"/>
      <c r="N88" s="296"/>
      <c r="O88" s="296"/>
      <c r="P88" s="296"/>
      <c r="Q88" s="297"/>
    </row>
    <row r="89" spans="1:17" ht="15" thickBot="1" x14ac:dyDescent="0.35">
      <c r="A89" s="101" t="s">
        <v>162</v>
      </c>
      <c r="B89" s="102"/>
      <c r="C89" s="70"/>
      <c r="D89" s="114"/>
      <c r="E89" s="114"/>
      <c r="F89" s="114"/>
      <c r="G89" s="115"/>
      <c r="H89" s="70"/>
      <c r="I89" s="114"/>
      <c r="J89" s="114"/>
      <c r="K89" s="114"/>
      <c r="L89" s="115"/>
      <c r="M89" s="70">
        <v>0</v>
      </c>
      <c r="N89" s="114">
        <v>0</v>
      </c>
      <c r="O89" s="114">
        <v>0</v>
      </c>
      <c r="P89" s="114">
        <v>0</v>
      </c>
      <c r="Q89" s="115">
        <v>0</v>
      </c>
    </row>
    <row r="90" spans="1:17" x14ac:dyDescent="0.3">
      <c r="A90" s="87" t="s">
        <v>181</v>
      </c>
      <c r="B90" s="88"/>
      <c r="C90" s="110">
        <v>5000000000</v>
      </c>
      <c r="D90" s="89">
        <v>0</v>
      </c>
      <c r="E90" s="89">
        <v>20225000000000</v>
      </c>
      <c r="F90" s="89">
        <v>0</v>
      </c>
      <c r="G90" s="91">
        <v>5850000000</v>
      </c>
      <c r="H90" s="110">
        <v>1</v>
      </c>
      <c r="I90" s="89"/>
      <c r="J90" s="89">
        <v>4</v>
      </c>
      <c r="K90" s="89"/>
      <c r="L90" s="91">
        <v>2</v>
      </c>
      <c r="M90" s="110">
        <f>H90</f>
        <v>1</v>
      </c>
      <c r="N90" s="89">
        <f>I90</f>
        <v>0</v>
      </c>
      <c r="O90" s="89">
        <f t="shared" ref="O90:O94" si="88">J90</f>
        <v>4</v>
      </c>
      <c r="P90" s="89">
        <f t="shared" ref="P90:P94" si="89">K90</f>
        <v>0</v>
      </c>
      <c r="Q90" s="91">
        <f>L90</f>
        <v>2</v>
      </c>
    </row>
    <row r="91" spans="1:17" x14ac:dyDescent="0.3">
      <c r="A91" s="92" t="s">
        <v>163</v>
      </c>
      <c r="B91" s="93"/>
      <c r="C91" s="64">
        <v>0</v>
      </c>
      <c r="D91" s="65">
        <v>0</v>
      </c>
      <c r="E91" s="65">
        <v>0</v>
      </c>
      <c r="F91" s="65">
        <v>0</v>
      </c>
      <c r="G91" s="119">
        <v>0</v>
      </c>
      <c r="H91" s="64">
        <v>0</v>
      </c>
      <c r="I91" s="65">
        <v>0</v>
      </c>
      <c r="J91" s="65">
        <v>0</v>
      </c>
      <c r="K91" s="65">
        <v>0</v>
      </c>
      <c r="L91" s="119">
        <v>0</v>
      </c>
      <c r="M91" s="64">
        <f>H91</f>
        <v>0</v>
      </c>
      <c r="N91" s="65">
        <f>I91</f>
        <v>0</v>
      </c>
      <c r="O91" s="65">
        <f t="shared" si="88"/>
        <v>0</v>
      </c>
      <c r="P91" s="65">
        <f t="shared" si="89"/>
        <v>0</v>
      </c>
      <c r="Q91" s="119">
        <f t="shared" ref="Q91:Q92" si="90">L91</f>
        <v>0</v>
      </c>
    </row>
    <row r="92" spans="1:17" x14ac:dyDescent="0.3">
      <c r="A92" s="92" t="s">
        <v>164</v>
      </c>
      <c r="B92" s="93"/>
      <c r="C92" s="64">
        <v>0</v>
      </c>
      <c r="D92" s="65">
        <v>0</v>
      </c>
      <c r="E92" s="65">
        <v>0</v>
      </c>
      <c r="F92" s="65">
        <v>0</v>
      </c>
      <c r="G92" s="119">
        <v>0</v>
      </c>
      <c r="H92" s="64">
        <v>0</v>
      </c>
      <c r="I92" s="65">
        <v>0</v>
      </c>
      <c r="J92" s="65">
        <v>0</v>
      </c>
      <c r="K92" s="65">
        <v>0</v>
      </c>
      <c r="L92" s="119">
        <v>0</v>
      </c>
      <c r="M92" s="64">
        <f>H92</f>
        <v>0</v>
      </c>
      <c r="N92" s="65">
        <f t="shared" ref="N92:N93" si="91">I92</f>
        <v>0</v>
      </c>
      <c r="O92" s="65">
        <f t="shared" si="88"/>
        <v>0</v>
      </c>
      <c r="P92" s="65">
        <f t="shared" si="89"/>
        <v>0</v>
      </c>
      <c r="Q92" s="119">
        <f t="shared" si="90"/>
        <v>0</v>
      </c>
    </row>
    <row r="93" spans="1:17" x14ac:dyDescent="0.3">
      <c r="A93" s="92" t="s">
        <v>165</v>
      </c>
      <c r="B93" s="93"/>
      <c r="C93" s="64">
        <v>0</v>
      </c>
      <c r="D93" s="65">
        <v>0</v>
      </c>
      <c r="E93" s="65">
        <v>0</v>
      </c>
      <c r="F93" s="65">
        <v>0</v>
      </c>
      <c r="G93" s="119">
        <v>0</v>
      </c>
      <c r="H93" s="64">
        <v>0</v>
      </c>
      <c r="I93" s="65">
        <v>0</v>
      </c>
      <c r="J93" s="65">
        <v>0</v>
      </c>
      <c r="K93" s="65">
        <v>0</v>
      </c>
      <c r="L93" s="119">
        <v>0</v>
      </c>
      <c r="M93" s="64">
        <f t="shared" ref="M93" si="92">H93</f>
        <v>0</v>
      </c>
      <c r="N93" s="65">
        <f t="shared" si="91"/>
        <v>0</v>
      </c>
      <c r="O93" s="65">
        <f t="shared" si="88"/>
        <v>0</v>
      </c>
      <c r="P93" s="65">
        <f t="shared" si="89"/>
        <v>0</v>
      </c>
      <c r="Q93" s="119">
        <f>L93</f>
        <v>0</v>
      </c>
    </row>
    <row r="94" spans="1:17" ht="15" thickBot="1" x14ac:dyDescent="0.35">
      <c r="A94" s="94" t="s">
        <v>166</v>
      </c>
      <c r="B94" s="95"/>
      <c r="C94" s="70">
        <v>0</v>
      </c>
      <c r="D94" s="120">
        <v>0</v>
      </c>
      <c r="E94" s="120">
        <v>0</v>
      </c>
      <c r="F94" s="120">
        <v>0</v>
      </c>
      <c r="G94" s="121">
        <v>0</v>
      </c>
      <c r="H94" s="70">
        <v>0</v>
      </c>
      <c r="I94" s="120">
        <v>0</v>
      </c>
      <c r="J94" s="120">
        <v>0</v>
      </c>
      <c r="K94" s="120">
        <v>0</v>
      </c>
      <c r="L94" s="121">
        <v>0</v>
      </c>
      <c r="M94" s="70">
        <f>H94</f>
        <v>0</v>
      </c>
      <c r="N94" s="120">
        <f>I94</f>
        <v>0</v>
      </c>
      <c r="O94" s="120">
        <f t="shared" si="88"/>
        <v>0</v>
      </c>
      <c r="P94" s="120">
        <f t="shared" si="89"/>
        <v>0</v>
      </c>
      <c r="Q94" s="121">
        <f>L94</f>
        <v>0</v>
      </c>
    </row>
    <row r="95" spans="1:17" x14ac:dyDescent="0.3">
      <c r="C95" s="65"/>
      <c r="D95" s="65"/>
      <c r="E95" s="65"/>
      <c r="F95" s="65"/>
      <c r="G95" s="65"/>
      <c r="H95" s="112"/>
      <c r="I95" s="112"/>
      <c r="J95" s="112"/>
      <c r="K95" s="112"/>
      <c r="L95" s="112" t="s">
        <v>168</v>
      </c>
      <c r="M95" s="112">
        <f>SUM(M78:M82)</f>
        <v>0</v>
      </c>
      <c r="N95" s="112">
        <f t="shared" ref="N95:Q95" si="93">SUM(N78:N82)</f>
        <v>1</v>
      </c>
      <c r="O95" s="112">
        <f t="shared" si="93"/>
        <v>0</v>
      </c>
      <c r="P95" s="112">
        <f t="shared" si="93"/>
        <v>0</v>
      </c>
      <c r="Q95" s="112">
        <f t="shared" si="93"/>
        <v>0</v>
      </c>
    </row>
    <row r="96" spans="1:17" x14ac:dyDescent="0.3">
      <c r="C96" s="65"/>
      <c r="D96" s="65"/>
      <c r="E96" s="65"/>
      <c r="F96" s="65"/>
      <c r="G96" s="65"/>
      <c r="H96" s="112"/>
      <c r="I96" s="112"/>
      <c r="J96" s="112"/>
      <c r="K96" s="112"/>
      <c r="L96" s="112" t="s">
        <v>169</v>
      </c>
      <c r="M96" s="5">
        <f>SUM(M83:M89)</f>
        <v>5</v>
      </c>
      <c r="N96" s="5">
        <f t="shared" ref="N96:Q96" si="94">SUM(N83:N89)</f>
        <v>4</v>
      </c>
      <c r="O96" s="5">
        <f t="shared" si="94"/>
        <v>5.333333333333333</v>
      </c>
      <c r="P96" s="5">
        <f t="shared" si="94"/>
        <v>4.666666666666667</v>
      </c>
      <c r="Q96" s="5">
        <f t="shared" si="94"/>
        <v>2.333333333333333</v>
      </c>
    </row>
    <row r="97" spans="3:17" ht="15" thickBot="1" x14ac:dyDescent="0.35">
      <c r="C97" s="112"/>
      <c r="D97" s="112"/>
      <c r="E97" s="112"/>
      <c r="F97" s="112"/>
      <c r="G97" s="112"/>
      <c r="H97" s="112"/>
      <c r="I97" s="112"/>
      <c r="J97" s="112"/>
      <c r="K97" s="112"/>
      <c r="L97" s="112" t="s">
        <v>170</v>
      </c>
      <c r="M97" s="112">
        <f>SUM(M90:M94)</f>
        <v>1</v>
      </c>
      <c r="N97" s="112">
        <f t="shared" ref="N97:Q97" si="95">SUM(N90:N94)</f>
        <v>0</v>
      </c>
      <c r="O97" s="112">
        <f t="shared" si="95"/>
        <v>4</v>
      </c>
      <c r="P97" s="112">
        <f t="shared" si="95"/>
        <v>0</v>
      </c>
      <c r="Q97" s="112">
        <f t="shared" si="95"/>
        <v>2</v>
      </c>
    </row>
    <row r="98" spans="3:17" ht="15" thickBot="1" x14ac:dyDescent="0.35">
      <c r="C98" s="112"/>
      <c r="D98" s="112"/>
      <c r="E98" s="112"/>
      <c r="F98" s="112"/>
      <c r="G98" s="112"/>
      <c r="H98" s="112"/>
      <c r="I98" s="112"/>
      <c r="J98" s="112"/>
      <c r="K98" s="112"/>
      <c r="L98" s="128" t="s">
        <v>171</v>
      </c>
      <c r="M98" s="129">
        <f>(M95/5)+(M96/5)+(M97/5)</f>
        <v>1.2</v>
      </c>
      <c r="N98" s="129">
        <f t="shared" ref="N98:Q98" si="96">(N95/5)+(N96/5)+(N97/5)</f>
        <v>1</v>
      </c>
      <c r="O98" s="129">
        <f t="shared" si="96"/>
        <v>1.8666666666666667</v>
      </c>
      <c r="P98" s="129">
        <f t="shared" si="96"/>
        <v>0.93333333333333335</v>
      </c>
      <c r="Q98" s="130">
        <f t="shared" si="96"/>
        <v>0.8666666666666667</v>
      </c>
    </row>
    <row r="99" spans="3:17" x14ac:dyDescent="0.3">
      <c r="L99" s="240" t="s">
        <v>242</v>
      </c>
      <c r="M99">
        <f>_xlfn.STDEV.S(M78:M94)</f>
        <v>0.82807867121082501</v>
      </c>
      <c r="N99">
        <f t="shared" ref="N99:Q99" si="97">_xlfn.STDEV.S(N78:N94)</f>
        <v>0.81649658092772603</v>
      </c>
      <c r="O99">
        <f t="shared" si="97"/>
        <v>1.252721904219835</v>
      </c>
      <c r="P99">
        <f t="shared" si="97"/>
        <v>0.8014537056674218</v>
      </c>
      <c r="Q99">
        <f t="shared" si="97"/>
        <v>0.62825870046422339</v>
      </c>
    </row>
    <row r="100" spans="3:17" x14ac:dyDescent="0.3">
      <c r="L100" s="240" t="s">
        <v>243</v>
      </c>
      <c r="M100">
        <f>M99/SQRT((COUNT(M78:M94)))</f>
        <v>0.21380899352993948</v>
      </c>
      <c r="N100">
        <f t="shared" ref="N100" si="98">N99/SQRT((COUNT(N78:N94)))</f>
        <v>0.21081851067789195</v>
      </c>
      <c r="O100">
        <f t="shared" ref="O100" si="99">O99/SQRT((COUNT(O78:O94)))</f>
        <v>0.32345140483151091</v>
      </c>
      <c r="P100">
        <f t="shared" ref="P100" si="100">P99/SQRT((COUNT(P78:P94)))</f>
        <v>0.20693445698707635</v>
      </c>
      <c r="Q100">
        <f t="shared" ref="Q100" si="101">Q99/SQRT((COUNT(Q78:Q94)))</f>
        <v>0.16221569893385673</v>
      </c>
    </row>
  </sheetData>
  <mergeCells count="41">
    <mergeCell ref="A76:B77"/>
    <mergeCell ref="C76:G76"/>
    <mergeCell ref="H76:L76"/>
    <mergeCell ref="M76:Q76"/>
    <mergeCell ref="B86:B88"/>
    <mergeCell ref="M86:M88"/>
    <mergeCell ref="N86:N88"/>
    <mergeCell ref="O86:O88"/>
    <mergeCell ref="P86:P88"/>
    <mergeCell ref="Q86:Q88"/>
    <mergeCell ref="A51:B52"/>
    <mergeCell ref="C51:G51"/>
    <mergeCell ref="H51:L51"/>
    <mergeCell ref="M51:Q51"/>
    <mergeCell ref="B61:B63"/>
    <mergeCell ref="M61:M63"/>
    <mergeCell ref="N61:N63"/>
    <mergeCell ref="O61:O63"/>
    <mergeCell ref="P61:P63"/>
    <mergeCell ref="Q61:Q63"/>
    <mergeCell ref="N36:N38"/>
    <mergeCell ref="O36:O38"/>
    <mergeCell ref="P36:P38"/>
    <mergeCell ref="Q36:Q38"/>
    <mergeCell ref="B36:B38"/>
    <mergeCell ref="M36:M38"/>
    <mergeCell ref="S3:U11"/>
    <mergeCell ref="M1:Q1"/>
    <mergeCell ref="A1:B2"/>
    <mergeCell ref="A26:B27"/>
    <mergeCell ref="C26:G26"/>
    <mergeCell ref="H26:L26"/>
    <mergeCell ref="M26:Q26"/>
    <mergeCell ref="M11:M13"/>
    <mergeCell ref="N11:N13"/>
    <mergeCell ref="O11:O13"/>
    <mergeCell ref="P11:P13"/>
    <mergeCell ref="Q11:Q13"/>
    <mergeCell ref="C1:G1"/>
    <mergeCell ref="B11:B13"/>
    <mergeCell ref="H1:L1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A44BE-9E2E-4C1A-9654-ABB3B727C2B2}">
  <dimension ref="A1:AA100"/>
  <sheetViews>
    <sheetView topLeftCell="B36" zoomScale="70" zoomScaleNormal="70" workbookViewId="0">
      <selection activeCell="T56" sqref="T56"/>
    </sheetView>
  </sheetViews>
  <sheetFormatPr defaultRowHeight="14.4" x14ac:dyDescent="0.3"/>
  <cols>
    <col min="1" max="2" width="16.88671875" customWidth="1"/>
  </cols>
  <sheetData>
    <row r="1" spans="1:21" x14ac:dyDescent="0.3">
      <c r="A1" s="288" t="s">
        <v>176</v>
      </c>
      <c r="B1" s="289"/>
      <c r="C1" s="292" t="s">
        <v>153</v>
      </c>
      <c r="D1" s="293"/>
      <c r="E1" s="293"/>
      <c r="F1" s="293"/>
      <c r="G1" s="294"/>
      <c r="H1" s="285" t="s">
        <v>154</v>
      </c>
      <c r="I1" s="286"/>
      <c r="J1" s="286"/>
      <c r="K1" s="286"/>
      <c r="L1" s="287"/>
      <c r="M1" s="285" t="s">
        <v>167</v>
      </c>
      <c r="N1" s="286"/>
      <c r="O1" s="286"/>
      <c r="P1" s="286"/>
      <c r="Q1" s="287"/>
    </row>
    <row r="2" spans="1:21" ht="15" thickBot="1" x14ac:dyDescent="0.35">
      <c r="A2" s="290"/>
      <c r="B2" s="291"/>
      <c r="C2" s="76" t="s">
        <v>140</v>
      </c>
      <c r="D2" s="77" t="s">
        <v>3</v>
      </c>
      <c r="E2" s="77" t="s">
        <v>4</v>
      </c>
      <c r="F2" s="77" t="s">
        <v>5</v>
      </c>
      <c r="G2" s="78" t="s">
        <v>6</v>
      </c>
      <c r="H2" s="79" t="s">
        <v>140</v>
      </c>
      <c r="I2" s="125" t="s">
        <v>3</v>
      </c>
      <c r="J2" s="125" t="s">
        <v>4</v>
      </c>
      <c r="K2" s="125" t="s">
        <v>5</v>
      </c>
      <c r="L2" s="81" t="s">
        <v>6</v>
      </c>
      <c r="M2" s="79" t="s">
        <v>140</v>
      </c>
      <c r="N2" s="125" t="s">
        <v>3</v>
      </c>
      <c r="O2" s="125" t="s">
        <v>4</v>
      </c>
      <c r="P2" s="125" t="s">
        <v>5</v>
      </c>
      <c r="Q2" s="81" t="s">
        <v>6</v>
      </c>
    </row>
    <row r="3" spans="1:21" ht="15" thickBot="1" x14ac:dyDescent="0.35">
      <c r="A3" s="103" t="s">
        <v>155</v>
      </c>
      <c r="B3" s="104"/>
      <c r="C3" s="110">
        <v>0</v>
      </c>
      <c r="D3" s="89">
        <v>2.2999999999999998</v>
      </c>
      <c r="E3" s="89">
        <v>0</v>
      </c>
      <c r="F3" s="89">
        <v>0</v>
      </c>
      <c r="G3" s="91">
        <v>1.34</v>
      </c>
      <c r="H3" s="110"/>
      <c r="I3" s="90"/>
      <c r="J3" s="90"/>
      <c r="K3" s="90"/>
      <c r="L3" s="90"/>
      <c r="M3" s="110">
        <f>H3</f>
        <v>0</v>
      </c>
      <c r="N3" s="89">
        <f t="shared" ref="N3:P3" si="0">I3</f>
        <v>0</v>
      </c>
      <c r="O3" s="89">
        <f t="shared" si="0"/>
        <v>0</v>
      </c>
      <c r="P3" s="89">
        <f t="shared" si="0"/>
        <v>0</v>
      </c>
      <c r="Q3" s="91">
        <v>1</v>
      </c>
    </row>
    <row r="4" spans="1:21" x14ac:dyDescent="0.3">
      <c r="A4" s="106" t="s">
        <v>156</v>
      </c>
      <c r="B4" s="107"/>
      <c r="C4" s="64">
        <v>0</v>
      </c>
      <c r="D4" s="65">
        <v>0</v>
      </c>
      <c r="E4" s="65">
        <v>0</v>
      </c>
      <c r="F4" s="65">
        <v>0</v>
      </c>
      <c r="G4" s="119">
        <v>0</v>
      </c>
      <c r="H4" s="64">
        <v>0</v>
      </c>
      <c r="I4" s="65">
        <v>0</v>
      </c>
      <c r="J4" s="65">
        <v>0</v>
      </c>
      <c r="K4" s="65">
        <v>0</v>
      </c>
      <c r="L4" s="65">
        <v>0</v>
      </c>
      <c r="M4" s="64">
        <f t="shared" ref="M4:M7" si="1">H4</f>
        <v>0</v>
      </c>
      <c r="N4" s="65">
        <f t="shared" ref="N4:N8" si="2">I4</f>
        <v>0</v>
      </c>
      <c r="O4" s="65">
        <f t="shared" ref="O4:O8" si="3">J4</f>
        <v>0</v>
      </c>
      <c r="P4" s="65">
        <f t="shared" ref="P4:P8" si="4">K4</f>
        <v>0</v>
      </c>
      <c r="Q4" s="119">
        <f t="shared" ref="Q4:Q8" si="5">L4</f>
        <v>0</v>
      </c>
      <c r="S4" s="276" t="s">
        <v>180</v>
      </c>
      <c r="T4" s="277"/>
      <c r="U4" s="278"/>
    </row>
    <row r="5" spans="1:21" x14ac:dyDescent="0.3">
      <c r="A5" s="106" t="s">
        <v>157</v>
      </c>
      <c r="B5" s="107"/>
      <c r="C5" s="64">
        <v>0</v>
      </c>
      <c r="D5" s="65">
        <v>0</v>
      </c>
      <c r="E5" s="65">
        <v>0</v>
      </c>
      <c r="F5" s="65">
        <v>0</v>
      </c>
      <c r="G5" s="119">
        <v>0</v>
      </c>
      <c r="H5" s="64">
        <v>0</v>
      </c>
      <c r="I5" s="65">
        <v>0</v>
      </c>
      <c r="J5" s="65">
        <v>0</v>
      </c>
      <c r="K5" s="65">
        <v>0</v>
      </c>
      <c r="L5" s="65">
        <v>0</v>
      </c>
      <c r="M5" s="64">
        <f t="shared" si="1"/>
        <v>0</v>
      </c>
      <c r="N5" s="65">
        <f t="shared" si="2"/>
        <v>0</v>
      </c>
      <c r="O5" s="65">
        <f t="shared" si="3"/>
        <v>0</v>
      </c>
      <c r="P5" s="65">
        <f t="shared" si="4"/>
        <v>0</v>
      </c>
      <c r="Q5" s="119">
        <f t="shared" si="5"/>
        <v>0</v>
      </c>
      <c r="S5" s="279"/>
      <c r="T5" s="280"/>
      <c r="U5" s="281"/>
    </row>
    <row r="6" spans="1:21" x14ac:dyDescent="0.3">
      <c r="A6" s="106" t="s">
        <v>158</v>
      </c>
      <c r="B6" s="107"/>
      <c r="C6" s="64">
        <v>0</v>
      </c>
      <c r="D6" s="65">
        <v>0</v>
      </c>
      <c r="E6" s="65">
        <v>0</v>
      </c>
      <c r="F6" s="65">
        <v>0</v>
      </c>
      <c r="G6" s="119">
        <v>0</v>
      </c>
      <c r="H6" s="64">
        <v>0</v>
      </c>
      <c r="I6" s="65">
        <v>0</v>
      </c>
      <c r="J6" s="65">
        <v>0</v>
      </c>
      <c r="K6" s="65">
        <v>0</v>
      </c>
      <c r="L6" s="65">
        <v>0</v>
      </c>
      <c r="M6" s="64">
        <f t="shared" si="1"/>
        <v>0</v>
      </c>
      <c r="N6" s="65">
        <f t="shared" si="2"/>
        <v>0</v>
      </c>
      <c r="O6" s="65">
        <f t="shared" si="3"/>
        <v>0</v>
      </c>
      <c r="P6" s="65">
        <f t="shared" si="4"/>
        <v>0</v>
      </c>
      <c r="Q6" s="119">
        <f t="shared" si="5"/>
        <v>0</v>
      </c>
      <c r="S6" s="279"/>
      <c r="T6" s="280"/>
      <c r="U6" s="281"/>
    </row>
    <row r="7" spans="1:21" ht="15" thickBot="1" x14ac:dyDescent="0.35">
      <c r="A7" s="108" t="s">
        <v>159</v>
      </c>
      <c r="B7" s="109"/>
      <c r="C7" s="70">
        <v>0</v>
      </c>
      <c r="D7" s="120">
        <v>0</v>
      </c>
      <c r="E7" s="120">
        <v>0</v>
      </c>
      <c r="F7" s="120">
        <v>0</v>
      </c>
      <c r="G7" s="121">
        <v>0</v>
      </c>
      <c r="H7" s="70">
        <v>0</v>
      </c>
      <c r="I7" s="120">
        <v>0</v>
      </c>
      <c r="J7" s="120">
        <v>0</v>
      </c>
      <c r="K7" s="120">
        <v>0</v>
      </c>
      <c r="L7" s="120">
        <v>0</v>
      </c>
      <c r="M7" s="70">
        <f t="shared" si="1"/>
        <v>0</v>
      </c>
      <c r="N7" s="120">
        <f t="shared" si="2"/>
        <v>0</v>
      </c>
      <c r="O7" s="120">
        <f t="shared" si="3"/>
        <v>0</v>
      </c>
      <c r="P7" s="120">
        <f t="shared" si="4"/>
        <v>0</v>
      </c>
      <c r="Q7" s="121">
        <f t="shared" si="5"/>
        <v>0</v>
      </c>
      <c r="S7" s="279"/>
      <c r="T7" s="280"/>
      <c r="U7" s="281"/>
    </row>
    <row r="8" spans="1:21" x14ac:dyDescent="0.3">
      <c r="A8" s="96" t="s">
        <v>47</v>
      </c>
      <c r="B8" s="97"/>
      <c r="C8" s="64">
        <v>7.5</v>
      </c>
      <c r="D8" s="65">
        <v>7.2</v>
      </c>
      <c r="E8" s="65">
        <v>7.3</v>
      </c>
      <c r="F8" s="65">
        <v>7.2</v>
      </c>
      <c r="G8" s="119">
        <v>7.1</v>
      </c>
      <c r="H8" s="64">
        <v>1</v>
      </c>
      <c r="I8" s="65">
        <v>2</v>
      </c>
      <c r="J8" s="65">
        <v>1</v>
      </c>
      <c r="K8" s="65">
        <v>2</v>
      </c>
      <c r="L8" s="119">
        <v>2</v>
      </c>
      <c r="M8" s="110">
        <f>H8</f>
        <v>1</v>
      </c>
      <c r="N8" s="89">
        <f t="shared" si="2"/>
        <v>2</v>
      </c>
      <c r="O8" s="89">
        <f t="shared" si="3"/>
        <v>1</v>
      </c>
      <c r="P8" s="89">
        <f t="shared" si="4"/>
        <v>2</v>
      </c>
      <c r="Q8" s="91">
        <f t="shared" si="5"/>
        <v>2</v>
      </c>
      <c r="S8" s="279"/>
      <c r="T8" s="280"/>
      <c r="U8" s="281"/>
    </row>
    <row r="9" spans="1:21" x14ac:dyDescent="0.3">
      <c r="A9" s="98" t="s">
        <v>143</v>
      </c>
      <c r="B9" s="99"/>
      <c r="C9" s="64">
        <v>0.56000000000000005</v>
      </c>
      <c r="D9" s="65">
        <v>0.3997</v>
      </c>
      <c r="E9" s="65">
        <v>0.52700000000000002</v>
      </c>
      <c r="F9" s="65">
        <v>0.18959999999999999</v>
      </c>
      <c r="G9" s="119">
        <v>0</v>
      </c>
      <c r="H9" s="64">
        <v>2</v>
      </c>
      <c r="I9" s="65">
        <v>2</v>
      </c>
      <c r="J9" s="65">
        <v>2</v>
      </c>
      <c r="K9" s="65">
        <v>2</v>
      </c>
      <c r="L9" s="119">
        <v>0</v>
      </c>
      <c r="M9" s="64">
        <f t="shared" ref="M9:M10" si="6">H9</f>
        <v>2</v>
      </c>
      <c r="N9" s="65">
        <f t="shared" ref="N9:N10" si="7">I9</f>
        <v>2</v>
      </c>
      <c r="O9" s="65">
        <f t="shared" ref="O9:O10" si="8">J9</f>
        <v>2</v>
      </c>
      <c r="P9" s="65">
        <f t="shared" ref="P9:P10" si="9">K9</f>
        <v>2</v>
      </c>
      <c r="Q9" s="119">
        <f t="shared" ref="Q9:Q10" si="10">L9</f>
        <v>0</v>
      </c>
      <c r="S9" s="279"/>
      <c r="T9" s="280"/>
      <c r="U9" s="281"/>
    </row>
    <row r="10" spans="1:21" x14ac:dyDescent="0.3">
      <c r="A10" s="98" t="s">
        <v>160</v>
      </c>
      <c r="B10" s="99"/>
      <c r="C10" s="64">
        <v>0</v>
      </c>
      <c r="D10" s="65">
        <v>0</v>
      </c>
      <c r="E10" s="65">
        <v>0</v>
      </c>
      <c r="F10" s="65">
        <v>0</v>
      </c>
      <c r="G10" s="119">
        <v>0</v>
      </c>
      <c r="H10" s="64">
        <v>0</v>
      </c>
      <c r="I10" s="65">
        <v>0</v>
      </c>
      <c r="J10" s="65">
        <v>0</v>
      </c>
      <c r="K10" s="65">
        <v>0</v>
      </c>
      <c r="L10" s="65">
        <v>0</v>
      </c>
      <c r="M10" s="64">
        <f t="shared" si="6"/>
        <v>0</v>
      </c>
      <c r="N10" s="65">
        <f t="shared" si="7"/>
        <v>0</v>
      </c>
      <c r="O10" s="65">
        <f t="shared" si="8"/>
        <v>0</v>
      </c>
      <c r="P10" s="65">
        <f t="shared" si="9"/>
        <v>0</v>
      </c>
      <c r="Q10" s="119">
        <f t="shared" si="10"/>
        <v>0</v>
      </c>
      <c r="S10" s="279"/>
      <c r="T10" s="280"/>
      <c r="U10" s="281"/>
    </row>
    <row r="11" spans="1:21" x14ac:dyDescent="0.3">
      <c r="A11" s="98" t="s">
        <v>151</v>
      </c>
      <c r="B11" s="298" t="s">
        <v>161</v>
      </c>
      <c r="C11" s="67">
        <v>27.2</v>
      </c>
      <c r="D11" s="68">
        <v>43.8</v>
      </c>
      <c r="E11" s="68">
        <v>29.9</v>
      </c>
      <c r="F11" s="68">
        <v>38</v>
      </c>
      <c r="G11" s="69">
        <v>33.4</v>
      </c>
      <c r="H11" s="122">
        <v>0</v>
      </c>
      <c r="I11" s="123">
        <v>0</v>
      </c>
      <c r="J11" s="123">
        <v>0</v>
      </c>
      <c r="K11" s="123">
        <v>0</v>
      </c>
      <c r="L11" s="124">
        <v>0</v>
      </c>
      <c r="M11" s="295">
        <f>AVERAGE(H11:H13)</f>
        <v>0.66666666666666663</v>
      </c>
      <c r="N11" s="296">
        <f t="shared" ref="N11:Q11" si="11">AVERAGE(I11:I13)</f>
        <v>1</v>
      </c>
      <c r="O11" s="296">
        <f t="shared" si="11"/>
        <v>1.3333333333333333</v>
      </c>
      <c r="P11" s="296">
        <f t="shared" si="11"/>
        <v>1</v>
      </c>
      <c r="Q11" s="297">
        <f t="shared" si="11"/>
        <v>0.33333333333333331</v>
      </c>
      <c r="S11" s="279"/>
      <c r="T11" s="280"/>
      <c r="U11" s="281"/>
    </row>
    <row r="12" spans="1:21" ht="15" thickBot="1" x14ac:dyDescent="0.35">
      <c r="A12" s="98" t="s">
        <v>119</v>
      </c>
      <c r="B12" s="298"/>
      <c r="C12" s="64">
        <v>2</v>
      </c>
      <c r="D12" s="65">
        <v>3</v>
      </c>
      <c r="E12" s="65">
        <v>4</v>
      </c>
      <c r="F12" s="65">
        <v>3</v>
      </c>
      <c r="G12" s="119">
        <v>1</v>
      </c>
      <c r="H12" s="64">
        <f>C12</f>
        <v>2</v>
      </c>
      <c r="I12" s="65">
        <f>D12</f>
        <v>3</v>
      </c>
      <c r="J12" s="65">
        <f t="shared" ref="J12:K12" si="12">E12</f>
        <v>4</v>
      </c>
      <c r="K12" s="65">
        <f t="shared" si="12"/>
        <v>3</v>
      </c>
      <c r="L12" s="65">
        <f>G12</f>
        <v>1</v>
      </c>
      <c r="M12" s="295"/>
      <c r="N12" s="296"/>
      <c r="O12" s="296"/>
      <c r="P12" s="296"/>
      <c r="Q12" s="297"/>
      <c r="S12" s="282"/>
      <c r="T12" s="283"/>
      <c r="U12" s="284"/>
    </row>
    <row r="13" spans="1:21" x14ac:dyDescent="0.3">
      <c r="A13" s="98" t="s">
        <v>152</v>
      </c>
      <c r="B13" s="298"/>
      <c r="C13" s="64">
        <v>0</v>
      </c>
      <c r="D13" s="65">
        <v>0</v>
      </c>
      <c r="E13" s="65">
        <v>0</v>
      </c>
      <c r="F13" s="65">
        <v>0</v>
      </c>
      <c r="G13" s="119">
        <v>0</v>
      </c>
      <c r="H13" s="64">
        <f>C13</f>
        <v>0</v>
      </c>
      <c r="I13" s="65">
        <f>D13</f>
        <v>0</v>
      </c>
      <c r="J13" s="65">
        <f t="shared" ref="J13" si="13">E13</f>
        <v>0</v>
      </c>
      <c r="K13" s="65">
        <f t="shared" ref="K13" si="14">F13</f>
        <v>0</v>
      </c>
      <c r="L13" s="65">
        <f>G13</f>
        <v>0</v>
      </c>
      <c r="M13" s="295"/>
      <c r="N13" s="296"/>
      <c r="O13" s="296"/>
      <c r="P13" s="296"/>
      <c r="Q13" s="297"/>
    </row>
    <row r="14" spans="1:21" ht="15" thickBot="1" x14ac:dyDescent="0.35">
      <c r="A14" s="101" t="s">
        <v>162</v>
      </c>
      <c r="B14" s="102"/>
      <c r="C14" s="70">
        <v>0</v>
      </c>
      <c r="D14" s="120">
        <v>0</v>
      </c>
      <c r="E14" s="120">
        <v>0</v>
      </c>
      <c r="F14" s="120">
        <v>0</v>
      </c>
      <c r="G14" s="121">
        <v>0</v>
      </c>
      <c r="H14" s="70">
        <v>0</v>
      </c>
      <c r="I14" s="120">
        <v>0</v>
      </c>
      <c r="J14" s="120">
        <v>0</v>
      </c>
      <c r="K14" s="120">
        <v>0</v>
      </c>
      <c r="L14" s="120">
        <v>0</v>
      </c>
      <c r="M14" s="70">
        <f>H14</f>
        <v>0</v>
      </c>
      <c r="N14" s="120">
        <f t="shared" ref="N14:Q15" si="15">I14</f>
        <v>0</v>
      </c>
      <c r="O14" s="120">
        <f t="shared" si="15"/>
        <v>0</v>
      </c>
      <c r="P14" s="120">
        <f t="shared" si="15"/>
        <v>0</v>
      </c>
      <c r="Q14" s="121">
        <f t="shared" si="15"/>
        <v>0</v>
      </c>
    </row>
    <row r="15" spans="1:21" x14ac:dyDescent="0.3">
      <c r="A15" s="87" t="s">
        <v>181</v>
      </c>
      <c r="B15" s="88"/>
      <c r="C15" s="110">
        <v>16500000000</v>
      </c>
      <c r="D15" s="89">
        <v>0</v>
      </c>
      <c r="E15" s="89">
        <v>11300000000</v>
      </c>
      <c r="F15" s="89">
        <v>0</v>
      </c>
      <c r="G15" s="91">
        <v>5050000000</v>
      </c>
      <c r="H15" s="110">
        <v>3</v>
      </c>
      <c r="I15" s="89">
        <v>0</v>
      </c>
      <c r="J15" s="89">
        <v>3</v>
      </c>
      <c r="K15" s="89">
        <v>0</v>
      </c>
      <c r="L15" s="89">
        <v>2</v>
      </c>
      <c r="M15" s="110">
        <f>H15</f>
        <v>3</v>
      </c>
      <c r="N15" s="89">
        <f t="shared" si="15"/>
        <v>0</v>
      </c>
      <c r="O15" s="89">
        <f t="shared" si="15"/>
        <v>3</v>
      </c>
      <c r="P15" s="89">
        <f t="shared" si="15"/>
        <v>0</v>
      </c>
      <c r="Q15" s="91">
        <f t="shared" si="15"/>
        <v>2</v>
      </c>
    </row>
    <row r="16" spans="1:21" x14ac:dyDescent="0.3">
      <c r="A16" s="92" t="s">
        <v>163</v>
      </c>
      <c r="B16" s="93"/>
      <c r="C16" s="64">
        <v>0</v>
      </c>
      <c r="D16" s="65">
        <v>0</v>
      </c>
      <c r="E16" s="65">
        <v>0</v>
      </c>
      <c r="F16" s="65">
        <v>0</v>
      </c>
      <c r="G16" s="119">
        <v>0</v>
      </c>
      <c r="H16" s="64">
        <v>0</v>
      </c>
      <c r="I16" s="65">
        <v>0</v>
      </c>
      <c r="J16" s="65">
        <v>0</v>
      </c>
      <c r="K16" s="65">
        <v>0</v>
      </c>
      <c r="L16" s="65">
        <v>0</v>
      </c>
      <c r="M16" s="64">
        <f t="shared" ref="M16:M19" si="16">H16</f>
        <v>0</v>
      </c>
      <c r="N16" s="65">
        <f t="shared" ref="N16:N19" si="17">I16</f>
        <v>0</v>
      </c>
      <c r="O16" s="65">
        <f t="shared" ref="O16:O19" si="18">J16</f>
        <v>0</v>
      </c>
      <c r="P16" s="65">
        <f t="shared" ref="P16:P19" si="19">K16</f>
        <v>0</v>
      </c>
      <c r="Q16" s="119">
        <f t="shared" ref="Q16:Q19" si="20">L16</f>
        <v>0</v>
      </c>
    </row>
    <row r="17" spans="1:18" x14ac:dyDescent="0.3">
      <c r="A17" s="92" t="s">
        <v>164</v>
      </c>
      <c r="B17" s="93"/>
      <c r="C17" s="64">
        <v>0</v>
      </c>
      <c r="D17" s="65">
        <v>0</v>
      </c>
      <c r="E17" s="65">
        <v>0</v>
      </c>
      <c r="F17" s="65">
        <v>0</v>
      </c>
      <c r="G17" s="119">
        <v>0</v>
      </c>
      <c r="H17" s="64">
        <v>0</v>
      </c>
      <c r="I17" s="65">
        <v>0</v>
      </c>
      <c r="J17" s="65">
        <v>0</v>
      </c>
      <c r="K17" s="65">
        <v>0</v>
      </c>
      <c r="L17" s="65">
        <v>0</v>
      </c>
      <c r="M17" s="64">
        <f t="shared" si="16"/>
        <v>0</v>
      </c>
      <c r="N17" s="65">
        <f t="shared" si="17"/>
        <v>0</v>
      </c>
      <c r="O17" s="65">
        <f t="shared" si="18"/>
        <v>0</v>
      </c>
      <c r="P17" s="65">
        <f t="shared" si="19"/>
        <v>0</v>
      </c>
      <c r="Q17" s="119">
        <f t="shared" si="20"/>
        <v>0</v>
      </c>
    </row>
    <row r="18" spans="1:18" x14ac:dyDescent="0.3">
      <c r="A18" s="92" t="s">
        <v>165</v>
      </c>
      <c r="B18" s="93"/>
      <c r="C18" s="64">
        <v>0</v>
      </c>
      <c r="D18" s="65">
        <v>0</v>
      </c>
      <c r="E18" s="65">
        <v>0</v>
      </c>
      <c r="F18" s="65">
        <v>0</v>
      </c>
      <c r="G18" s="119">
        <v>0</v>
      </c>
      <c r="H18" s="64">
        <v>0</v>
      </c>
      <c r="I18" s="65">
        <v>0</v>
      </c>
      <c r="J18" s="65">
        <v>0</v>
      </c>
      <c r="K18" s="65">
        <v>0</v>
      </c>
      <c r="L18" s="65">
        <v>0</v>
      </c>
      <c r="M18" s="64">
        <f t="shared" si="16"/>
        <v>0</v>
      </c>
      <c r="N18" s="65">
        <f t="shared" si="17"/>
        <v>0</v>
      </c>
      <c r="O18" s="65">
        <f t="shared" si="18"/>
        <v>0</v>
      </c>
      <c r="P18" s="65">
        <f t="shared" si="19"/>
        <v>0</v>
      </c>
      <c r="Q18" s="119">
        <f t="shared" si="20"/>
        <v>0</v>
      </c>
    </row>
    <row r="19" spans="1:18" ht="15" thickBot="1" x14ac:dyDescent="0.35">
      <c r="A19" s="94" t="s">
        <v>166</v>
      </c>
      <c r="B19" s="95"/>
      <c r="C19" s="70">
        <v>0</v>
      </c>
      <c r="D19" s="120">
        <v>0</v>
      </c>
      <c r="E19" s="120">
        <v>0</v>
      </c>
      <c r="F19" s="120">
        <v>0</v>
      </c>
      <c r="G19" s="121">
        <v>0</v>
      </c>
      <c r="H19" s="70">
        <v>0</v>
      </c>
      <c r="I19" s="120">
        <v>0</v>
      </c>
      <c r="J19" s="120">
        <v>0</v>
      </c>
      <c r="K19" s="120">
        <v>0</v>
      </c>
      <c r="L19" s="120">
        <v>0</v>
      </c>
      <c r="M19" s="70">
        <f t="shared" si="16"/>
        <v>0</v>
      </c>
      <c r="N19" s="120">
        <f t="shared" si="17"/>
        <v>0</v>
      </c>
      <c r="O19" s="120">
        <f t="shared" si="18"/>
        <v>0</v>
      </c>
      <c r="P19" s="120">
        <f t="shared" si="19"/>
        <v>0</v>
      </c>
      <c r="Q19" s="121">
        <f t="shared" si="20"/>
        <v>0</v>
      </c>
    </row>
    <row r="20" spans="1:18" x14ac:dyDescent="0.3">
      <c r="C20" s="65"/>
      <c r="D20" s="65"/>
      <c r="E20" s="65"/>
      <c r="F20" s="65"/>
      <c r="G20" s="65"/>
      <c r="H20" s="118"/>
      <c r="I20" s="118"/>
      <c r="J20" s="118"/>
      <c r="K20" s="118"/>
      <c r="L20" s="117" t="s">
        <v>168</v>
      </c>
      <c r="M20" s="118">
        <f>SUM(M3:M7)</f>
        <v>0</v>
      </c>
      <c r="N20" s="118">
        <f t="shared" ref="N20:Q20" si="21">SUM(N3:N7)</f>
        <v>0</v>
      </c>
      <c r="O20" s="118">
        <f t="shared" si="21"/>
        <v>0</v>
      </c>
      <c r="P20" s="118">
        <f t="shared" si="21"/>
        <v>0</v>
      </c>
      <c r="Q20" s="118">
        <f t="shared" si="21"/>
        <v>1</v>
      </c>
    </row>
    <row r="21" spans="1:18" x14ac:dyDescent="0.3">
      <c r="C21" s="65"/>
      <c r="D21" s="65"/>
      <c r="E21" s="65"/>
      <c r="F21" s="65"/>
      <c r="G21" s="65"/>
      <c r="H21" s="118"/>
      <c r="I21" s="118"/>
      <c r="J21" s="118"/>
      <c r="K21" s="118"/>
      <c r="L21" s="117" t="s">
        <v>169</v>
      </c>
      <c r="M21" s="5">
        <f>SUM(M8:M14)</f>
        <v>3.6666666666666665</v>
      </c>
      <c r="N21" s="5">
        <f t="shared" ref="N21:Q21" si="22">SUM(N8:N14)</f>
        <v>5</v>
      </c>
      <c r="O21" s="5">
        <f t="shared" si="22"/>
        <v>4.333333333333333</v>
      </c>
      <c r="P21" s="5">
        <f t="shared" si="22"/>
        <v>5</v>
      </c>
      <c r="Q21" s="5">
        <f t="shared" si="22"/>
        <v>2.3333333333333335</v>
      </c>
    </row>
    <row r="22" spans="1:18" ht="15" thickBot="1" x14ac:dyDescent="0.35">
      <c r="C22" s="118"/>
      <c r="D22" s="118"/>
      <c r="E22" s="118"/>
      <c r="F22" s="118"/>
      <c r="G22" s="118"/>
      <c r="H22" s="118"/>
      <c r="I22" s="118"/>
      <c r="J22" s="118"/>
      <c r="K22" s="118"/>
      <c r="L22" s="117" t="s">
        <v>170</v>
      </c>
      <c r="M22" s="118">
        <f>SUM(M15:M19)</f>
        <v>3</v>
      </c>
      <c r="N22" s="118">
        <f t="shared" ref="N22:Q22" si="23">SUM(N15:N19)</f>
        <v>0</v>
      </c>
      <c r="O22" s="118">
        <f t="shared" si="23"/>
        <v>3</v>
      </c>
      <c r="P22" s="118">
        <f t="shared" si="23"/>
        <v>0</v>
      </c>
      <c r="Q22" s="118">
        <f t="shared" si="23"/>
        <v>2</v>
      </c>
    </row>
    <row r="23" spans="1:18" ht="15" thickBot="1" x14ac:dyDescent="0.35">
      <c r="C23" s="118"/>
      <c r="D23" s="118"/>
      <c r="E23" s="118"/>
      <c r="F23" s="118"/>
      <c r="G23" s="118"/>
      <c r="H23" s="118"/>
      <c r="I23" s="118"/>
      <c r="J23" s="118"/>
      <c r="K23" s="118"/>
      <c r="L23" s="128" t="s">
        <v>171</v>
      </c>
      <c r="M23" s="129">
        <f>(M20/5)+(M21/5)+(M22/5)</f>
        <v>1.3333333333333333</v>
      </c>
      <c r="N23" s="129">
        <f t="shared" ref="N23:Q23" si="24">(N20/5)+(N21/5)+(N22/5)</f>
        <v>1</v>
      </c>
      <c r="O23" s="129">
        <f t="shared" si="24"/>
        <v>1.4666666666666666</v>
      </c>
      <c r="P23" s="129">
        <f t="shared" si="24"/>
        <v>1</v>
      </c>
      <c r="Q23" s="130">
        <f t="shared" si="24"/>
        <v>1.0666666666666669</v>
      </c>
      <c r="R23" s="85"/>
    </row>
    <row r="24" spans="1:18" x14ac:dyDescent="0.3">
      <c r="L24" s="240" t="s">
        <v>242</v>
      </c>
      <c r="M24">
        <f>_xlfn.STDEV.S(M3:M19)</f>
        <v>0.90559694130767698</v>
      </c>
      <c r="N24">
        <f t="shared" ref="N24:Q24" si="25">_xlfn.STDEV.S(N3:N19)</f>
        <v>0.72374686445574588</v>
      </c>
      <c r="O24">
        <f t="shared" si="25"/>
        <v>0.93321994776122896</v>
      </c>
      <c r="P24">
        <f t="shared" si="25"/>
        <v>0.72374686445574588</v>
      </c>
      <c r="Q24">
        <f t="shared" si="25"/>
        <v>0.71787458190405051</v>
      </c>
    </row>
    <row r="25" spans="1:18" ht="15" thickBot="1" x14ac:dyDescent="0.35">
      <c r="L25" s="240" t="s">
        <v>243</v>
      </c>
      <c r="M25">
        <f>M24/SQRT((COUNT(M3:M19)))</f>
        <v>0.23382412480406722</v>
      </c>
      <c r="N25">
        <f t="shared" ref="N25:Q25" si="26">N24/SQRT((COUNT(N3:N19)))</f>
        <v>0.18687063686046268</v>
      </c>
      <c r="O25">
        <f t="shared" si="26"/>
        <v>0.24095635440185301</v>
      </c>
      <c r="P25">
        <f t="shared" si="26"/>
        <v>0.18687063686046268</v>
      </c>
      <c r="Q25">
        <f t="shared" si="26"/>
        <v>0.18535442002533331</v>
      </c>
    </row>
    <row r="26" spans="1:18" x14ac:dyDescent="0.3">
      <c r="A26" s="288" t="s">
        <v>177</v>
      </c>
      <c r="B26" s="289"/>
      <c r="C26" s="292" t="s">
        <v>153</v>
      </c>
      <c r="D26" s="293"/>
      <c r="E26" s="293"/>
      <c r="F26" s="293"/>
      <c r="G26" s="294"/>
      <c r="H26" s="285" t="s">
        <v>154</v>
      </c>
      <c r="I26" s="286"/>
      <c r="J26" s="286"/>
      <c r="K26" s="286"/>
      <c r="L26" s="287"/>
      <c r="M26" s="285" t="s">
        <v>167</v>
      </c>
      <c r="N26" s="286"/>
      <c r="O26" s="286"/>
      <c r="P26" s="286"/>
      <c r="Q26" s="287"/>
    </row>
    <row r="27" spans="1:18" ht="15" thickBot="1" x14ac:dyDescent="0.35">
      <c r="A27" s="290"/>
      <c r="B27" s="291"/>
      <c r="C27" s="76" t="s">
        <v>140</v>
      </c>
      <c r="D27" s="77" t="s">
        <v>3</v>
      </c>
      <c r="E27" s="77" t="s">
        <v>4</v>
      </c>
      <c r="F27" s="77" t="s">
        <v>5</v>
      </c>
      <c r="G27" s="78" t="s">
        <v>6</v>
      </c>
      <c r="H27" s="79" t="s">
        <v>140</v>
      </c>
      <c r="I27" s="125" t="s">
        <v>3</v>
      </c>
      <c r="J27" s="125" t="s">
        <v>4</v>
      </c>
      <c r="K27" s="125" t="s">
        <v>5</v>
      </c>
      <c r="L27" s="81" t="s">
        <v>6</v>
      </c>
      <c r="M27" s="79" t="s">
        <v>140</v>
      </c>
      <c r="N27" s="125" t="s">
        <v>3</v>
      </c>
      <c r="O27" s="125" t="s">
        <v>4</v>
      </c>
      <c r="P27" s="125" t="s">
        <v>5</v>
      </c>
      <c r="Q27" s="81" t="s">
        <v>6</v>
      </c>
    </row>
    <row r="28" spans="1:18" x14ac:dyDescent="0.3">
      <c r="A28" s="103" t="s">
        <v>155</v>
      </c>
      <c r="B28" s="104"/>
      <c r="C28" s="110"/>
      <c r="D28" s="89">
        <v>2.14</v>
      </c>
      <c r="E28" s="89"/>
      <c r="F28" s="89"/>
      <c r="G28" s="91">
        <v>2.06</v>
      </c>
      <c r="H28" s="110"/>
      <c r="I28" s="90"/>
      <c r="J28" s="90"/>
      <c r="K28" s="90"/>
      <c r="L28" s="90"/>
      <c r="M28" s="110">
        <f>H28</f>
        <v>0</v>
      </c>
      <c r="N28" s="89">
        <f t="shared" ref="N28:N35" si="27">I28</f>
        <v>0</v>
      </c>
      <c r="O28" s="89">
        <f t="shared" ref="O28:O35" si="28">J28</f>
        <v>0</v>
      </c>
      <c r="P28" s="89">
        <f t="shared" ref="P28:P35" si="29">K28</f>
        <v>0</v>
      </c>
      <c r="Q28" s="91">
        <f t="shared" ref="Q28:Q35" si="30">L28</f>
        <v>0</v>
      </c>
    </row>
    <row r="29" spans="1:18" x14ac:dyDescent="0.3">
      <c r="A29" s="106" t="s">
        <v>156</v>
      </c>
      <c r="B29" s="107"/>
      <c r="C29" s="64">
        <v>0</v>
      </c>
      <c r="D29" s="65">
        <v>0</v>
      </c>
      <c r="E29" s="65">
        <v>0</v>
      </c>
      <c r="F29" s="65">
        <v>0</v>
      </c>
      <c r="G29" s="119">
        <v>0</v>
      </c>
      <c r="H29" s="64">
        <v>0</v>
      </c>
      <c r="I29" s="65">
        <v>0</v>
      </c>
      <c r="J29" s="65">
        <v>0</v>
      </c>
      <c r="K29" s="65">
        <v>0</v>
      </c>
      <c r="L29" s="65">
        <v>0</v>
      </c>
      <c r="M29" s="64">
        <f t="shared" ref="M29:M32" si="31">H29</f>
        <v>0</v>
      </c>
      <c r="N29" s="65">
        <f t="shared" si="27"/>
        <v>0</v>
      </c>
      <c r="O29" s="65">
        <f t="shared" si="28"/>
        <v>0</v>
      </c>
      <c r="P29" s="65">
        <f t="shared" si="29"/>
        <v>0</v>
      </c>
      <c r="Q29" s="119">
        <f t="shared" si="30"/>
        <v>0</v>
      </c>
    </row>
    <row r="30" spans="1:18" x14ac:dyDescent="0.3">
      <c r="A30" s="106" t="s">
        <v>157</v>
      </c>
      <c r="B30" s="107"/>
      <c r="C30" s="64">
        <v>0</v>
      </c>
      <c r="D30" s="65">
        <v>0</v>
      </c>
      <c r="E30" s="65">
        <v>0</v>
      </c>
      <c r="F30" s="65">
        <v>0</v>
      </c>
      <c r="G30" s="119">
        <v>0</v>
      </c>
      <c r="H30" s="64">
        <v>0</v>
      </c>
      <c r="I30" s="65">
        <v>0</v>
      </c>
      <c r="J30" s="65">
        <v>0</v>
      </c>
      <c r="K30" s="65">
        <v>0</v>
      </c>
      <c r="L30" s="65">
        <v>0</v>
      </c>
      <c r="M30" s="64">
        <f t="shared" si="31"/>
        <v>0</v>
      </c>
      <c r="N30" s="65">
        <f t="shared" si="27"/>
        <v>0</v>
      </c>
      <c r="O30" s="65">
        <f t="shared" si="28"/>
        <v>0</v>
      </c>
      <c r="P30" s="65">
        <f t="shared" si="29"/>
        <v>0</v>
      </c>
      <c r="Q30" s="119">
        <f t="shared" si="30"/>
        <v>0</v>
      </c>
    </row>
    <row r="31" spans="1:18" x14ac:dyDescent="0.3">
      <c r="A31" s="106" t="s">
        <v>158</v>
      </c>
      <c r="B31" s="107"/>
      <c r="C31" s="64">
        <v>0</v>
      </c>
      <c r="D31" s="65">
        <v>0</v>
      </c>
      <c r="E31" s="65">
        <v>0</v>
      </c>
      <c r="F31" s="65">
        <v>0</v>
      </c>
      <c r="G31" s="119">
        <v>0</v>
      </c>
      <c r="H31" s="64">
        <v>0</v>
      </c>
      <c r="I31" s="65">
        <v>0</v>
      </c>
      <c r="J31" s="65">
        <v>0</v>
      </c>
      <c r="K31" s="65">
        <v>0</v>
      </c>
      <c r="L31" s="65">
        <v>0</v>
      </c>
      <c r="M31" s="64">
        <f t="shared" si="31"/>
        <v>0</v>
      </c>
      <c r="N31" s="65">
        <f t="shared" si="27"/>
        <v>0</v>
      </c>
      <c r="O31" s="65">
        <f t="shared" si="28"/>
        <v>0</v>
      </c>
      <c r="P31" s="65">
        <f t="shared" si="29"/>
        <v>0</v>
      </c>
      <c r="Q31" s="119">
        <f t="shared" si="30"/>
        <v>0</v>
      </c>
    </row>
    <row r="32" spans="1:18" ht="15" thickBot="1" x14ac:dyDescent="0.35">
      <c r="A32" s="108" t="s">
        <v>159</v>
      </c>
      <c r="B32" s="109"/>
      <c r="C32" s="70">
        <v>0</v>
      </c>
      <c r="D32" s="120">
        <v>0</v>
      </c>
      <c r="E32" s="120">
        <v>0</v>
      </c>
      <c r="F32" s="120">
        <v>0</v>
      </c>
      <c r="G32" s="121">
        <v>0</v>
      </c>
      <c r="H32" s="70">
        <v>0</v>
      </c>
      <c r="I32" s="120">
        <v>0</v>
      </c>
      <c r="J32" s="120">
        <v>0</v>
      </c>
      <c r="K32" s="120">
        <v>0</v>
      </c>
      <c r="L32" s="120">
        <v>0</v>
      </c>
      <c r="M32" s="70">
        <f t="shared" si="31"/>
        <v>0</v>
      </c>
      <c r="N32" s="120">
        <f t="shared" si="27"/>
        <v>0</v>
      </c>
      <c r="O32" s="120">
        <f t="shared" si="28"/>
        <v>0</v>
      </c>
      <c r="P32" s="120">
        <f t="shared" si="29"/>
        <v>0</v>
      </c>
      <c r="Q32" s="121">
        <f t="shared" si="30"/>
        <v>0</v>
      </c>
    </row>
    <row r="33" spans="1:17" x14ac:dyDescent="0.3">
      <c r="A33" s="96" t="s">
        <v>47</v>
      </c>
      <c r="B33" s="97"/>
      <c r="C33" s="64">
        <v>7.7</v>
      </c>
      <c r="D33" s="65">
        <v>7.3</v>
      </c>
      <c r="E33" s="65">
        <v>7.5</v>
      </c>
      <c r="F33" s="65">
        <v>7.3</v>
      </c>
      <c r="G33" s="119">
        <v>7.3</v>
      </c>
      <c r="H33" s="64">
        <v>1</v>
      </c>
      <c r="I33" s="65">
        <v>1</v>
      </c>
      <c r="J33" s="65">
        <v>1</v>
      </c>
      <c r="K33" s="65">
        <v>1</v>
      </c>
      <c r="L33" s="119">
        <v>1</v>
      </c>
      <c r="M33" s="110">
        <f>H33</f>
        <v>1</v>
      </c>
      <c r="N33" s="89">
        <f t="shared" si="27"/>
        <v>1</v>
      </c>
      <c r="O33" s="89">
        <f t="shared" si="28"/>
        <v>1</v>
      </c>
      <c r="P33" s="89">
        <f t="shared" si="29"/>
        <v>1</v>
      </c>
      <c r="Q33" s="91">
        <f t="shared" si="30"/>
        <v>1</v>
      </c>
    </row>
    <row r="34" spans="1:17" x14ac:dyDescent="0.3">
      <c r="A34" s="98" t="s">
        <v>143</v>
      </c>
      <c r="B34" s="99"/>
      <c r="C34" s="64">
        <v>0.32</v>
      </c>
      <c r="D34" s="65">
        <v>0.89</v>
      </c>
      <c r="E34" s="65">
        <v>0.87580000000000002</v>
      </c>
      <c r="F34" s="65">
        <v>0.20430000000000001</v>
      </c>
      <c r="G34" s="119">
        <v>0</v>
      </c>
      <c r="H34" s="64">
        <v>2</v>
      </c>
      <c r="I34" s="65">
        <v>3</v>
      </c>
      <c r="J34" s="65">
        <v>3</v>
      </c>
      <c r="K34" s="65">
        <v>2</v>
      </c>
      <c r="L34" s="119">
        <v>0</v>
      </c>
      <c r="M34" s="64">
        <f t="shared" ref="M34:M35" si="32">H34</f>
        <v>2</v>
      </c>
      <c r="N34" s="65">
        <f t="shared" si="27"/>
        <v>3</v>
      </c>
      <c r="O34" s="65">
        <f t="shared" si="28"/>
        <v>3</v>
      </c>
      <c r="P34" s="65">
        <f t="shared" si="29"/>
        <v>2</v>
      </c>
      <c r="Q34" s="119">
        <f t="shared" si="30"/>
        <v>0</v>
      </c>
    </row>
    <row r="35" spans="1:17" x14ac:dyDescent="0.3">
      <c r="A35" s="98" t="s">
        <v>160</v>
      </c>
      <c r="B35" s="99"/>
      <c r="C35" s="64">
        <v>0</v>
      </c>
      <c r="D35" s="65">
        <v>0</v>
      </c>
      <c r="E35" s="65">
        <v>0</v>
      </c>
      <c r="F35" s="65">
        <v>0</v>
      </c>
      <c r="G35" s="119">
        <v>0</v>
      </c>
      <c r="H35" s="64">
        <v>0</v>
      </c>
      <c r="I35" s="65">
        <v>0</v>
      </c>
      <c r="J35" s="65">
        <v>0</v>
      </c>
      <c r="K35" s="65">
        <v>0</v>
      </c>
      <c r="L35" s="119">
        <v>0</v>
      </c>
      <c r="M35" s="64">
        <f t="shared" si="32"/>
        <v>0</v>
      </c>
      <c r="N35" s="65">
        <f t="shared" si="27"/>
        <v>0</v>
      </c>
      <c r="O35" s="65">
        <f t="shared" si="28"/>
        <v>0</v>
      </c>
      <c r="P35" s="65">
        <f t="shared" si="29"/>
        <v>0</v>
      </c>
      <c r="Q35" s="119">
        <f t="shared" si="30"/>
        <v>0</v>
      </c>
    </row>
    <row r="36" spans="1:17" x14ac:dyDescent="0.3">
      <c r="A36" s="98" t="s">
        <v>151</v>
      </c>
      <c r="B36" s="298" t="s">
        <v>161</v>
      </c>
      <c r="C36" s="67">
        <v>27.4</v>
      </c>
      <c r="D36" s="68">
        <v>14.5</v>
      </c>
      <c r="E36" s="68">
        <v>19</v>
      </c>
      <c r="F36" s="68">
        <v>26.2</v>
      </c>
      <c r="G36" s="69">
        <v>26.8</v>
      </c>
      <c r="H36" s="122">
        <v>0</v>
      </c>
      <c r="I36" s="123">
        <v>0</v>
      </c>
      <c r="J36" s="123">
        <v>0</v>
      </c>
      <c r="K36" s="123">
        <v>0</v>
      </c>
      <c r="L36" s="124">
        <v>0</v>
      </c>
      <c r="M36" s="295">
        <f>AVERAGE(H36:H38)</f>
        <v>0.66666666666666663</v>
      </c>
      <c r="N36" s="296">
        <f t="shared" ref="N36" si="33">AVERAGE(I36:I38)</f>
        <v>1</v>
      </c>
      <c r="O36" s="296">
        <f t="shared" ref="O36" si="34">AVERAGE(J36:J38)</f>
        <v>1</v>
      </c>
      <c r="P36" s="296">
        <f t="shared" ref="P36" si="35">AVERAGE(K36:K38)</f>
        <v>0.33333333333333331</v>
      </c>
      <c r="Q36" s="297">
        <f t="shared" ref="Q36" si="36">AVERAGE(L36:L38)</f>
        <v>0.33333333333333331</v>
      </c>
    </row>
    <row r="37" spans="1:17" x14ac:dyDescent="0.3">
      <c r="A37" s="98" t="s">
        <v>119</v>
      </c>
      <c r="B37" s="298"/>
      <c r="C37" s="64">
        <v>2</v>
      </c>
      <c r="D37" s="65">
        <v>2</v>
      </c>
      <c r="E37" s="65">
        <v>3</v>
      </c>
      <c r="F37" s="65">
        <v>1</v>
      </c>
      <c r="G37" s="119">
        <v>1</v>
      </c>
      <c r="H37" s="64">
        <f>C37</f>
        <v>2</v>
      </c>
      <c r="I37" s="65">
        <f>D37</f>
        <v>2</v>
      </c>
      <c r="J37" s="65">
        <f t="shared" ref="J37:K37" si="37">E37</f>
        <v>3</v>
      </c>
      <c r="K37" s="65">
        <f t="shared" si="37"/>
        <v>1</v>
      </c>
      <c r="L37" s="65">
        <f>G37</f>
        <v>1</v>
      </c>
      <c r="M37" s="295"/>
      <c r="N37" s="296"/>
      <c r="O37" s="296"/>
      <c r="P37" s="296"/>
      <c r="Q37" s="297"/>
    </row>
    <row r="38" spans="1:17" x14ac:dyDescent="0.3">
      <c r="A38" s="98" t="s">
        <v>152</v>
      </c>
      <c r="B38" s="298"/>
      <c r="C38" s="64">
        <v>0</v>
      </c>
      <c r="D38" s="65">
        <v>1</v>
      </c>
      <c r="E38" s="65">
        <v>0</v>
      </c>
      <c r="F38" s="65">
        <v>0</v>
      </c>
      <c r="G38" s="119">
        <v>0</v>
      </c>
      <c r="H38" s="64">
        <f>C38</f>
        <v>0</v>
      </c>
      <c r="I38" s="65">
        <f>D38</f>
        <v>1</v>
      </c>
      <c r="J38" s="65">
        <f t="shared" ref="J38" si="38">E38</f>
        <v>0</v>
      </c>
      <c r="K38" s="65">
        <f t="shared" ref="K38" si="39">F38</f>
        <v>0</v>
      </c>
      <c r="L38" s="65">
        <f>G38</f>
        <v>0</v>
      </c>
      <c r="M38" s="295"/>
      <c r="N38" s="296"/>
      <c r="O38" s="296"/>
      <c r="P38" s="296"/>
      <c r="Q38" s="297"/>
    </row>
    <row r="39" spans="1:17" ht="15" thickBot="1" x14ac:dyDescent="0.35">
      <c r="A39" s="101" t="s">
        <v>162</v>
      </c>
      <c r="B39" s="102"/>
      <c r="C39" s="70">
        <v>0</v>
      </c>
      <c r="D39" s="120">
        <v>0</v>
      </c>
      <c r="E39" s="120">
        <v>0</v>
      </c>
      <c r="F39" s="120">
        <v>0</v>
      </c>
      <c r="G39" s="121">
        <v>0</v>
      </c>
      <c r="H39" s="70">
        <v>0</v>
      </c>
      <c r="I39" s="120">
        <v>0</v>
      </c>
      <c r="J39" s="120">
        <v>0</v>
      </c>
      <c r="K39" s="120">
        <v>0</v>
      </c>
      <c r="L39" s="120">
        <v>0</v>
      </c>
      <c r="M39" s="70">
        <f>H39</f>
        <v>0</v>
      </c>
      <c r="N39" s="120">
        <f t="shared" ref="N39:N44" si="40">I39</f>
        <v>0</v>
      </c>
      <c r="O39" s="120">
        <f t="shared" ref="O39:O44" si="41">J39</f>
        <v>0</v>
      </c>
      <c r="P39" s="120">
        <f t="shared" ref="P39:P44" si="42">K39</f>
        <v>0</v>
      </c>
      <c r="Q39" s="121">
        <f t="shared" ref="Q39:Q44" si="43">L39</f>
        <v>0</v>
      </c>
    </row>
    <row r="40" spans="1:17" x14ac:dyDescent="0.3">
      <c r="A40" s="87" t="s">
        <v>181</v>
      </c>
      <c r="B40" s="88"/>
      <c r="C40" s="110">
        <v>50000000</v>
      </c>
      <c r="D40" s="89">
        <v>0</v>
      </c>
      <c r="E40" s="89">
        <v>35150000000</v>
      </c>
      <c r="F40" s="89">
        <v>0</v>
      </c>
      <c r="G40" s="91">
        <v>125050000000</v>
      </c>
      <c r="H40" s="110">
        <v>1</v>
      </c>
      <c r="I40" s="89">
        <v>0</v>
      </c>
      <c r="J40" s="89">
        <v>4</v>
      </c>
      <c r="K40" s="89">
        <v>0</v>
      </c>
      <c r="L40" s="89">
        <v>4</v>
      </c>
      <c r="M40" s="110">
        <f>H40</f>
        <v>1</v>
      </c>
      <c r="N40" s="89">
        <f t="shared" si="40"/>
        <v>0</v>
      </c>
      <c r="O40" s="89">
        <f t="shared" si="41"/>
        <v>4</v>
      </c>
      <c r="P40" s="89">
        <f t="shared" si="42"/>
        <v>0</v>
      </c>
      <c r="Q40" s="91">
        <f t="shared" si="43"/>
        <v>4</v>
      </c>
    </row>
    <row r="41" spans="1:17" x14ac:dyDescent="0.3">
      <c r="A41" s="92" t="s">
        <v>163</v>
      </c>
      <c r="B41" s="93"/>
      <c r="C41" s="64">
        <v>0</v>
      </c>
      <c r="D41" s="65">
        <v>0</v>
      </c>
      <c r="E41" s="65">
        <v>0</v>
      </c>
      <c r="F41" s="65">
        <v>0</v>
      </c>
      <c r="G41" s="119">
        <v>0</v>
      </c>
      <c r="H41" s="64">
        <v>0</v>
      </c>
      <c r="I41" s="65">
        <v>0</v>
      </c>
      <c r="J41" s="65">
        <v>0</v>
      </c>
      <c r="K41" s="65">
        <v>0</v>
      </c>
      <c r="L41" s="119">
        <v>0</v>
      </c>
      <c r="M41" s="64">
        <f t="shared" ref="M41:M44" si="44">H41</f>
        <v>0</v>
      </c>
      <c r="N41" s="65">
        <f t="shared" si="40"/>
        <v>0</v>
      </c>
      <c r="O41" s="65">
        <f t="shared" si="41"/>
        <v>0</v>
      </c>
      <c r="P41" s="65">
        <f t="shared" si="42"/>
        <v>0</v>
      </c>
      <c r="Q41" s="119">
        <f t="shared" si="43"/>
        <v>0</v>
      </c>
    </row>
    <row r="42" spans="1:17" x14ac:dyDescent="0.3">
      <c r="A42" s="92" t="s">
        <v>164</v>
      </c>
      <c r="B42" s="93"/>
      <c r="C42" s="64">
        <v>0</v>
      </c>
      <c r="D42" s="65">
        <v>0</v>
      </c>
      <c r="E42" s="65">
        <v>0</v>
      </c>
      <c r="F42" s="65">
        <v>0</v>
      </c>
      <c r="G42" s="119">
        <v>0</v>
      </c>
      <c r="H42" s="64">
        <v>0</v>
      </c>
      <c r="I42" s="65">
        <v>0</v>
      </c>
      <c r="J42" s="65">
        <v>0</v>
      </c>
      <c r="K42" s="65">
        <v>0</v>
      </c>
      <c r="L42" s="119">
        <v>0</v>
      </c>
      <c r="M42" s="64">
        <f t="shared" si="44"/>
        <v>0</v>
      </c>
      <c r="N42" s="65">
        <f t="shared" si="40"/>
        <v>0</v>
      </c>
      <c r="O42" s="65">
        <f t="shared" si="41"/>
        <v>0</v>
      </c>
      <c r="P42" s="65">
        <f t="shared" si="42"/>
        <v>0</v>
      </c>
      <c r="Q42" s="119">
        <f t="shared" si="43"/>
        <v>0</v>
      </c>
    </row>
    <row r="43" spans="1:17" x14ac:dyDescent="0.3">
      <c r="A43" s="92" t="s">
        <v>165</v>
      </c>
      <c r="B43" s="93"/>
      <c r="C43" s="64">
        <v>0</v>
      </c>
      <c r="D43" s="65">
        <v>0</v>
      </c>
      <c r="E43" s="65">
        <v>0</v>
      </c>
      <c r="F43" s="65">
        <v>0</v>
      </c>
      <c r="G43" s="119">
        <v>0</v>
      </c>
      <c r="H43" s="64">
        <v>0</v>
      </c>
      <c r="I43" s="65">
        <v>0</v>
      </c>
      <c r="J43" s="65">
        <v>0</v>
      </c>
      <c r="K43" s="65">
        <v>0</v>
      </c>
      <c r="L43" s="119">
        <v>0</v>
      </c>
      <c r="M43" s="64">
        <f t="shared" si="44"/>
        <v>0</v>
      </c>
      <c r="N43" s="65">
        <f t="shared" si="40"/>
        <v>0</v>
      </c>
      <c r="O43" s="65">
        <f t="shared" si="41"/>
        <v>0</v>
      </c>
      <c r="P43" s="65">
        <f t="shared" si="42"/>
        <v>0</v>
      </c>
      <c r="Q43" s="119">
        <f t="shared" si="43"/>
        <v>0</v>
      </c>
    </row>
    <row r="44" spans="1:17" ht="15" thickBot="1" x14ac:dyDescent="0.35">
      <c r="A44" s="94" t="s">
        <v>166</v>
      </c>
      <c r="B44" s="95"/>
      <c r="C44" s="70">
        <v>0</v>
      </c>
      <c r="D44" s="120">
        <v>0</v>
      </c>
      <c r="E44" s="120">
        <v>0</v>
      </c>
      <c r="F44" s="120">
        <v>0</v>
      </c>
      <c r="G44" s="121">
        <v>0</v>
      </c>
      <c r="H44" s="70">
        <v>0</v>
      </c>
      <c r="I44" s="120">
        <v>0</v>
      </c>
      <c r="J44" s="120">
        <v>0</v>
      </c>
      <c r="K44" s="120">
        <v>0</v>
      </c>
      <c r="L44" s="121">
        <v>0</v>
      </c>
      <c r="M44" s="70">
        <f t="shared" si="44"/>
        <v>0</v>
      </c>
      <c r="N44" s="120">
        <f t="shared" si="40"/>
        <v>0</v>
      </c>
      <c r="O44" s="120">
        <f t="shared" si="41"/>
        <v>0</v>
      </c>
      <c r="P44" s="120">
        <f t="shared" si="42"/>
        <v>0</v>
      </c>
      <c r="Q44" s="121">
        <f t="shared" si="43"/>
        <v>0</v>
      </c>
    </row>
    <row r="45" spans="1:17" x14ac:dyDescent="0.3">
      <c r="C45" s="65"/>
      <c r="D45" s="65"/>
      <c r="E45" s="65"/>
      <c r="F45" s="65"/>
      <c r="G45" s="65"/>
      <c r="H45" s="118"/>
      <c r="I45" s="118"/>
      <c r="J45" s="118"/>
      <c r="K45" s="118"/>
      <c r="L45" s="117" t="s">
        <v>168</v>
      </c>
      <c r="M45" s="118">
        <f>SUM(M28:M32)</f>
        <v>0</v>
      </c>
      <c r="N45" s="118">
        <f t="shared" ref="N45:Q45" si="45">SUM(N28:N32)</f>
        <v>0</v>
      </c>
      <c r="O45" s="118">
        <f t="shared" si="45"/>
        <v>0</v>
      </c>
      <c r="P45" s="118">
        <f t="shared" si="45"/>
        <v>0</v>
      </c>
      <c r="Q45" s="118">
        <f t="shared" si="45"/>
        <v>0</v>
      </c>
    </row>
    <row r="46" spans="1:17" x14ac:dyDescent="0.3">
      <c r="C46" s="65"/>
      <c r="D46" s="65"/>
      <c r="E46" s="65"/>
      <c r="F46" s="65"/>
      <c r="G46" s="65"/>
      <c r="H46" s="118"/>
      <c r="I46" s="118"/>
      <c r="J46" s="118"/>
      <c r="K46" s="118"/>
      <c r="L46" s="117" t="s">
        <v>169</v>
      </c>
      <c r="M46" s="5">
        <f>SUM(M33:M39)</f>
        <v>3.6666666666666665</v>
      </c>
      <c r="N46" s="5">
        <f t="shared" ref="N46:Q46" si="46">SUM(N33:N39)</f>
        <v>5</v>
      </c>
      <c r="O46" s="5">
        <f t="shared" si="46"/>
        <v>5</v>
      </c>
      <c r="P46" s="5">
        <f t="shared" si="46"/>
        <v>3.3333333333333335</v>
      </c>
      <c r="Q46" s="5">
        <f t="shared" si="46"/>
        <v>1.3333333333333333</v>
      </c>
    </row>
    <row r="47" spans="1:17" ht="15" thickBot="1" x14ac:dyDescent="0.35">
      <c r="C47" s="118"/>
      <c r="D47" s="118"/>
      <c r="E47" s="118"/>
      <c r="F47" s="118"/>
      <c r="G47" s="118"/>
      <c r="H47" s="118"/>
      <c r="I47" s="118"/>
      <c r="J47" s="118"/>
      <c r="K47" s="118"/>
      <c r="L47" s="117" t="s">
        <v>170</v>
      </c>
      <c r="M47" s="118">
        <f>SUM(M40:M44)</f>
        <v>1</v>
      </c>
      <c r="N47" s="118">
        <f t="shared" ref="N47:Q47" si="47">SUM(N40:N44)</f>
        <v>0</v>
      </c>
      <c r="O47" s="118">
        <f t="shared" si="47"/>
        <v>4</v>
      </c>
      <c r="P47" s="118">
        <f t="shared" si="47"/>
        <v>0</v>
      </c>
      <c r="Q47" s="118">
        <f t="shared" si="47"/>
        <v>4</v>
      </c>
    </row>
    <row r="48" spans="1:17" ht="15" thickBot="1" x14ac:dyDescent="0.35">
      <c r="C48" s="118"/>
      <c r="D48" s="118"/>
      <c r="E48" s="118"/>
      <c r="F48" s="118"/>
      <c r="G48" s="118"/>
      <c r="H48" s="118"/>
      <c r="I48" s="118"/>
      <c r="J48" s="118"/>
      <c r="K48" s="118"/>
      <c r="L48" s="128" t="s">
        <v>171</v>
      </c>
      <c r="M48" s="129">
        <f>(M45/5)+(M46/5)+(M47/5)</f>
        <v>0.93333333333333335</v>
      </c>
      <c r="N48" s="129">
        <f t="shared" ref="N48:Q48" si="48">(N45/5)+(N46/5)+(N47/5)</f>
        <v>1</v>
      </c>
      <c r="O48" s="129">
        <f t="shared" si="48"/>
        <v>1.8</v>
      </c>
      <c r="P48" s="129">
        <f t="shared" si="48"/>
        <v>0.66666666666666674</v>
      </c>
      <c r="Q48" s="130">
        <f t="shared" si="48"/>
        <v>1.0666666666666667</v>
      </c>
    </row>
    <row r="49" spans="1:27" ht="15" thickBot="1" x14ac:dyDescent="0.35">
      <c r="L49" s="240" t="s">
        <v>242</v>
      </c>
      <c r="M49">
        <f>_xlfn.STDEV.S(M28:M44)</f>
        <v>0.59717146332837834</v>
      </c>
      <c r="N49">
        <f t="shared" ref="N49:Q49" si="49">_xlfn.STDEV.S(N28:N44)</f>
        <v>0.81649658092772603</v>
      </c>
      <c r="O49">
        <f t="shared" si="49"/>
        <v>1.2421180068162376</v>
      </c>
      <c r="P49">
        <f t="shared" si="49"/>
        <v>0.55872113989835048</v>
      </c>
      <c r="Q49">
        <f t="shared" si="49"/>
        <v>1.0424838064797395</v>
      </c>
    </row>
    <row r="50" spans="1:27" ht="15" thickBot="1" x14ac:dyDescent="0.35">
      <c r="L50" s="240" t="s">
        <v>243</v>
      </c>
      <c r="M50">
        <f>M49/SQRT((COUNT(M28:M44)))</f>
        <v>0.15418900882007483</v>
      </c>
      <c r="N50">
        <f t="shared" ref="N50:Q50" si="50">N49/SQRT((COUNT(N28:N44)))</f>
        <v>0.21081851067789195</v>
      </c>
      <c r="O50">
        <f t="shared" si="50"/>
        <v>0.32071349029490925</v>
      </c>
      <c r="P50">
        <f t="shared" si="50"/>
        <v>0.14426117800002239</v>
      </c>
      <c r="Q50">
        <f t="shared" si="50"/>
        <v>0.26916816141246308</v>
      </c>
      <c r="S50" s="110"/>
      <c r="T50" s="311" t="s">
        <v>245</v>
      </c>
      <c r="U50" s="312" t="s">
        <v>249</v>
      </c>
      <c r="V50" s="312" t="s">
        <v>246</v>
      </c>
      <c r="W50" s="312" t="s">
        <v>249</v>
      </c>
      <c r="X50" s="312" t="s">
        <v>247</v>
      </c>
      <c r="Y50" s="312" t="s">
        <v>249</v>
      </c>
      <c r="Z50" s="312" t="s">
        <v>248</v>
      </c>
      <c r="AA50" s="313" t="s">
        <v>249</v>
      </c>
    </row>
    <row r="51" spans="1:27" x14ac:dyDescent="0.3">
      <c r="A51" s="288" t="s">
        <v>178</v>
      </c>
      <c r="B51" s="289"/>
      <c r="C51" s="292" t="s">
        <v>153</v>
      </c>
      <c r="D51" s="293"/>
      <c r="E51" s="293"/>
      <c r="F51" s="293"/>
      <c r="G51" s="294"/>
      <c r="H51" s="285" t="s">
        <v>154</v>
      </c>
      <c r="I51" s="286"/>
      <c r="J51" s="286"/>
      <c r="K51" s="286"/>
      <c r="L51" s="287"/>
      <c r="M51" s="285" t="s">
        <v>167</v>
      </c>
      <c r="N51" s="286"/>
      <c r="O51" s="286"/>
      <c r="P51" s="286"/>
      <c r="Q51" s="287"/>
      <c r="S51" s="300" t="s">
        <v>168</v>
      </c>
      <c r="T51" s="306">
        <v>3.7499999999999992E-2</v>
      </c>
      <c r="U51" s="307">
        <v>8.3852549156242101E-2</v>
      </c>
      <c r="V51" s="307">
        <v>0</v>
      </c>
      <c r="W51" s="307">
        <v>0</v>
      </c>
      <c r="X51" s="307">
        <v>0</v>
      </c>
      <c r="Y51" s="307">
        <v>0</v>
      </c>
      <c r="Z51" s="307">
        <v>0</v>
      </c>
      <c r="AA51" s="308">
        <v>0</v>
      </c>
    </row>
    <row r="52" spans="1:27" ht="15" thickBot="1" x14ac:dyDescent="0.35">
      <c r="A52" s="290"/>
      <c r="B52" s="291"/>
      <c r="C52" s="76" t="s">
        <v>140</v>
      </c>
      <c r="D52" s="77" t="s">
        <v>3</v>
      </c>
      <c r="E52" s="77" t="s">
        <v>4</v>
      </c>
      <c r="F52" s="77" t="s">
        <v>5</v>
      </c>
      <c r="G52" s="78" t="s">
        <v>6</v>
      </c>
      <c r="H52" s="79" t="s">
        <v>140</v>
      </c>
      <c r="I52" s="125" t="s">
        <v>3</v>
      </c>
      <c r="J52" s="125" t="s">
        <v>4</v>
      </c>
      <c r="K52" s="125" t="s">
        <v>5</v>
      </c>
      <c r="L52" s="81" t="s">
        <v>6</v>
      </c>
      <c r="M52" s="79" t="s">
        <v>140</v>
      </c>
      <c r="N52" s="125" t="s">
        <v>3</v>
      </c>
      <c r="O52" s="125" t="s">
        <v>4</v>
      </c>
      <c r="P52" s="125" t="s">
        <v>5</v>
      </c>
      <c r="Q52" s="81" t="s">
        <v>6</v>
      </c>
      <c r="S52" s="300" t="s">
        <v>169</v>
      </c>
      <c r="T52" s="309">
        <v>0.71568181818181809</v>
      </c>
      <c r="U52" s="301">
        <v>0.26555483395093915</v>
      </c>
      <c r="V52" s="301">
        <v>0.71825396825396814</v>
      </c>
      <c r="W52" s="301">
        <v>0.31978316853818689</v>
      </c>
      <c r="X52" s="301">
        <v>0.74903846153846154</v>
      </c>
      <c r="Y52" s="301">
        <v>0.29161735283307966</v>
      </c>
      <c r="Z52" s="301">
        <v>0.8</v>
      </c>
      <c r="AA52" s="302">
        <v>0.21068401719646615</v>
      </c>
    </row>
    <row r="53" spans="1:27" ht="15" thickBot="1" x14ac:dyDescent="0.35">
      <c r="A53" s="103" t="s">
        <v>155</v>
      </c>
      <c r="B53" s="104"/>
      <c r="C53" s="110"/>
      <c r="D53" s="89">
        <v>2.14</v>
      </c>
      <c r="E53" s="89"/>
      <c r="F53" s="89"/>
      <c r="G53" s="91">
        <v>2.06</v>
      </c>
      <c r="H53" s="110"/>
      <c r="I53" s="90"/>
      <c r="J53" s="90"/>
      <c r="K53" s="90"/>
      <c r="L53" s="90"/>
      <c r="M53" s="110">
        <f>H53</f>
        <v>0</v>
      </c>
      <c r="N53" s="89">
        <f t="shared" ref="N53:N60" si="51">I53</f>
        <v>0</v>
      </c>
      <c r="O53" s="89">
        <f t="shared" ref="O53:O60" si="52">J53</f>
        <v>0</v>
      </c>
      <c r="P53" s="89">
        <f t="shared" ref="P53:P60" si="53">K53</f>
        <v>0</v>
      </c>
      <c r="Q53" s="91">
        <f t="shared" ref="Q53:Q60" si="54">L53</f>
        <v>0</v>
      </c>
      <c r="S53" s="303" t="s">
        <v>170</v>
      </c>
      <c r="T53" s="310">
        <v>0.24681818181818183</v>
      </c>
      <c r="U53" s="304">
        <v>0.2268723746518409</v>
      </c>
      <c r="V53" s="304">
        <v>0.28174603174603174</v>
      </c>
      <c r="W53" s="304">
        <v>0.31978316853818695</v>
      </c>
      <c r="X53" s="304">
        <v>0.25096153846153846</v>
      </c>
      <c r="Y53" s="304">
        <v>0.29161735283307955</v>
      </c>
      <c r="Z53" s="304">
        <v>0.2</v>
      </c>
      <c r="AA53" s="305">
        <v>0.21068401719646609</v>
      </c>
    </row>
    <row r="54" spans="1:27" x14ac:dyDescent="0.3">
      <c r="A54" s="106" t="s">
        <v>156</v>
      </c>
      <c r="B54" s="107"/>
      <c r="C54" s="64">
        <v>0</v>
      </c>
      <c r="D54" s="65">
        <v>0</v>
      </c>
      <c r="E54" s="65">
        <v>0</v>
      </c>
      <c r="F54" s="65">
        <v>0</v>
      </c>
      <c r="G54" s="119">
        <v>0</v>
      </c>
      <c r="H54" s="64">
        <v>0</v>
      </c>
      <c r="I54" s="65">
        <v>0</v>
      </c>
      <c r="J54" s="65">
        <v>0</v>
      </c>
      <c r="K54" s="65">
        <v>0</v>
      </c>
      <c r="L54" s="119">
        <v>0</v>
      </c>
      <c r="M54" s="64">
        <f t="shared" ref="M54:M57" si="55">H54</f>
        <v>0</v>
      </c>
      <c r="N54" s="65">
        <f t="shared" si="51"/>
        <v>0</v>
      </c>
      <c r="O54" s="65">
        <f t="shared" si="52"/>
        <v>0</v>
      </c>
      <c r="P54" s="65">
        <f t="shared" si="53"/>
        <v>0</v>
      </c>
      <c r="Q54" s="119">
        <f t="shared" si="54"/>
        <v>0</v>
      </c>
    </row>
    <row r="55" spans="1:27" x14ac:dyDescent="0.3">
      <c r="A55" s="106" t="s">
        <v>157</v>
      </c>
      <c r="B55" s="107"/>
      <c r="C55" s="64">
        <v>0</v>
      </c>
      <c r="D55" s="65">
        <v>0</v>
      </c>
      <c r="E55" s="65">
        <v>0</v>
      </c>
      <c r="F55" s="65">
        <v>0</v>
      </c>
      <c r="G55" s="119">
        <v>0</v>
      </c>
      <c r="H55" s="64">
        <v>0</v>
      </c>
      <c r="I55" s="65">
        <v>0</v>
      </c>
      <c r="J55" s="65">
        <v>0</v>
      </c>
      <c r="K55" s="65">
        <v>0</v>
      </c>
      <c r="L55" s="119">
        <v>0</v>
      </c>
      <c r="M55" s="64">
        <f t="shared" si="55"/>
        <v>0</v>
      </c>
      <c r="N55" s="65">
        <f t="shared" si="51"/>
        <v>0</v>
      </c>
      <c r="O55" s="65">
        <f t="shared" si="52"/>
        <v>0</v>
      </c>
      <c r="P55" s="65">
        <f t="shared" si="53"/>
        <v>0</v>
      </c>
      <c r="Q55" s="119">
        <f t="shared" si="54"/>
        <v>0</v>
      </c>
      <c r="T55" s="242"/>
      <c r="U55" s="236"/>
      <c r="V55" s="236"/>
      <c r="W55" s="236"/>
      <c r="X55" s="236"/>
      <c r="Y55" s="236"/>
      <c r="Z55" s="299"/>
      <c r="AA55" s="299"/>
    </row>
    <row r="56" spans="1:27" x14ac:dyDescent="0.3">
      <c r="A56" s="106" t="s">
        <v>158</v>
      </c>
      <c r="B56" s="107"/>
      <c r="C56" s="64">
        <v>0</v>
      </c>
      <c r="D56" s="65">
        <v>0</v>
      </c>
      <c r="E56" s="65">
        <v>0</v>
      </c>
      <c r="F56" s="65">
        <v>0</v>
      </c>
      <c r="G56" s="119">
        <v>0</v>
      </c>
      <c r="H56" s="64">
        <v>0</v>
      </c>
      <c r="I56" s="65">
        <v>0</v>
      </c>
      <c r="J56" s="65">
        <v>0</v>
      </c>
      <c r="K56" s="65">
        <v>0</v>
      </c>
      <c r="L56" s="119">
        <v>0</v>
      </c>
      <c r="M56" s="64">
        <f t="shared" si="55"/>
        <v>0</v>
      </c>
      <c r="N56" s="65">
        <f t="shared" si="51"/>
        <v>0</v>
      </c>
      <c r="O56" s="65">
        <f t="shared" si="52"/>
        <v>0</v>
      </c>
      <c r="P56" s="65">
        <f t="shared" si="53"/>
        <v>0</v>
      </c>
      <c r="Q56" s="119">
        <f t="shared" si="54"/>
        <v>0</v>
      </c>
      <c r="T56" s="314">
        <f>AVERAGE(T51,V51,X51,Z51,)</f>
        <v>7.499999999999998E-3</v>
      </c>
      <c r="U56" s="236"/>
      <c r="V56" s="236"/>
      <c r="W56" s="236"/>
      <c r="X56" s="236"/>
      <c r="Y56" s="236"/>
      <c r="Z56" s="299"/>
      <c r="AA56" s="299"/>
    </row>
    <row r="57" spans="1:27" ht="15" thickBot="1" x14ac:dyDescent="0.35">
      <c r="A57" s="108" t="s">
        <v>159</v>
      </c>
      <c r="B57" s="109"/>
      <c r="C57" s="70">
        <v>0</v>
      </c>
      <c r="D57" s="120">
        <v>0</v>
      </c>
      <c r="E57" s="120">
        <v>0</v>
      </c>
      <c r="F57" s="120">
        <v>0</v>
      </c>
      <c r="G57" s="121">
        <v>0</v>
      </c>
      <c r="H57" s="70">
        <v>0</v>
      </c>
      <c r="I57" s="120">
        <v>0</v>
      </c>
      <c r="J57" s="120">
        <v>0</v>
      </c>
      <c r="K57" s="120">
        <v>0</v>
      </c>
      <c r="L57" s="121">
        <v>0</v>
      </c>
      <c r="M57" s="70">
        <f t="shared" si="55"/>
        <v>0</v>
      </c>
      <c r="N57" s="120">
        <f t="shared" si="51"/>
        <v>0</v>
      </c>
      <c r="O57" s="120">
        <f t="shared" si="52"/>
        <v>0</v>
      </c>
      <c r="P57" s="120">
        <f t="shared" si="53"/>
        <v>0</v>
      </c>
      <c r="Q57" s="121">
        <f t="shared" si="54"/>
        <v>0</v>
      </c>
      <c r="T57" s="314">
        <f>AVERAGE(T52,V52,X52,Z52,)</f>
        <v>0.59659484959484954</v>
      </c>
      <c r="U57" s="236"/>
      <c r="V57" s="236"/>
      <c r="W57" s="236"/>
      <c r="X57" s="236"/>
      <c r="Y57" s="236"/>
      <c r="Z57" s="299"/>
      <c r="AA57" s="299"/>
    </row>
    <row r="58" spans="1:27" x14ac:dyDescent="0.3">
      <c r="A58" s="96" t="s">
        <v>47</v>
      </c>
      <c r="B58" s="97"/>
      <c r="C58" s="110">
        <v>7.7</v>
      </c>
      <c r="D58" s="89">
        <v>7.1</v>
      </c>
      <c r="E58" s="89">
        <v>7.5</v>
      </c>
      <c r="F58" s="89">
        <v>7.4</v>
      </c>
      <c r="G58" s="91">
        <v>7.4</v>
      </c>
      <c r="H58" s="65">
        <v>1</v>
      </c>
      <c r="I58" s="65">
        <v>2</v>
      </c>
      <c r="J58" s="65">
        <v>1</v>
      </c>
      <c r="K58" s="65">
        <v>1</v>
      </c>
      <c r="L58" s="119">
        <v>1</v>
      </c>
      <c r="M58" s="110">
        <f>H58</f>
        <v>1</v>
      </c>
      <c r="N58" s="89">
        <f t="shared" si="51"/>
        <v>2</v>
      </c>
      <c r="O58" s="89">
        <f t="shared" si="52"/>
        <v>1</v>
      </c>
      <c r="P58" s="89">
        <f t="shared" si="53"/>
        <v>1</v>
      </c>
      <c r="Q58" s="91">
        <f t="shared" si="54"/>
        <v>1</v>
      </c>
      <c r="T58" s="314">
        <f>AVERAGE(T53,V53,X53,Z53,)</f>
        <v>0.19590515040515041</v>
      </c>
    </row>
    <row r="59" spans="1:27" x14ac:dyDescent="0.3">
      <c r="A59" s="98" t="s">
        <v>143</v>
      </c>
      <c r="B59" s="99"/>
      <c r="C59" s="64">
        <v>0.46</v>
      </c>
      <c r="D59" s="65">
        <v>0.9728</v>
      </c>
      <c r="E59" s="65">
        <v>0.73140000000000005</v>
      </c>
      <c r="F59" s="65">
        <v>0.49070000000000003</v>
      </c>
      <c r="G59" s="119">
        <v>0</v>
      </c>
      <c r="H59" s="65">
        <v>2</v>
      </c>
      <c r="I59" s="65">
        <v>3</v>
      </c>
      <c r="J59" s="65">
        <v>3</v>
      </c>
      <c r="K59" s="65">
        <v>2</v>
      </c>
      <c r="L59" s="119">
        <v>0</v>
      </c>
      <c r="M59" s="64">
        <f t="shared" ref="M59:M60" si="56">H59</f>
        <v>2</v>
      </c>
      <c r="N59" s="65">
        <f t="shared" si="51"/>
        <v>3</v>
      </c>
      <c r="O59" s="65">
        <f t="shared" si="52"/>
        <v>3</v>
      </c>
      <c r="P59" s="65">
        <f t="shared" si="53"/>
        <v>2</v>
      </c>
      <c r="Q59" s="119">
        <f t="shared" si="54"/>
        <v>0</v>
      </c>
    </row>
    <row r="60" spans="1:27" x14ac:dyDescent="0.3">
      <c r="A60" s="98" t="s">
        <v>160</v>
      </c>
      <c r="B60" s="99"/>
      <c r="C60" s="126">
        <v>0</v>
      </c>
      <c r="D60" s="86">
        <v>0</v>
      </c>
      <c r="E60" s="86">
        <v>0</v>
      </c>
      <c r="F60" s="86">
        <v>0</v>
      </c>
      <c r="G60" s="127">
        <v>0</v>
      </c>
      <c r="H60" s="65">
        <v>0</v>
      </c>
      <c r="I60" s="65">
        <v>0</v>
      </c>
      <c r="J60" s="65">
        <v>0</v>
      </c>
      <c r="K60" s="65">
        <v>0</v>
      </c>
      <c r="L60" s="119">
        <v>0</v>
      </c>
      <c r="M60" s="64">
        <f t="shared" si="56"/>
        <v>0</v>
      </c>
      <c r="N60" s="65">
        <f t="shared" si="51"/>
        <v>0</v>
      </c>
      <c r="O60" s="65">
        <f t="shared" si="52"/>
        <v>0</v>
      </c>
      <c r="P60" s="65">
        <f t="shared" si="53"/>
        <v>0</v>
      </c>
      <c r="Q60" s="119">
        <f t="shared" si="54"/>
        <v>0</v>
      </c>
    </row>
    <row r="61" spans="1:27" x14ac:dyDescent="0.3">
      <c r="A61" s="98" t="s">
        <v>151</v>
      </c>
      <c r="B61" s="298" t="s">
        <v>161</v>
      </c>
      <c r="C61" s="67">
        <v>32.5</v>
      </c>
      <c r="D61" s="68">
        <v>22.1</v>
      </c>
      <c r="E61" s="68">
        <v>11</v>
      </c>
      <c r="F61" s="68">
        <v>22</v>
      </c>
      <c r="G61" s="69">
        <v>26.7</v>
      </c>
      <c r="H61" s="123">
        <v>0</v>
      </c>
      <c r="I61" s="123">
        <v>0</v>
      </c>
      <c r="J61" s="123">
        <v>0</v>
      </c>
      <c r="K61" s="123">
        <v>0</v>
      </c>
      <c r="L61" s="124">
        <v>0</v>
      </c>
      <c r="M61" s="295">
        <f>AVERAGE(H61:H63)</f>
        <v>1.3333333333333333</v>
      </c>
      <c r="N61" s="296">
        <f t="shared" ref="N61" si="57">AVERAGE(I61:I63)</f>
        <v>0</v>
      </c>
      <c r="O61" s="296">
        <f t="shared" ref="O61" si="58">AVERAGE(J61:J63)</f>
        <v>1</v>
      </c>
      <c r="P61" s="296">
        <f t="shared" ref="P61" si="59">AVERAGE(K61:K63)</f>
        <v>0.33333333333333331</v>
      </c>
      <c r="Q61" s="297">
        <f t="shared" ref="Q61" si="60">AVERAGE(L61:L63)</f>
        <v>0.33333333333333331</v>
      </c>
    </row>
    <row r="62" spans="1:27" x14ac:dyDescent="0.3">
      <c r="A62" s="98" t="s">
        <v>119</v>
      </c>
      <c r="B62" s="298"/>
      <c r="C62" s="64">
        <v>4</v>
      </c>
      <c r="D62" s="65">
        <v>0</v>
      </c>
      <c r="E62" s="65">
        <v>3</v>
      </c>
      <c r="F62" s="65">
        <v>1</v>
      </c>
      <c r="G62" s="119">
        <v>1</v>
      </c>
      <c r="H62" s="65">
        <f>C62</f>
        <v>4</v>
      </c>
      <c r="I62" s="65">
        <f>D62</f>
        <v>0</v>
      </c>
      <c r="J62" s="65">
        <f t="shared" ref="J62:K62" si="61">E62</f>
        <v>3</v>
      </c>
      <c r="K62" s="65">
        <f t="shared" si="61"/>
        <v>1</v>
      </c>
      <c r="L62" s="65">
        <f>G62</f>
        <v>1</v>
      </c>
      <c r="M62" s="295"/>
      <c r="N62" s="296"/>
      <c r="O62" s="296"/>
      <c r="P62" s="296"/>
      <c r="Q62" s="297"/>
    </row>
    <row r="63" spans="1:27" x14ac:dyDescent="0.3">
      <c r="A63" s="98" t="s">
        <v>152</v>
      </c>
      <c r="B63" s="298"/>
      <c r="C63" s="64">
        <v>0</v>
      </c>
      <c r="D63" s="65">
        <v>0</v>
      </c>
      <c r="E63" s="65">
        <v>0</v>
      </c>
      <c r="F63" s="65">
        <v>0</v>
      </c>
      <c r="G63" s="119">
        <v>0</v>
      </c>
      <c r="H63" s="65">
        <f>C63</f>
        <v>0</v>
      </c>
      <c r="I63" s="65">
        <f>D63</f>
        <v>0</v>
      </c>
      <c r="J63" s="65">
        <f t="shared" ref="J63" si="62">E63</f>
        <v>0</v>
      </c>
      <c r="K63" s="65">
        <f t="shared" ref="K63" si="63">F63</f>
        <v>0</v>
      </c>
      <c r="L63" s="65">
        <f>G63</f>
        <v>0</v>
      </c>
      <c r="M63" s="295"/>
      <c r="N63" s="296"/>
      <c r="O63" s="296"/>
      <c r="P63" s="296"/>
      <c r="Q63" s="297"/>
    </row>
    <row r="64" spans="1:27" ht="15" thickBot="1" x14ac:dyDescent="0.35">
      <c r="A64" s="101" t="s">
        <v>162</v>
      </c>
      <c r="B64" s="102"/>
      <c r="C64" s="70">
        <v>0</v>
      </c>
      <c r="D64" s="120">
        <v>0</v>
      </c>
      <c r="E64" s="120">
        <v>0</v>
      </c>
      <c r="F64" s="120">
        <v>0</v>
      </c>
      <c r="G64" s="121">
        <v>0</v>
      </c>
      <c r="H64" s="120">
        <v>0</v>
      </c>
      <c r="I64" s="120">
        <v>0</v>
      </c>
      <c r="J64" s="120">
        <v>0</v>
      </c>
      <c r="K64" s="120">
        <v>0</v>
      </c>
      <c r="L64" s="120">
        <v>0</v>
      </c>
      <c r="M64" s="70">
        <f>H64</f>
        <v>0</v>
      </c>
      <c r="N64" s="120">
        <f t="shared" ref="N64:N69" si="64">I64</f>
        <v>0</v>
      </c>
      <c r="O64" s="120">
        <f t="shared" ref="O64:O69" si="65">J64</f>
        <v>0</v>
      </c>
      <c r="P64" s="120">
        <f t="shared" ref="P64:P69" si="66">K64</f>
        <v>0</v>
      </c>
      <c r="Q64" s="121">
        <f t="shared" ref="Q64:Q69" si="67">L64</f>
        <v>0</v>
      </c>
    </row>
    <row r="65" spans="1:17" x14ac:dyDescent="0.3">
      <c r="A65" s="87" t="s">
        <v>181</v>
      </c>
      <c r="B65" s="88"/>
      <c r="C65" s="64">
        <v>600000000</v>
      </c>
      <c r="D65" s="65">
        <v>0</v>
      </c>
      <c r="E65" s="65">
        <v>25000000000</v>
      </c>
      <c r="F65" s="65">
        <v>0</v>
      </c>
      <c r="G65" s="119">
        <v>20150000000</v>
      </c>
      <c r="H65" s="110">
        <v>1</v>
      </c>
      <c r="I65" s="89">
        <v>0</v>
      </c>
      <c r="J65" s="89">
        <v>3</v>
      </c>
      <c r="K65" s="89">
        <v>0</v>
      </c>
      <c r="L65" s="89">
        <v>3</v>
      </c>
      <c r="M65" s="110">
        <f>H65</f>
        <v>1</v>
      </c>
      <c r="N65" s="89">
        <f t="shared" si="64"/>
        <v>0</v>
      </c>
      <c r="O65" s="89">
        <f t="shared" si="65"/>
        <v>3</v>
      </c>
      <c r="P65" s="89">
        <f t="shared" si="66"/>
        <v>0</v>
      </c>
      <c r="Q65" s="91">
        <f t="shared" si="67"/>
        <v>3</v>
      </c>
    </row>
    <row r="66" spans="1:17" x14ac:dyDescent="0.3">
      <c r="A66" s="92" t="s">
        <v>163</v>
      </c>
      <c r="B66" s="93"/>
      <c r="C66" s="64">
        <v>0</v>
      </c>
      <c r="D66" s="65">
        <v>0</v>
      </c>
      <c r="E66" s="65">
        <v>0</v>
      </c>
      <c r="F66" s="65">
        <v>0</v>
      </c>
      <c r="G66" s="119">
        <v>0</v>
      </c>
      <c r="H66" s="64">
        <v>0</v>
      </c>
      <c r="I66" s="65">
        <v>0</v>
      </c>
      <c r="J66" s="65">
        <v>0</v>
      </c>
      <c r="K66" s="65">
        <v>0</v>
      </c>
      <c r="L66" s="119">
        <v>0</v>
      </c>
      <c r="M66" s="64">
        <f t="shared" ref="M66:M69" si="68">H66</f>
        <v>0</v>
      </c>
      <c r="N66" s="65">
        <f t="shared" si="64"/>
        <v>0</v>
      </c>
      <c r="O66" s="65">
        <f t="shared" si="65"/>
        <v>0</v>
      </c>
      <c r="P66" s="65">
        <f t="shared" si="66"/>
        <v>0</v>
      </c>
      <c r="Q66" s="119">
        <f t="shared" si="67"/>
        <v>0</v>
      </c>
    </row>
    <row r="67" spans="1:17" x14ac:dyDescent="0.3">
      <c r="A67" s="92" t="s">
        <v>164</v>
      </c>
      <c r="B67" s="93"/>
      <c r="C67" s="64">
        <v>0</v>
      </c>
      <c r="D67" s="65">
        <v>0</v>
      </c>
      <c r="E67" s="65">
        <v>0</v>
      </c>
      <c r="F67" s="65">
        <v>0</v>
      </c>
      <c r="G67" s="119">
        <v>0</v>
      </c>
      <c r="H67" s="64">
        <v>0</v>
      </c>
      <c r="I67" s="65">
        <v>0</v>
      </c>
      <c r="J67" s="65">
        <v>0</v>
      </c>
      <c r="K67" s="65">
        <v>0</v>
      </c>
      <c r="L67" s="119">
        <v>0</v>
      </c>
      <c r="M67" s="64">
        <f t="shared" si="68"/>
        <v>0</v>
      </c>
      <c r="N67" s="65">
        <f t="shared" si="64"/>
        <v>0</v>
      </c>
      <c r="O67" s="65">
        <f t="shared" si="65"/>
        <v>0</v>
      </c>
      <c r="P67" s="65">
        <f t="shared" si="66"/>
        <v>0</v>
      </c>
      <c r="Q67" s="119">
        <f t="shared" si="67"/>
        <v>0</v>
      </c>
    </row>
    <row r="68" spans="1:17" x14ac:dyDescent="0.3">
      <c r="A68" s="92" t="s">
        <v>165</v>
      </c>
      <c r="B68" s="93"/>
      <c r="C68" s="64">
        <v>0</v>
      </c>
      <c r="D68" s="65">
        <v>0</v>
      </c>
      <c r="E68" s="65">
        <v>0</v>
      </c>
      <c r="F68" s="65">
        <v>0</v>
      </c>
      <c r="G68" s="119">
        <v>0</v>
      </c>
      <c r="H68" s="64">
        <v>0</v>
      </c>
      <c r="I68" s="65">
        <v>0</v>
      </c>
      <c r="J68" s="65">
        <v>0</v>
      </c>
      <c r="K68" s="65">
        <v>0</v>
      </c>
      <c r="L68" s="119">
        <v>0</v>
      </c>
      <c r="M68" s="64">
        <f t="shared" si="68"/>
        <v>0</v>
      </c>
      <c r="N68" s="65">
        <f t="shared" si="64"/>
        <v>0</v>
      </c>
      <c r="O68" s="65">
        <f t="shared" si="65"/>
        <v>0</v>
      </c>
      <c r="P68" s="65">
        <f t="shared" si="66"/>
        <v>0</v>
      </c>
      <c r="Q68" s="119">
        <f t="shared" si="67"/>
        <v>0</v>
      </c>
    </row>
    <row r="69" spans="1:17" ht="15" thickBot="1" x14ac:dyDescent="0.35">
      <c r="A69" s="94" t="s">
        <v>166</v>
      </c>
      <c r="B69" s="95"/>
      <c r="C69" s="70">
        <v>0</v>
      </c>
      <c r="D69" s="120">
        <v>0</v>
      </c>
      <c r="E69" s="120">
        <v>0</v>
      </c>
      <c r="F69" s="120">
        <v>0</v>
      </c>
      <c r="G69" s="121">
        <v>0</v>
      </c>
      <c r="H69" s="70">
        <v>0</v>
      </c>
      <c r="I69" s="120">
        <v>0</v>
      </c>
      <c r="J69" s="120">
        <v>0</v>
      </c>
      <c r="K69" s="120">
        <v>0</v>
      </c>
      <c r="L69" s="121">
        <v>0</v>
      </c>
      <c r="M69" s="70">
        <f t="shared" si="68"/>
        <v>0</v>
      </c>
      <c r="N69" s="120">
        <f t="shared" si="64"/>
        <v>0</v>
      </c>
      <c r="O69" s="120">
        <f t="shared" si="65"/>
        <v>0</v>
      </c>
      <c r="P69" s="120">
        <f t="shared" si="66"/>
        <v>0</v>
      </c>
      <c r="Q69" s="121">
        <f t="shared" si="67"/>
        <v>0</v>
      </c>
    </row>
    <row r="70" spans="1:17" x14ac:dyDescent="0.3">
      <c r="C70" s="65"/>
      <c r="D70" s="65"/>
      <c r="E70" s="65"/>
      <c r="F70" s="65"/>
      <c r="G70" s="65"/>
      <c r="H70" s="118"/>
      <c r="I70" s="118"/>
      <c r="J70" s="118"/>
      <c r="K70" s="118"/>
      <c r="L70" s="117" t="s">
        <v>168</v>
      </c>
      <c r="M70" s="118">
        <f>SUM(M53:M57)</f>
        <v>0</v>
      </c>
      <c r="N70" s="118">
        <f t="shared" ref="N70:Q70" si="69">SUM(N53:N57)</f>
        <v>0</v>
      </c>
      <c r="O70" s="118">
        <f t="shared" si="69"/>
        <v>0</v>
      </c>
      <c r="P70" s="118">
        <f t="shared" si="69"/>
        <v>0</v>
      </c>
      <c r="Q70" s="118">
        <f t="shared" si="69"/>
        <v>0</v>
      </c>
    </row>
    <row r="71" spans="1:17" x14ac:dyDescent="0.3">
      <c r="C71" s="65"/>
      <c r="D71" s="65"/>
      <c r="E71" s="65"/>
      <c r="F71" s="65"/>
      <c r="G71" s="65"/>
      <c r="H71" s="118"/>
      <c r="I71" s="118"/>
      <c r="J71" s="118"/>
      <c r="K71" s="118"/>
      <c r="L71" s="117" t="s">
        <v>169</v>
      </c>
      <c r="M71" s="5">
        <f>SUM(M58:M64)</f>
        <v>4.333333333333333</v>
      </c>
      <c r="N71" s="5">
        <f t="shared" ref="N71:Q71" si="70">SUM(N58:N64)</f>
        <v>5</v>
      </c>
      <c r="O71" s="5">
        <f t="shared" si="70"/>
        <v>5</v>
      </c>
      <c r="P71" s="5">
        <f t="shared" si="70"/>
        <v>3.3333333333333335</v>
      </c>
      <c r="Q71" s="5">
        <f t="shared" si="70"/>
        <v>1.3333333333333333</v>
      </c>
    </row>
    <row r="72" spans="1:17" ht="15" thickBot="1" x14ac:dyDescent="0.35">
      <c r="C72" s="118"/>
      <c r="D72" s="118"/>
      <c r="E72" s="118"/>
      <c r="F72" s="118"/>
      <c r="G72" s="118"/>
      <c r="H72" s="118"/>
      <c r="I72" s="118"/>
      <c r="J72" s="118"/>
      <c r="K72" s="118"/>
      <c r="L72" s="117" t="s">
        <v>170</v>
      </c>
      <c r="M72" s="118">
        <f>SUM(M65:M69)</f>
        <v>1</v>
      </c>
      <c r="N72" s="118">
        <f t="shared" ref="N72:Q72" si="71">SUM(N65:N69)</f>
        <v>0</v>
      </c>
      <c r="O72" s="118">
        <f t="shared" si="71"/>
        <v>3</v>
      </c>
      <c r="P72" s="118">
        <f t="shared" si="71"/>
        <v>0</v>
      </c>
      <c r="Q72" s="118">
        <f t="shared" si="71"/>
        <v>3</v>
      </c>
    </row>
    <row r="73" spans="1:17" ht="15" thickBot="1" x14ac:dyDescent="0.35">
      <c r="C73" s="118"/>
      <c r="D73" s="118"/>
      <c r="E73" s="118"/>
      <c r="F73" s="118"/>
      <c r="G73" s="118"/>
      <c r="H73" s="118"/>
      <c r="I73" s="118"/>
      <c r="J73" s="118"/>
      <c r="K73" s="118"/>
      <c r="L73" s="128" t="s">
        <v>171</v>
      </c>
      <c r="M73" s="129">
        <f>(M70/5)+(M71/5)+(M72/5)</f>
        <v>1.0666666666666667</v>
      </c>
      <c r="N73" s="129">
        <f t="shared" ref="N73:Q73" si="72">(N70/5)+(N71/5)+(N72/5)</f>
        <v>1</v>
      </c>
      <c r="O73" s="129">
        <f t="shared" si="72"/>
        <v>1.6</v>
      </c>
      <c r="P73" s="129">
        <f t="shared" si="72"/>
        <v>0.66666666666666674</v>
      </c>
      <c r="Q73" s="130">
        <f t="shared" si="72"/>
        <v>0.8666666666666667</v>
      </c>
    </row>
    <row r="74" spans="1:17" x14ac:dyDescent="0.3">
      <c r="L74" s="240" t="s">
        <v>242</v>
      </c>
      <c r="M74">
        <f>_xlfn.STDEV.S(M53:M69)</f>
        <v>0.64815570668306244</v>
      </c>
      <c r="N74">
        <f t="shared" ref="N74:Q74" si="73">_xlfn.STDEV.S(N53:N69)</f>
        <v>0.89973541084243736</v>
      </c>
      <c r="O74">
        <f t="shared" si="73"/>
        <v>1.0600988273786194</v>
      </c>
      <c r="P74">
        <f t="shared" si="73"/>
        <v>0.55872113989835048</v>
      </c>
      <c r="Q74">
        <f t="shared" si="73"/>
        <v>0.79548993255994938</v>
      </c>
    </row>
    <row r="75" spans="1:17" ht="15" thickBot="1" x14ac:dyDescent="0.35">
      <c r="L75" s="240" t="s">
        <v>243</v>
      </c>
      <c r="M75">
        <f>M74/SQRT((COUNT(M53:M69)))</f>
        <v>0.16735308384885333</v>
      </c>
      <c r="N75">
        <f t="shared" ref="N75:Q75" si="74">N74/SQRT((COUNT(N53:N69)))</f>
        <v>0.2323106841457232</v>
      </c>
      <c r="O75">
        <f t="shared" si="74"/>
        <v>0.27371634025142694</v>
      </c>
      <c r="P75">
        <f t="shared" si="74"/>
        <v>0.14426117800002239</v>
      </c>
      <c r="Q75">
        <f t="shared" si="74"/>
        <v>0.205394617392023</v>
      </c>
    </row>
    <row r="76" spans="1:17" x14ac:dyDescent="0.3">
      <c r="A76" s="288" t="s">
        <v>179</v>
      </c>
      <c r="B76" s="289"/>
      <c r="C76" s="292" t="s">
        <v>153</v>
      </c>
      <c r="D76" s="293"/>
      <c r="E76" s="293"/>
      <c r="F76" s="293"/>
      <c r="G76" s="294"/>
      <c r="H76" s="285" t="s">
        <v>154</v>
      </c>
      <c r="I76" s="286"/>
      <c r="J76" s="286"/>
      <c r="K76" s="286"/>
      <c r="L76" s="287"/>
      <c r="M76" s="285" t="s">
        <v>167</v>
      </c>
      <c r="N76" s="286"/>
      <c r="O76" s="286"/>
      <c r="P76" s="286"/>
      <c r="Q76" s="287"/>
    </row>
    <row r="77" spans="1:17" ht="15" thickBot="1" x14ac:dyDescent="0.35">
      <c r="A77" s="290"/>
      <c r="B77" s="291"/>
      <c r="C77" s="76" t="s">
        <v>140</v>
      </c>
      <c r="D77" s="77" t="s">
        <v>3</v>
      </c>
      <c r="E77" s="77" t="s">
        <v>4</v>
      </c>
      <c r="F77" s="77" t="s">
        <v>5</v>
      </c>
      <c r="G77" s="78" t="s">
        <v>6</v>
      </c>
      <c r="H77" s="79" t="s">
        <v>140</v>
      </c>
      <c r="I77" s="125" t="s">
        <v>3</v>
      </c>
      <c r="J77" s="125" t="s">
        <v>4</v>
      </c>
      <c r="K77" s="125" t="s">
        <v>5</v>
      </c>
      <c r="L77" s="81" t="s">
        <v>6</v>
      </c>
      <c r="M77" s="79" t="s">
        <v>140</v>
      </c>
      <c r="N77" s="125" t="s">
        <v>3</v>
      </c>
      <c r="O77" s="125" t="s">
        <v>4</v>
      </c>
      <c r="P77" s="125" t="s">
        <v>5</v>
      </c>
      <c r="Q77" s="81" t="s">
        <v>6</v>
      </c>
    </row>
    <row r="78" spans="1:17" x14ac:dyDescent="0.3">
      <c r="A78" s="103" t="s">
        <v>155</v>
      </c>
      <c r="B78" s="104"/>
      <c r="C78" s="110">
        <v>0</v>
      </c>
      <c r="D78" s="89">
        <v>2.0169300988639649</v>
      </c>
      <c r="E78" s="89">
        <v>0</v>
      </c>
      <c r="F78" s="89">
        <v>0</v>
      </c>
      <c r="G78" s="91">
        <v>2.2804166936326156</v>
      </c>
      <c r="H78" s="110">
        <v>0</v>
      </c>
      <c r="I78" s="90">
        <v>0</v>
      </c>
      <c r="J78" s="90">
        <v>0</v>
      </c>
      <c r="K78" s="90">
        <v>0</v>
      </c>
      <c r="L78" s="90">
        <v>0</v>
      </c>
      <c r="M78" s="110">
        <f>H78</f>
        <v>0</v>
      </c>
      <c r="N78" s="89">
        <f t="shared" ref="N78:N85" si="75">I78</f>
        <v>0</v>
      </c>
      <c r="O78" s="89">
        <f t="shared" ref="O78:O85" si="76">J78</f>
        <v>0</v>
      </c>
      <c r="P78" s="89">
        <f t="shared" ref="P78:P85" si="77">K78</f>
        <v>0</v>
      </c>
      <c r="Q78" s="91">
        <f t="shared" ref="Q78:Q85" si="78">L78</f>
        <v>0</v>
      </c>
    </row>
    <row r="79" spans="1:17" x14ac:dyDescent="0.3">
      <c r="A79" s="106" t="s">
        <v>156</v>
      </c>
      <c r="B79" s="107"/>
      <c r="C79" s="64">
        <v>0</v>
      </c>
      <c r="D79" s="65">
        <v>0</v>
      </c>
      <c r="E79" s="65">
        <v>0</v>
      </c>
      <c r="F79" s="65">
        <v>0</v>
      </c>
      <c r="G79" s="119">
        <v>0</v>
      </c>
      <c r="H79" s="64">
        <v>0</v>
      </c>
      <c r="I79" s="65">
        <v>0</v>
      </c>
      <c r="J79" s="65">
        <v>0</v>
      </c>
      <c r="K79" s="65">
        <v>0</v>
      </c>
      <c r="L79" s="65">
        <v>0</v>
      </c>
      <c r="M79" s="64">
        <f t="shared" ref="M79:M82" si="79">H79</f>
        <v>0</v>
      </c>
      <c r="N79" s="65">
        <f t="shared" si="75"/>
        <v>0</v>
      </c>
      <c r="O79" s="65">
        <f t="shared" si="76"/>
        <v>0</v>
      </c>
      <c r="P79" s="65">
        <f t="shared" si="77"/>
        <v>0</v>
      </c>
      <c r="Q79" s="119">
        <f t="shared" si="78"/>
        <v>0</v>
      </c>
    </row>
    <row r="80" spans="1:17" x14ac:dyDescent="0.3">
      <c r="A80" s="106" t="s">
        <v>157</v>
      </c>
      <c r="B80" s="107"/>
      <c r="C80" s="64">
        <v>0</v>
      </c>
      <c r="D80" s="65">
        <v>0</v>
      </c>
      <c r="E80" s="65">
        <v>0</v>
      </c>
      <c r="F80" s="65">
        <v>0</v>
      </c>
      <c r="G80" s="119">
        <v>0</v>
      </c>
      <c r="H80" s="64">
        <v>0</v>
      </c>
      <c r="I80" s="65">
        <v>0</v>
      </c>
      <c r="J80" s="65">
        <v>0</v>
      </c>
      <c r="K80" s="65">
        <v>0</v>
      </c>
      <c r="L80" s="65">
        <v>0</v>
      </c>
      <c r="M80" s="64">
        <f t="shared" si="79"/>
        <v>0</v>
      </c>
      <c r="N80" s="65">
        <f t="shared" si="75"/>
        <v>0</v>
      </c>
      <c r="O80" s="65">
        <f t="shared" si="76"/>
        <v>0</v>
      </c>
      <c r="P80" s="65">
        <f t="shared" si="77"/>
        <v>0</v>
      </c>
      <c r="Q80" s="119">
        <f t="shared" si="78"/>
        <v>0</v>
      </c>
    </row>
    <row r="81" spans="1:17" x14ac:dyDescent="0.3">
      <c r="A81" s="106" t="s">
        <v>158</v>
      </c>
      <c r="B81" s="107"/>
      <c r="C81" s="64">
        <v>0</v>
      </c>
      <c r="D81" s="65">
        <v>0</v>
      </c>
      <c r="E81" s="65">
        <v>0</v>
      </c>
      <c r="F81" s="65">
        <v>0</v>
      </c>
      <c r="G81" s="119">
        <v>0</v>
      </c>
      <c r="H81" s="64">
        <v>0</v>
      </c>
      <c r="I81" s="65">
        <v>0</v>
      </c>
      <c r="J81" s="65">
        <v>0</v>
      </c>
      <c r="K81" s="65">
        <v>0</v>
      </c>
      <c r="L81" s="65">
        <v>0</v>
      </c>
      <c r="M81" s="64">
        <f t="shared" si="79"/>
        <v>0</v>
      </c>
      <c r="N81" s="65">
        <f t="shared" si="75"/>
        <v>0</v>
      </c>
      <c r="O81" s="65">
        <f t="shared" si="76"/>
        <v>0</v>
      </c>
      <c r="P81" s="65">
        <f t="shared" si="77"/>
        <v>0</v>
      </c>
      <c r="Q81" s="119">
        <f t="shared" si="78"/>
        <v>0</v>
      </c>
    </row>
    <row r="82" spans="1:17" ht="15" thickBot="1" x14ac:dyDescent="0.35">
      <c r="A82" s="108" t="s">
        <v>159</v>
      </c>
      <c r="B82" s="109"/>
      <c r="C82" s="70">
        <v>0</v>
      </c>
      <c r="D82" s="120">
        <v>0</v>
      </c>
      <c r="E82" s="120">
        <v>0</v>
      </c>
      <c r="F82" s="120">
        <v>0</v>
      </c>
      <c r="G82" s="121">
        <v>0</v>
      </c>
      <c r="H82" s="70">
        <v>0</v>
      </c>
      <c r="I82" s="120">
        <v>0</v>
      </c>
      <c r="J82" s="120">
        <v>0</v>
      </c>
      <c r="K82" s="120">
        <v>0</v>
      </c>
      <c r="L82" s="120">
        <v>0</v>
      </c>
      <c r="M82" s="64">
        <f t="shared" si="79"/>
        <v>0</v>
      </c>
      <c r="N82" s="65">
        <f t="shared" si="75"/>
        <v>0</v>
      </c>
      <c r="O82" s="65">
        <f t="shared" si="76"/>
        <v>0</v>
      </c>
      <c r="P82" s="65">
        <f t="shared" si="77"/>
        <v>0</v>
      </c>
      <c r="Q82" s="119">
        <f t="shared" si="78"/>
        <v>0</v>
      </c>
    </row>
    <row r="83" spans="1:17" x14ac:dyDescent="0.3">
      <c r="A83" s="96" t="s">
        <v>47</v>
      </c>
      <c r="B83" s="97"/>
      <c r="C83" s="110">
        <v>7.6</v>
      </c>
      <c r="D83" s="89">
        <v>7.4</v>
      </c>
      <c r="E83" s="89">
        <v>7.6</v>
      </c>
      <c r="F83" s="89">
        <v>7.4</v>
      </c>
      <c r="G83" s="91">
        <v>7.4</v>
      </c>
      <c r="H83" s="64">
        <v>1</v>
      </c>
      <c r="I83" s="65">
        <v>1</v>
      </c>
      <c r="J83" s="65">
        <v>1</v>
      </c>
      <c r="K83" s="65">
        <v>1</v>
      </c>
      <c r="L83" s="119">
        <v>1</v>
      </c>
      <c r="M83" s="110">
        <f>H83</f>
        <v>1</v>
      </c>
      <c r="N83" s="89">
        <f t="shared" si="75"/>
        <v>1</v>
      </c>
      <c r="O83" s="89">
        <f t="shared" si="76"/>
        <v>1</v>
      </c>
      <c r="P83" s="89">
        <f t="shared" si="77"/>
        <v>1</v>
      </c>
      <c r="Q83" s="91">
        <f t="shared" si="78"/>
        <v>1</v>
      </c>
    </row>
    <row r="84" spans="1:17" x14ac:dyDescent="0.3">
      <c r="A84" s="98" t="s">
        <v>143</v>
      </c>
      <c r="B84" s="99"/>
      <c r="C84" s="64">
        <v>0.44</v>
      </c>
      <c r="D84" s="65">
        <v>0.57479999999999998</v>
      </c>
      <c r="E84" s="65">
        <v>1.0467</v>
      </c>
      <c r="F84" s="65">
        <v>0.72360000000000002</v>
      </c>
      <c r="G84" s="119">
        <v>0</v>
      </c>
      <c r="H84" s="64">
        <v>2</v>
      </c>
      <c r="I84" s="65">
        <v>2</v>
      </c>
      <c r="J84" s="65">
        <v>3</v>
      </c>
      <c r="K84" s="65">
        <v>3</v>
      </c>
      <c r="L84" s="119">
        <v>0</v>
      </c>
      <c r="M84" s="64">
        <f t="shared" ref="M84:M85" si="80">H84</f>
        <v>2</v>
      </c>
      <c r="N84" s="65">
        <f t="shared" si="75"/>
        <v>2</v>
      </c>
      <c r="O84" s="65">
        <f t="shared" si="76"/>
        <v>3</v>
      </c>
      <c r="P84" s="65">
        <f t="shared" si="77"/>
        <v>3</v>
      </c>
      <c r="Q84" s="119">
        <f t="shared" si="78"/>
        <v>0</v>
      </c>
    </row>
    <row r="85" spans="1:17" x14ac:dyDescent="0.3">
      <c r="A85" s="98" t="s">
        <v>160</v>
      </c>
      <c r="B85" s="99"/>
      <c r="C85" s="126"/>
      <c r="D85" s="21"/>
      <c r="E85" s="21"/>
      <c r="F85" s="21"/>
      <c r="G85" s="127"/>
      <c r="H85" s="64">
        <v>0</v>
      </c>
      <c r="I85" s="65">
        <v>0</v>
      </c>
      <c r="J85" s="65">
        <v>0</v>
      </c>
      <c r="K85" s="65">
        <v>0</v>
      </c>
      <c r="L85" s="119">
        <v>0</v>
      </c>
      <c r="M85" s="64">
        <f t="shared" si="80"/>
        <v>0</v>
      </c>
      <c r="N85" s="65">
        <f t="shared" si="75"/>
        <v>0</v>
      </c>
      <c r="O85" s="65">
        <f t="shared" si="76"/>
        <v>0</v>
      </c>
      <c r="P85" s="65">
        <f t="shared" si="77"/>
        <v>0</v>
      </c>
      <c r="Q85" s="119">
        <f t="shared" si="78"/>
        <v>0</v>
      </c>
    </row>
    <row r="86" spans="1:17" x14ac:dyDescent="0.3">
      <c r="A86" s="98" t="s">
        <v>151</v>
      </c>
      <c r="B86" s="298" t="s">
        <v>161</v>
      </c>
      <c r="C86" s="67">
        <v>33.700000000000003</v>
      </c>
      <c r="D86" s="68">
        <v>24.6</v>
      </c>
      <c r="E86" s="68">
        <v>34.299999999999997</v>
      </c>
      <c r="F86" s="68">
        <v>37.4</v>
      </c>
      <c r="G86" s="69">
        <v>35.799999999999997</v>
      </c>
      <c r="H86" s="122">
        <v>0</v>
      </c>
      <c r="I86" s="123">
        <v>0</v>
      </c>
      <c r="J86" s="123">
        <v>0</v>
      </c>
      <c r="K86" s="123">
        <v>0</v>
      </c>
      <c r="L86" s="124">
        <v>0</v>
      </c>
      <c r="M86" s="295">
        <f>AVERAGE(H86:H88)</f>
        <v>0.66666666666666663</v>
      </c>
      <c r="N86" s="296">
        <f t="shared" ref="N86" si="81">AVERAGE(I86:I88)</f>
        <v>0</v>
      </c>
      <c r="O86" s="296">
        <f t="shared" ref="O86" si="82">AVERAGE(J86:J88)</f>
        <v>1</v>
      </c>
      <c r="P86" s="296">
        <f t="shared" ref="P86" si="83">AVERAGE(K86:K88)</f>
        <v>0.33333333333333331</v>
      </c>
      <c r="Q86" s="297">
        <f t="shared" ref="Q86" si="84">AVERAGE(L86:L88)</f>
        <v>1</v>
      </c>
    </row>
    <row r="87" spans="1:17" x14ac:dyDescent="0.3">
      <c r="A87" s="98" t="s">
        <v>119</v>
      </c>
      <c r="B87" s="298"/>
      <c r="C87" s="64">
        <v>2</v>
      </c>
      <c r="D87" s="65">
        <v>0</v>
      </c>
      <c r="E87" s="65">
        <v>3</v>
      </c>
      <c r="F87" s="65">
        <v>1</v>
      </c>
      <c r="G87" s="119">
        <v>3</v>
      </c>
      <c r="H87" s="65">
        <v>2</v>
      </c>
      <c r="I87" s="65">
        <v>0</v>
      </c>
      <c r="J87" s="65">
        <v>3</v>
      </c>
      <c r="K87" s="65">
        <v>1</v>
      </c>
      <c r="L87" s="65">
        <v>3</v>
      </c>
      <c r="M87" s="295"/>
      <c r="N87" s="296"/>
      <c r="O87" s="296"/>
      <c r="P87" s="296"/>
      <c r="Q87" s="297"/>
    </row>
    <row r="88" spans="1:17" x14ac:dyDescent="0.3">
      <c r="A88" s="98" t="s">
        <v>152</v>
      </c>
      <c r="B88" s="298"/>
      <c r="C88" s="64">
        <v>0</v>
      </c>
      <c r="D88" s="65">
        <v>0</v>
      </c>
      <c r="E88" s="65">
        <v>0</v>
      </c>
      <c r="F88" s="65">
        <v>0</v>
      </c>
      <c r="G88" s="119">
        <v>0</v>
      </c>
      <c r="H88" s="65">
        <v>0</v>
      </c>
      <c r="I88" s="65">
        <v>0</v>
      </c>
      <c r="J88" s="65">
        <v>0</v>
      </c>
      <c r="K88" s="65">
        <v>0</v>
      </c>
      <c r="L88" s="65">
        <v>0</v>
      </c>
      <c r="M88" s="295"/>
      <c r="N88" s="296"/>
      <c r="O88" s="296"/>
      <c r="P88" s="296"/>
      <c r="Q88" s="297"/>
    </row>
    <row r="89" spans="1:17" ht="15" thickBot="1" x14ac:dyDescent="0.35">
      <c r="A89" s="101" t="s">
        <v>162</v>
      </c>
      <c r="B89" s="102"/>
      <c r="C89" s="70">
        <v>0</v>
      </c>
      <c r="D89" s="120">
        <v>0</v>
      </c>
      <c r="E89" s="120">
        <v>0</v>
      </c>
      <c r="F89" s="120">
        <v>0</v>
      </c>
      <c r="G89" s="121">
        <v>0</v>
      </c>
      <c r="H89" s="120">
        <v>0</v>
      </c>
      <c r="I89" s="120">
        <v>0</v>
      </c>
      <c r="J89" s="120">
        <v>0</v>
      </c>
      <c r="K89" s="120">
        <v>0</v>
      </c>
      <c r="L89" s="120">
        <v>0</v>
      </c>
      <c r="M89" s="64">
        <f>H89</f>
        <v>0</v>
      </c>
      <c r="N89" s="65">
        <f t="shared" ref="N89:N94" si="85">I89</f>
        <v>0</v>
      </c>
      <c r="O89" s="65">
        <f t="shared" ref="O89:O94" si="86">J89</f>
        <v>0</v>
      </c>
      <c r="P89" s="65">
        <f t="shared" ref="P89:P94" si="87">K89</f>
        <v>0</v>
      </c>
      <c r="Q89" s="119">
        <f t="shared" ref="Q89:Q94" si="88">L89</f>
        <v>0</v>
      </c>
    </row>
    <row r="90" spans="1:17" x14ac:dyDescent="0.3">
      <c r="A90" s="87" t="s">
        <v>181</v>
      </c>
      <c r="B90" s="88"/>
      <c r="C90" s="110">
        <v>300000000</v>
      </c>
      <c r="D90" s="89">
        <v>0</v>
      </c>
      <c r="E90" s="89">
        <v>10150000000</v>
      </c>
      <c r="F90" s="89">
        <v>0</v>
      </c>
      <c r="G90" s="91">
        <v>10300000000</v>
      </c>
      <c r="H90" s="89">
        <v>1</v>
      </c>
      <c r="I90" s="89"/>
      <c r="J90" s="89">
        <v>2</v>
      </c>
      <c r="K90" s="89"/>
      <c r="L90" s="89">
        <v>2</v>
      </c>
      <c r="M90" s="110">
        <f>H90</f>
        <v>1</v>
      </c>
      <c r="N90" s="89">
        <f t="shared" si="85"/>
        <v>0</v>
      </c>
      <c r="O90" s="89">
        <f t="shared" si="86"/>
        <v>2</v>
      </c>
      <c r="P90" s="89">
        <f t="shared" si="87"/>
        <v>0</v>
      </c>
      <c r="Q90" s="91">
        <f t="shared" si="88"/>
        <v>2</v>
      </c>
    </row>
    <row r="91" spans="1:17" x14ac:dyDescent="0.3">
      <c r="A91" s="92" t="s">
        <v>163</v>
      </c>
      <c r="B91" s="93"/>
      <c r="C91" s="64">
        <v>0</v>
      </c>
      <c r="D91" s="65">
        <v>0</v>
      </c>
      <c r="E91" s="65">
        <v>0</v>
      </c>
      <c r="F91" s="65">
        <v>0</v>
      </c>
      <c r="G91" s="119">
        <v>0</v>
      </c>
      <c r="H91" s="65">
        <v>0</v>
      </c>
      <c r="I91" s="65">
        <v>0</v>
      </c>
      <c r="J91" s="65">
        <v>0</v>
      </c>
      <c r="K91" s="65">
        <v>0</v>
      </c>
      <c r="L91" s="65">
        <v>0</v>
      </c>
      <c r="M91" s="64">
        <f t="shared" ref="M91:M94" si="89">H91</f>
        <v>0</v>
      </c>
      <c r="N91" s="65">
        <f t="shared" si="85"/>
        <v>0</v>
      </c>
      <c r="O91" s="65">
        <f t="shared" si="86"/>
        <v>0</v>
      </c>
      <c r="P91" s="65">
        <f t="shared" si="87"/>
        <v>0</v>
      </c>
      <c r="Q91" s="119">
        <f t="shared" si="88"/>
        <v>0</v>
      </c>
    </row>
    <row r="92" spans="1:17" x14ac:dyDescent="0.3">
      <c r="A92" s="92" t="s">
        <v>164</v>
      </c>
      <c r="B92" s="93"/>
      <c r="C92" s="64">
        <v>0</v>
      </c>
      <c r="D92" s="65">
        <v>0</v>
      </c>
      <c r="E92" s="65">
        <v>0</v>
      </c>
      <c r="F92" s="65">
        <v>0</v>
      </c>
      <c r="G92" s="119">
        <v>0</v>
      </c>
      <c r="H92" s="65">
        <v>0</v>
      </c>
      <c r="I92" s="65">
        <v>0</v>
      </c>
      <c r="J92" s="65">
        <v>0</v>
      </c>
      <c r="K92" s="65">
        <v>0</v>
      </c>
      <c r="L92" s="65">
        <v>0</v>
      </c>
      <c r="M92" s="64">
        <f t="shared" si="89"/>
        <v>0</v>
      </c>
      <c r="N92" s="65">
        <f t="shared" si="85"/>
        <v>0</v>
      </c>
      <c r="O92" s="65">
        <f t="shared" si="86"/>
        <v>0</v>
      </c>
      <c r="P92" s="65">
        <f t="shared" si="87"/>
        <v>0</v>
      </c>
      <c r="Q92" s="119">
        <f t="shared" si="88"/>
        <v>0</v>
      </c>
    </row>
    <row r="93" spans="1:17" x14ac:dyDescent="0.3">
      <c r="A93" s="92" t="s">
        <v>165</v>
      </c>
      <c r="B93" s="93"/>
      <c r="C93" s="64">
        <v>0</v>
      </c>
      <c r="D93" s="65">
        <v>0</v>
      </c>
      <c r="E93" s="65">
        <v>0</v>
      </c>
      <c r="F93" s="65">
        <v>0</v>
      </c>
      <c r="G93" s="119">
        <v>0</v>
      </c>
      <c r="H93" s="65">
        <v>0</v>
      </c>
      <c r="I93" s="65">
        <v>0</v>
      </c>
      <c r="J93" s="65">
        <v>0</v>
      </c>
      <c r="K93" s="65">
        <v>0</v>
      </c>
      <c r="L93" s="65">
        <v>0</v>
      </c>
      <c r="M93" s="64">
        <f t="shared" si="89"/>
        <v>0</v>
      </c>
      <c r="N93" s="65">
        <f t="shared" si="85"/>
        <v>0</v>
      </c>
      <c r="O93" s="65">
        <f t="shared" si="86"/>
        <v>0</v>
      </c>
      <c r="P93" s="65">
        <f t="shared" si="87"/>
        <v>0</v>
      </c>
      <c r="Q93" s="119">
        <f t="shared" si="88"/>
        <v>0</v>
      </c>
    </row>
    <row r="94" spans="1:17" ht="15" thickBot="1" x14ac:dyDescent="0.35">
      <c r="A94" s="94" t="s">
        <v>166</v>
      </c>
      <c r="B94" s="95"/>
      <c r="C94" s="70">
        <v>0</v>
      </c>
      <c r="D94" s="120">
        <v>0</v>
      </c>
      <c r="E94" s="120">
        <v>0</v>
      </c>
      <c r="F94" s="120">
        <v>0</v>
      </c>
      <c r="G94" s="121">
        <v>0</v>
      </c>
      <c r="H94" s="120">
        <v>0</v>
      </c>
      <c r="I94" s="120">
        <v>0</v>
      </c>
      <c r="J94" s="120">
        <v>0</v>
      </c>
      <c r="K94" s="120">
        <v>0</v>
      </c>
      <c r="L94" s="120">
        <v>0</v>
      </c>
      <c r="M94" s="70">
        <f t="shared" si="89"/>
        <v>0</v>
      </c>
      <c r="N94" s="120">
        <f t="shared" si="85"/>
        <v>0</v>
      </c>
      <c r="O94" s="120">
        <f t="shared" si="86"/>
        <v>0</v>
      </c>
      <c r="P94" s="120">
        <f t="shared" si="87"/>
        <v>0</v>
      </c>
      <c r="Q94" s="121">
        <f t="shared" si="88"/>
        <v>0</v>
      </c>
    </row>
    <row r="95" spans="1:17" x14ac:dyDescent="0.3">
      <c r="C95" s="65"/>
      <c r="D95" s="65"/>
      <c r="E95" s="65"/>
      <c r="F95" s="65"/>
      <c r="G95" s="65"/>
      <c r="H95" s="118"/>
      <c r="I95" s="118"/>
      <c r="J95" s="118"/>
      <c r="K95" s="118"/>
      <c r="L95" s="117" t="s">
        <v>168</v>
      </c>
      <c r="M95" s="118">
        <f>SUM(M78:M82)</f>
        <v>0</v>
      </c>
      <c r="N95" s="118">
        <f t="shared" ref="N95:Q95" si="90">SUM(N78:N82)</f>
        <v>0</v>
      </c>
      <c r="O95" s="118">
        <f t="shared" si="90"/>
        <v>0</v>
      </c>
      <c r="P95" s="118">
        <f t="shared" si="90"/>
        <v>0</v>
      </c>
      <c r="Q95" s="118">
        <f t="shared" si="90"/>
        <v>0</v>
      </c>
    </row>
    <row r="96" spans="1:17" x14ac:dyDescent="0.3">
      <c r="C96" s="65"/>
      <c r="D96" s="65"/>
      <c r="E96" s="65"/>
      <c r="F96" s="65"/>
      <c r="G96" s="65"/>
      <c r="H96" s="118"/>
      <c r="I96" s="118"/>
      <c r="J96" s="118"/>
      <c r="K96" s="118"/>
      <c r="L96" s="117" t="s">
        <v>169</v>
      </c>
      <c r="M96" s="5">
        <f>SUM(M83:M89)</f>
        <v>3.6666666666666665</v>
      </c>
      <c r="N96" s="5">
        <f t="shared" ref="N96:Q96" si="91">SUM(N83:N89)</f>
        <v>3</v>
      </c>
      <c r="O96" s="5">
        <f t="shared" si="91"/>
        <v>5</v>
      </c>
      <c r="P96" s="5">
        <f t="shared" si="91"/>
        <v>4.333333333333333</v>
      </c>
      <c r="Q96" s="5">
        <f t="shared" si="91"/>
        <v>2</v>
      </c>
    </row>
    <row r="97" spans="3:17" ht="15" thickBot="1" x14ac:dyDescent="0.35">
      <c r="C97" s="118"/>
      <c r="D97" s="118"/>
      <c r="E97" s="118"/>
      <c r="F97" s="118"/>
      <c r="G97" s="118"/>
      <c r="H97" s="118"/>
      <c r="I97" s="118"/>
      <c r="J97" s="118"/>
      <c r="K97" s="118"/>
      <c r="L97" s="117" t="s">
        <v>170</v>
      </c>
      <c r="M97" s="118">
        <f>SUM(M90:M94)</f>
        <v>1</v>
      </c>
      <c r="N97" s="118">
        <f t="shared" ref="N97:Q97" si="92">SUM(N90:N94)</f>
        <v>0</v>
      </c>
      <c r="O97" s="118">
        <f t="shared" si="92"/>
        <v>2</v>
      </c>
      <c r="P97" s="118">
        <f t="shared" si="92"/>
        <v>0</v>
      </c>
      <c r="Q97" s="118">
        <f t="shared" si="92"/>
        <v>2</v>
      </c>
    </row>
    <row r="98" spans="3:17" ht="15" thickBot="1" x14ac:dyDescent="0.35">
      <c r="C98" s="118"/>
      <c r="D98" s="118"/>
      <c r="E98" s="118"/>
      <c r="F98" s="118"/>
      <c r="G98" s="118"/>
      <c r="H98" s="118"/>
      <c r="I98" s="118"/>
      <c r="J98" s="118"/>
      <c r="K98" s="118"/>
      <c r="L98" s="128" t="s">
        <v>171</v>
      </c>
      <c r="M98" s="129">
        <f>(M95/5)+(M96/5)+(M97/5)</f>
        <v>0.93333333333333335</v>
      </c>
      <c r="N98" s="129">
        <f t="shared" ref="N98:Q98" si="93">(N95/5)+(N96/5)+(N97/5)</f>
        <v>0.6</v>
      </c>
      <c r="O98" s="129">
        <f t="shared" si="93"/>
        <v>1.4</v>
      </c>
      <c r="P98" s="129">
        <f t="shared" si="93"/>
        <v>0.86666666666666659</v>
      </c>
      <c r="Q98" s="130">
        <f t="shared" si="93"/>
        <v>0.8</v>
      </c>
    </row>
    <row r="99" spans="3:17" x14ac:dyDescent="0.3">
      <c r="L99" s="240" t="s">
        <v>242</v>
      </c>
      <c r="M99">
        <f>_xlfn.STDEV.S(M78:M94)</f>
        <v>0.59717146332837834</v>
      </c>
      <c r="N99">
        <f t="shared" ref="N99:Q99" si="94">_xlfn.STDEV.S(N78:N94)</f>
        <v>0.56061191058138815</v>
      </c>
      <c r="O99">
        <f t="shared" si="94"/>
        <v>0.91547541643412689</v>
      </c>
      <c r="P99">
        <f t="shared" si="94"/>
        <v>0.79548993255994938</v>
      </c>
      <c r="Q99">
        <f t="shared" si="94"/>
        <v>0.59361683970466372</v>
      </c>
    </row>
    <row r="100" spans="3:17" x14ac:dyDescent="0.3">
      <c r="L100" s="240" t="s">
        <v>243</v>
      </c>
      <c r="M100">
        <f>M99/SQRT((COUNT(M78:M94)))</f>
        <v>0.15418900882007483</v>
      </c>
      <c r="N100">
        <f t="shared" ref="N100:Q100" si="95">N99/SQRT((COUNT(N78:N94)))</f>
        <v>0.1447493728911492</v>
      </c>
      <c r="O100">
        <f t="shared" si="95"/>
        <v>0.23637473611411153</v>
      </c>
      <c r="P100">
        <f t="shared" si="95"/>
        <v>0.205394617392023</v>
      </c>
      <c r="Q100">
        <f t="shared" si="95"/>
        <v>0.15327120894696269</v>
      </c>
    </row>
  </sheetData>
  <mergeCells count="41">
    <mergeCell ref="Q11:Q13"/>
    <mergeCell ref="C1:G1"/>
    <mergeCell ref="H1:L1"/>
    <mergeCell ref="B11:B13"/>
    <mergeCell ref="M11:M13"/>
    <mergeCell ref="N11:N13"/>
    <mergeCell ref="O11:O13"/>
    <mergeCell ref="A1:B2"/>
    <mergeCell ref="M1:Q1"/>
    <mergeCell ref="Q86:Q88"/>
    <mergeCell ref="A51:B52"/>
    <mergeCell ref="C51:G51"/>
    <mergeCell ref="H51:L51"/>
    <mergeCell ref="M51:Q51"/>
    <mergeCell ref="B61:B63"/>
    <mergeCell ref="M61:M63"/>
    <mergeCell ref="N61:N63"/>
    <mergeCell ref="O61:O63"/>
    <mergeCell ref="P61:P63"/>
    <mergeCell ref="Q61:Q63"/>
    <mergeCell ref="B86:B88"/>
    <mergeCell ref="M86:M88"/>
    <mergeCell ref="N86:N88"/>
    <mergeCell ref="O86:O88"/>
    <mergeCell ref="P86:P88"/>
    <mergeCell ref="S4:U12"/>
    <mergeCell ref="A76:B77"/>
    <mergeCell ref="C76:G76"/>
    <mergeCell ref="H76:L76"/>
    <mergeCell ref="M76:Q76"/>
    <mergeCell ref="A26:B27"/>
    <mergeCell ref="C26:G26"/>
    <mergeCell ref="H26:L26"/>
    <mergeCell ref="M26:Q26"/>
    <mergeCell ref="B36:B38"/>
    <mergeCell ref="M36:M38"/>
    <mergeCell ref="N36:N38"/>
    <mergeCell ref="O36:O38"/>
    <mergeCell ref="P36:P38"/>
    <mergeCell ref="Q36:Q38"/>
    <mergeCell ref="P11:P1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9DFD9-03E5-48F8-8BB8-55EBE02B0D3F}">
  <dimension ref="A1:P45"/>
  <sheetViews>
    <sheetView zoomScale="80" zoomScaleNormal="80" workbookViewId="0">
      <selection activeCell="C19" sqref="C19"/>
    </sheetView>
  </sheetViews>
  <sheetFormatPr defaultRowHeight="14.4" x14ac:dyDescent="0.3"/>
  <cols>
    <col min="1" max="2" width="10.33203125" customWidth="1"/>
    <col min="3" max="6" width="10.5546875" bestFit="1" customWidth="1"/>
    <col min="7" max="7" width="9.5546875" bestFit="1" customWidth="1"/>
    <col min="8" max="9" width="10.5546875" bestFit="1" customWidth="1"/>
    <col min="10" max="10" width="9.5546875" bestFit="1" customWidth="1"/>
    <col min="11" max="12" width="10.5546875" bestFit="1" customWidth="1"/>
    <col min="13" max="13" width="9.5546875" bestFit="1" customWidth="1"/>
    <col min="14" max="15" width="10.5546875" bestFit="1" customWidth="1"/>
    <col min="16" max="16" width="9.5546875" bestFit="1" customWidth="1"/>
  </cols>
  <sheetData>
    <row r="1" spans="1:16" ht="14.4" customHeight="1" x14ac:dyDescent="0.3">
      <c r="A1" s="246" t="s">
        <v>188</v>
      </c>
      <c r="B1" s="247"/>
      <c r="C1" s="248"/>
    </row>
    <row r="2" spans="1:16" ht="15" thickBot="1" x14ac:dyDescent="0.35">
      <c r="A2" s="249"/>
      <c r="B2" s="250"/>
      <c r="C2" s="251"/>
    </row>
    <row r="3" spans="1:16" ht="36" customHeight="1" thickBot="1" x14ac:dyDescent="0.35">
      <c r="A3" s="220" t="s">
        <v>196</v>
      </c>
      <c r="B3" s="208" t="s">
        <v>190</v>
      </c>
      <c r="C3" s="209" t="s">
        <v>191</v>
      </c>
      <c r="D3" s="209" t="s">
        <v>192</v>
      </c>
      <c r="E3" s="209" t="s">
        <v>193</v>
      </c>
      <c r="F3" s="209" t="s">
        <v>194</v>
      </c>
      <c r="G3" s="210" t="s">
        <v>195</v>
      </c>
    </row>
    <row r="4" spans="1:16" x14ac:dyDescent="0.3">
      <c r="A4" s="211" t="s">
        <v>145</v>
      </c>
      <c r="B4" s="212">
        <v>21.5</v>
      </c>
      <c r="C4" s="212">
        <v>8.1379999999999999</v>
      </c>
      <c r="D4" s="213">
        <f>((B4*5.8)/C4)</f>
        <v>15.323175227328582</v>
      </c>
      <c r="E4" s="213">
        <f>(D4*53)/100</f>
        <v>8.1212828704841478</v>
      </c>
      <c r="F4" s="213">
        <f>(D4*32)/100</f>
        <v>4.9034160727451459</v>
      </c>
      <c r="G4" s="214">
        <f>(D4*15)/100</f>
        <v>2.2984762840992872</v>
      </c>
    </row>
    <row r="5" spans="1:16" x14ac:dyDescent="0.3">
      <c r="A5" s="215" t="s">
        <v>0</v>
      </c>
      <c r="B5" s="212">
        <v>215.5</v>
      </c>
      <c r="C5" s="212">
        <v>8.0830000000000002</v>
      </c>
      <c r="D5" s="213">
        <f t="shared" ref="D5" si="0">((B5*5.8)/C5)</f>
        <v>154.63318074972162</v>
      </c>
      <c r="E5" s="213">
        <f t="shared" ref="E5:E6" si="1">(D5*53)/100</f>
        <v>81.955585797352455</v>
      </c>
      <c r="F5" s="213">
        <f t="shared" ref="F5:F6" si="2">(D5*32)/100</f>
        <v>49.482617839910915</v>
      </c>
      <c r="G5" s="214">
        <f t="shared" ref="G5:G6" si="3">(D5*15)/100</f>
        <v>23.19497711245824</v>
      </c>
    </row>
    <row r="6" spans="1:16" ht="15" thickBot="1" x14ac:dyDescent="0.35">
      <c r="A6" s="216" t="s">
        <v>1</v>
      </c>
      <c r="B6" s="217">
        <v>518.9</v>
      </c>
      <c r="C6" s="217">
        <v>8.1850000000000005</v>
      </c>
      <c r="D6" s="218">
        <f>((B6*5.8)/C6)</f>
        <v>367.69945021380573</v>
      </c>
      <c r="E6" s="218">
        <f t="shared" si="1"/>
        <v>194.88070861331704</v>
      </c>
      <c r="F6" s="218">
        <f t="shared" si="2"/>
        <v>117.66382406841784</v>
      </c>
      <c r="G6" s="219">
        <f t="shared" si="3"/>
        <v>55.154917532070861</v>
      </c>
    </row>
    <row r="7" spans="1:16" x14ac:dyDescent="0.3">
      <c r="A7" s="231"/>
      <c r="B7" s="86"/>
      <c r="C7" s="86"/>
      <c r="D7" s="232"/>
      <c r="E7" s="232"/>
      <c r="F7" s="232"/>
      <c r="G7" s="232"/>
    </row>
    <row r="8" spans="1:16" x14ac:dyDescent="0.3">
      <c r="A8" s="117" t="s">
        <v>145</v>
      </c>
      <c r="B8" s="205" t="s">
        <v>210</v>
      </c>
      <c r="C8" s="117" t="s">
        <v>2</v>
      </c>
      <c r="D8" s="117" t="s">
        <v>207</v>
      </c>
      <c r="E8" s="205" t="s">
        <v>210</v>
      </c>
      <c r="F8" s="117" t="s">
        <v>90</v>
      </c>
      <c r="G8" s="117" t="s">
        <v>207</v>
      </c>
      <c r="H8" s="205" t="s">
        <v>210</v>
      </c>
      <c r="I8" s="117" t="s">
        <v>4</v>
      </c>
      <c r="J8" s="117" t="s">
        <v>207</v>
      </c>
      <c r="K8" s="205" t="s">
        <v>210</v>
      </c>
      <c r="L8" s="117" t="s">
        <v>5</v>
      </c>
      <c r="M8" s="117" t="s">
        <v>207</v>
      </c>
      <c r="N8" s="205" t="s">
        <v>210</v>
      </c>
      <c r="O8" s="117" t="s">
        <v>6</v>
      </c>
      <c r="P8" s="117" t="s">
        <v>207</v>
      </c>
    </row>
    <row r="9" spans="1:16" x14ac:dyDescent="0.3">
      <c r="A9" s="7" t="s">
        <v>211</v>
      </c>
      <c r="B9" s="3">
        <v>0</v>
      </c>
      <c r="C9" s="245">
        <f>AVERAGE(B9:B11)</f>
        <v>0</v>
      </c>
      <c r="D9" s="245">
        <f>_xlfn.STDEV.S(B9:B11)</f>
        <v>0</v>
      </c>
      <c r="E9" s="118">
        <v>0</v>
      </c>
      <c r="F9" s="245">
        <f>AVERAGE(E9:E11)</f>
        <v>0</v>
      </c>
      <c r="G9" s="245">
        <f>_xlfn.STDEV.S(E9:E11)</f>
        <v>0</v>
      </c>
      <c r="H9" s="118">
        <v>0</v>
      </c>
      <c r="I9" s="245">
        <f>AVERAGE(H9:H11)</f>
        <v>0</v>
      </c>
      <c r="J9" s="245">
        <f>_xlfn.STDEV.S(H9:H11)</f>
        <v>0</v>
      </c>
      <c r="K9" s="118">
        <v>0</v>
      </c>
      <c r="L9" s="245">
        <f>AVERAGE(K9:K11)</f>
        <v>0</v>
      </c>
      <c r="M9" s="245">
        <f>_xlfn.STDEV.S(K9:K11)</f>
        <v>0</v>
      </c>
      <c r="N9" s="118">
        <v>0</v>
      </c>
      <c r="O9" s="245">
        <f>AVERAGE(N9:N11)</f>
        <v>0</v>
      </c>
      <c r="P9" s="245">
        <f>_xlfn.STDEV.S(N9:N11)</f>
        <v>0</v>
      </c>
    </row>
    <row r="10" spans="1:16" x14ac:dyDescent="0.3">
      <c r="A10" s="7" t="s">
        <v>199</v>
      </c>
      <c r="B10" s="3">
        <v>0</v>
      </c>
      <c r="C10" s="245"/>
      <c r="D10" s="245"/>
      <c r="E10" s="118">
        <v>0</v>
      </c>
      <c r="F10" s="245"/>
      <c r="G10" s="245"/>
      <c r="H10" s="118">
        <v>0</v>
      </c>
      <c r="I10" s="245"/>
      <c r="J10" s="245"/>
      <c r="K10" s="118">
        <v>0</v>
      </c>
      <c r="L10" s="245"/>
      <c r="M10" s="245"/>
      <c r="N10" s="118">
        <v>0</v>
      </c>
      <c r="O10" s="245"/>
      <c r="P10" s="245"/>
    </row>
    <row r="11" spans="1:16" x14ac:dyDescent="0.3">
      <c r="A11" s="7" t="s">
        <v>200</v>
      </c>
      <c r="B11" s="3">
        <v>0</v>
      </c>
      <c r="C11" s="245"/>
      <c r="D11" s="245"/>
      <c r="E11" s="118">
        <v>0</v>
      </c>
      <c r="F11" s="245"/>
      <c r="G11" s="245"/>
      <c r="H11" s="118">
        <v>0</v>
      </c>
      <c r="I11" s="245"/>
      <c r="J11" s="245"/>
      <c r="K11" s="118">
        <v>0</v>
      </c>
      <c r="L11" s="245"/>
      <c r="M11" s="245"/>
      <c r="N11" s="118">
        <v>0</v>
      </c>
      <c r="O11" s="245"/>
      <c r="P11" s="245"/>
    </row>
    <row r="12" spans="1:16" x14ac:dyDescent="0.3">
      <c r="A12" s="7" t="s">
        <v>201</v>
      </c>
      <c r="B12" s="3">
        <v>0</v>
      </c>
      <c r="C12" s="245">
        <f>AVERAGE(B12:B14)</f>
        <v>0</v>
      </c>
      <c r="D12" s="245">
        <f>_xlfn.STDEV.S(B12:B14)</f>
        <v>0</v>
      </c>
      <c r="E12" s="118">
        <v>0</v>
      </c>
      <c r="F12" s="245">
        <f>AVERAGE(E12:E14)</f>
        <v>0</v>
      </c>
      <c r="G12" s="245">
        <f>_xlfn.STDEV.S(E12:E14)</f>
        <v>0</v>
      </c>
      <c r="H12" s="118">
        <v>0</v>
      </c>
      <c r="I12" s="245">
        <f>AVERAGE(H12:H14)</f>
        <v>0</v>
      </c>
      <c r="J12" s="245">
        <f>_xlfn.STDEV.S(H12:H14)</f>
        <v>0</v>
      </c>
      <c r="K12" s="118">
        <v>0</v>
      </c>
      <c r="L12" s="245">
        <f>AVERAGE(K12:K14)</f>
        <v>0</v>
      </c>
      <c r="M12" s="245">
        <f>_xlfn.STDEV.S(K12:K14)</f>
        <v>0</v>
      </c>
      <c r="N12" s="118">
        <v>0</v>
      </c>
      <c r="O12" s="245">
        <f>AVERAGE(N12:N14)</f>
        <v>0</v>
      </c>
      <c r="P12" s="245">
        <f>_xlfn.STDEV.S(N12:N14)</f>
        <v>0</v>
      </c>
    </row>
    <row r="13" spans="1:16" x14ac:dyDescent="0.3">
      <c r="A13" s="7" t="s">
        <v>202</v>
      </c>
      <c r="B13" s="3">
        <v>0</v>
      </c>
      <c r="C13" s="245"/>
      <c r="D13" s="245"/>
      <c r="E13" s="118">
        <v>0</v>
      </c>
      <c r="F13" s="245"/>
      <c r="G13" s="245"/>
      <c r="H13" s="118">
        <v>0</v>
      </c>
      <c r="I13" s="245"/>
      <c r="J13" s="245"/>
      <c r="K13" s="118">
        <v>0</v>
      </c>
      <c r="L13" s="245"/>
      <c r="M13" s="245"/>
      <c r="N13" s="118">
        <v>0</v>
      </c>
      <c r="O13" s="245"/>
      <c r="P13" s="245"/>
    </row>
    <row r="14" spans="1:16" x14ac:dyDescent="0.3">
      <c r="A14" s="7" t="s">
        <v>203</v>
      </c>
      <c r="B14" s="3">
        <v>0</v>
      </c>
      <c r="C14" s="245"/>
      <c r="D14" s="245"/>
      <c r="E14" s="118">
        <v>0</v>
      </c>
      <c r="F14" s="245"/>
      <c r="G14" s="245"/>
      <c r="H14" s="118">
        <v>0</v>
      </c>
      <c r="I14" s="245"/>
      <c r="J14" s="245"/>
      <c r="K14" s="118">
        <v>0</v>
      </c>
      <c r="L14" s="245"/>
      <c r="M14" s="245"/>
      <c r="N14" s="118">
        <v>0</v>
      </c>
      <c r="O14" s="245"/>
      <c r="P14" s="245"/>
    </row>
    <row r="15" spans="1:16" x14ac:dyDescent="0.3">
      <c r="A15" s="7" t="s">
        <v>204</v>
      </c>
      <c r="B15" s="3">
        <v>0</v>
      </c>
      <c r="C15" s="245">
        <f>AVERAGE(B15:B17)</f>
        <v>0</v>
      </c>
      <c r="D15" s="245">
        <f>_xlfn.STDEV.S(B15:B17)</f>
        <v>0</v>
      </c>
      <c r="E15" s="118">
        <v>0</v>
      </c>
      <c r="F15" s="245">
        <f>AVERAGE(E15:E17)</f>
        <v>0</v>
      </c>
      <c r="G15" s="245">
        <f>_xlfn.STDEV.S(E15:E17)</f>
        <v>0</v>
      </c>
      <c r="H15" s="118">
        <v>0</v>
      </c>
      <c r="I15" s="245">
        <f>AVERAGE(H15:H17)</f>
        <v>0</v>
      </c>
      <c r="J15" s="245">
        <f>_xlfn.STDEV.S(H15:H17)</f>
        <v>0</v>
      </c>
      <c r="K15" s="118">
        <v>0</v>
      </c>
      <c r="L15" s="245">
        <f>AVERAGE(K15:K17)</f>
        <v>0</v>
      </c>
      <c r="M15" s="245">
        <f>_xlfn.STDEV.S(K15:K17)</f>
        <v>0</v>
      </c>
      <c r="N15" s="118">
        <v>0</v>
      </c>
      <c r="O15" s="245">
        <f>AVERAGE(N15:N17)</f>
        <v>0</v>
      </c>
      <c r="P15" s="245">
        <f>_xlfn.STDEV.S(N15:N17)</f>
        <v>0</v>
      </c>
    </row>
    <row r="16" spans="1:16" x14ac:dyDescent="0.3">
      <c r="A16" s="7" t="s">
        <v>205</v>
      </c>
      <c r="B16" s="3">
        <v>0</v>
      </c>
      <c r="C16" s="245"/>
      <c r="D16" s="245"/>
      <c r="E16" s="118">
        <v>0</v>
      </c>
      <c r="F16" s="245"/>
      <c r="G16" s="245"/>
      <c r="H16" s="118">
        <v>0</v>
      </c>
      <c r="I16" s="245"/>
      <c r="J16" s="245"/>
      <c r="K16" s="118">
        <v>0</v>
      </c>
      <c r="L16" s="245"/>
      <c r="M16" s="245"/>
      <c r="N16" s="118">
        <v>0</v>
      </c>
      <c r="O16" s="245"/>
      <c r="P16" s="245"/>
    </row>
    <row r="17" spans="1:16" x14ac:dyDescent="0.3">
      <c r="A17" s="7" t="s">
        <v>206</v>
      </c>
      <c r="B17" s="3">
        <v>0</v>
      </c>
      <c r="C17" s="245"/>
      <c r="D17" s="245"/>
      <c r="E17" s="118">
        <v>0</v>
      </c>
      <c r="F17" s="245"/>
      <c r="G17" s="245"/>
      <c r="H17" s="118">
        <v>0</v>
      </c>
      <c r="I17" s="245"/>
      <c r="J17" s="245"/>
      <c r="K17" s="118">
        <v>0</v>
      </c>
      <c r="L17" s="245"/>
      <c r="M17" s="245"/>
      <c r="N17" s="118">
        <v>0</v>
      </c>
      <c r="O17" s="245"/>
      <c r="P17" s="245"/>
    </row>
    <row r="18" spans="1:16" x14ac:dyDescent="0.3">
      <c r="A18" s="118"/>
      <c r="B18" s="118"/>
      <c r="C18" s="118">
        <f>SUM(C9:C17)</f>
        <v>0</v>
      </c>
      <c r="D18" s="118"/>
      <c r="F18" s="118">
        <f>SUM(F9:F17)</f>
        <v>0</v>
      </c>
      <c r="G18" s="5"/>
      <c r="I18" s="118">
        <f>SUM(I9:I17)</f>
        <v>0</v>
      </c>
      <c r="J18" s="5"/>
      <c r="L18" s="118">
        <f>SUM(L9:L17)</f>
        <v>0</v>
      </c>
      <c r="O18" s="118">
        <f>SUM(O9:O17)</f>
        <v>0</v>
      </c>
      <c r="P18" s="5"/>
    </row>
    <row r="19" spans="1:16" x14ac:dyDescent="0.3">
      <c r="A19" s="118"/>
      <c r="B19" s="117" t="s">
        <v>212</v>
      </c>
      <c r="C19" s="118" t="e">
        <f>(C18*(100/$C$18))/100</f>
        <v>#DIV/0!</v>
      </c>
      <c r="D19" s="118"/>
      <c r="F19" s="118" t="e">
        <f>(F18*(100/$C$18))/100</f>
        <v>#DIV/0!</v>
      </c>
      <c r="G19" s="5"/>
      <c r="I19" s="118" t="e">
        <f>(I18*(100/$C$18))/100</f>
        <v>#DIV/0!</v>
      </c>
      <c r="J19" s="5"/>
      <c r="L19" s="118" t="e">
        <f>(L18*(100/$C$18))/100</f>
        <v>#DIV/0!</v>
      </c>
      <c r="O19" s="118" t="e">
        <f>(O18*(100/$C$18))/100</f>
        <v>#DIV/0!</v>
      </c>
      <c r="P19" s="5"/>
    </row>
    <row r="20" spans="1:16" x14ac:dyDescent="0.3">
      <c r="A20" s="117"/>
      <c r="B20" s="117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</row>
    <row r="21" spans="1:16" x14ac:dyDescent="0.3">
      <c r="A21" s="117" t="s">
        <v>0</v>
      </c>
      <c r="B21" s="205" t="s">
        <v>210</v>
      </c>
      <c r="C21" s="117" t="s">
        <v>2</v>
      </c>
      <c r="D21" s="117" t="s">
        <v>207</v>
      </c>
      <c r="E21" s="205" t="s">
        <v>210</v>
      </c>
      <c r="F21" s="117" t="s">
        <v>90</v>
      </c>
      <c r="G21" s="117" t="s">
        <v>207</v>
      </c>
      <c r="H21" s="205" t="s">
        <v>210</v>
      </c>
      <c r="I21" s="117" t="s">
        <v>4</v>
      </c>
      <c r="J21" s="117" t="s">
        <v>207</v>
      </c>
      <c r="K21" s="205" t="s">
        <v>210</v>
      </c>
      <c r="L21" s="117" t="s">
        <v>5</v>
      </c>
      <c r="M21" s="117" t="s">
        <v>207</v>
      </c>
      <c r="N21" s="205" t="s">
        <v>210</v>
      </c>
      <c r="O21" s="117" t="s">
        <v>6</v>
      </c>
      <c r="P21" s="117" t="s">
        <v>207</v>
      </c>
    </row>
    <row r="22" spans="1:16" x14ac:dyDescent="0.3">
      <c r="A22" s="7" t="s">
        <v>211</v>
      </c>
      <c r="B22" s="237">
        <v>0</v>
      </c>
      <c r="C22" s="244">
        <f>AVERAGE(B22:B24)</f>
        <v>0</v>
      </c>
      <c r="D22" s="244">
        <f>_xlfn.STDEV.S(B22:B24)</f>
        <v>0</v>
      </c>
      <c r="E22" s="85">
        <v>0</v>
      </c>
      <c r="F22" s="244">
        <f>AVERAGE(E22:E24)</f>
        <v>0</v>
      </c>
      <c r="G22" s="244">
        <f>_xlfn.STDEV.S(E22:E24)</f>
        <v>0</v>
      </c>
      <c r="H22" s="85">
        <v>0</v>
      </c>
      <c r="I22" s="244">
        <f>AVERAGE(H22:H24)</f>
        <v>0</v>
      </c>
      <c r="J22" s="244">
        <f>_xlfn.STDEV.S(H22:H24)</f>
        <v>0</v>
      </c>
      <c r="K22" s="85">
        <v>0</v>
      </c>
      <c r="L22" s="244">
        <f>AVERAGE(K22:K24)</f>
        <v>0</v>
      </c>
      <c r="M22" s="244">
        <f>_xlfn.STDEV.S(K22:K24)</f>
        <v>0</v>
      </c>
      <c r="N22" s="85">
        <v>0</v>
      </c>
      <c r="O22" s="244">
        <f>AVERAGE(N22:N24)</f>
        <v>0</v>
      </c>
      <c r="P22" s="244">
        <f>_xlfn.STDEV.S(N22:N24)</f>
        <v>0</v>
      </c>
    </row>
    <row r="23" spans="1:16" x14ac:dyDescent="0.3">
      <c r="A23" s="7" t="s">
        <v>199</v>
      </c>
      <c r="B23" s="237">
        <v>0</v>
      </c>
      <c r="C23" s="244"/>
      <c r="D23" s="244"/>
      <c r="E23" s="85">
        <v>0</v>
      </c>
      <c r="F23" s="244"/>
      <c r="G23" s="244"/>
      <c r="H23" s="85">
        <v>0</v>
      </c>
      <c r="I23" s="244"/>
      <c r="J23" s="244"/>
      <c r="K23" s="85">
        <v>0</v>
      </c>
      <c r="L23" s="244"/>
      <c r="M23" s="244"/>
      <c r="N23" s="85">
        <v>0</v>
      </c>
      <c r="O23" s="244"/>
      <c r="P23" s="244"/>
    </row>
    <row r="24" spans="1:16" x14ac:dyDescent="0.3">
      <c r="A24" s="7" t="s">
        <v>200</v>
      </c>
      <c r="B24" s="237">
        <v>0</v>
      </c>
      <c r="C24" s="244"/>
      <c r="D24" s="244"/>
      <c r="E24" s="85">
        <v>0</v>
      </c>
      <c r="F24" s="244"/>
      <c r="G24" s="244"/>
      <c r="H24" s="85">
        <v>0</v>
      </c>
      <c r="I24" s="244"/>
      <c r="J24" s="244"/>
      <c r="K24" s="85">
        <v>0</v>
      </c>
      <c r="L24" s="244"/>
      <c r="M24" s="244"/>
      <c r="N24" s="85">
        <v>0</v>
      </c>
      <c r="O24" s="244"/>
      <c r="P24" s="244"/>
    </row>
    <row r="25" spans="1:16" x14ac:dyDescent="0.3">
      <c r="A25" s="7" t="s">
        <v>201</v>
      </c>
      <c r="B25" s="237">
        <v>4.0481559136305174</v>
      </c>
      <c r="C25" s="244">
        <f>AVERAGE(B25:B27)</f>
        <v>3.0716611629043258</v>
      </c>
      <c r="D25" s="244">
        <f>_xlfn.STDEV.S(B25:B27)</f>
        <v>1.4846196915626475</v>
      </c>
      <c r="E25" s="85">
        <v>4.6078324282648859</v>
      </c>
      <c r="F25" s="244">
        <f>AVERAGE(E25:E27)</f>
        <v>5.8699094529234328</v>
      </c>
      <c r="G25" s="244">
        <f>_xlfn.STDEV.S(E25:E27)</f>
        <v>1.5275846044539425</v>
      </c>
      <c r="H25" s="85">
        <v>6.1164508775253648</v>
      </c>
      <c r="I25" s="244">
        <f>AVERAGE(H25:H27)</f>
        <v>5.3551433947779143</v>
      </c>
      <c r="J25" s="244">
        <f>_xlfn.STDEV.S(H25:H27)</f>
        <v>0.85684329215319954</v>
      </c>
      <c r="K25" s="85">
        <v>3.73268067575101</v>
      </c>
      <c r="L25" s="244">
        <f>AVERAGE(K25:K27)</f>
        <v>4.2876180315185861</v>
      </c>
      <c r="M25" s="244">
        <f>_xlfn.STDEV.S(K25:K27)</f>
        <v>0.56890313289501304</v>
      </c>
      <c r="N25" s="85">
        <v>4.5861037827469975</v>
      </c>
      <c r="O25" s="244">
        <f>AVERAGE(N25:N27)</f>
        <v>4.4012408454557699</v>
      </c>
      <c r="P25" s="244">
        <f>_xlfn.STDEV.S(N25:N27)</f>
        <v>0.28187917305842569</v>
      </c>
    </row>
    <row r="26" spans="1:16" x14ac:dyDescent="0.3">
      <c r="A26" s="7" t="s">
        <v>202</v>
      </c>
      <c r="B26" s="237">
        <v>3.8036347224250395</v>
      </c>
      <c r="C26" s="244"/>
      <c r="D26" s="244"/>
      <c r="E26" s="85">
        <v>7.5681339432511336</v>
      </c>
      <c r="F26" s="244"/>
      <c r="G26" s="244"/>
      <c r="H26" s="85">
        <v>4.4272341236536841</v>
      </c>
      <c r="I26" s="244"/>
      <c r="J26" s="244"/>
      <c r="K26" s="85">
        <v>4.2606459549064812</v>
      </c>
      <c r="L26" s="244"/>
      <c r="M26" s="244"/>
      <c r="N26" s="85">
        <v>4.5408118315733468</v>
      </c>
      <c r="O26" s="244"/>
      <c r="P26" s="244"/>
    </row>
    <row r="27" spans="1:16" x14ac:dyDescent="0.3">
      <c r="A27" s="7" t="s">
        <v>203</v>
      </c>
      <c r="B27" s="237">
        <v>1.3631928526574211</v>
      </c>
      <c r="C27" s="244"/>
      <c r="D27" s="244"/>
      <c r="E27" s="85">
        <v>5.4337619872542806</v>
      </c>
      <c r="F27" s="244"/>
      <c r="G27" s="244"/>
      <c r="H27" s="85">
        <v>5.5217451831546907</v>
      </c>
      <c r="I27" s="244"/>
      <c r="J27" s="244"/>
      <c r="K27" s="85">
        <v>4.8695274638982662</v>
      </c>
      <c r="L27" s="244"/>
      <c r="M27" s="244"/>
      <c r="N27" s="85">
        <v>4.0768069220469645</v>
      </c>
      <c r="O27" s="244"/>
      <c r="P27" s="244"/>
    </row>
    <row r="28" spans="1:16" x14ac:dyDescent="0.3">
      <c r="A28" s="7" t="s">
        <v>204</v>
      </c>
      <c r="B28" s="237">
        <v>22.918134875554568</v>
      </c>
      <c r="C28" s="244">
        <f>AVERAGE(B28:B30)</f>
        <v>31.786390495136814</v>
      </c>
      <c r="D28" s="244">
        <f>_xlfn.STDEV.S(B28:B30)</f>
        <v>16.650115507460658</v>
      </c>
      <c r="E28" s="85">
        <v>8.6169490719378086</v>
      </c>
      <c r="F28" s="244">
        <f>AVERAGE(E28:E30)</f>
        <v>11.2767276190408</v>
      </c>
      <c r="G28" s="244">
        <f>_xlfn.STDEV.S(E28:E30)</f>
        <v>3.0290292911392869</v>
      </c>
      <c r="H28" s="85">
        <v>16.349348515519871</v>
      </c>
      <c r="I28" s="244">
        <f>AVERAGE(H28:H30)</f>
        <v>14.082863398996139</v>
      </c>
      <c r="J28" s="244">
        <f>_xlfn.STDEV.S(H28:H30)</f>
        <v>1.9747901052900148</v>
      </c>
      <c r="K28" s="82">
        <v>8.8818707755774291</v>
      </c>
      <c r="L28" s="244">
        <f>AVERAGE(K28:K30)</f>
        <v>10.545062435089113</v>
      </c>
      <c r="M28" s="244">
        <f>_xlfn.STDEV.S(K28:K30)</f>
        <v>1.7075101708419365</v>
      </c>
      <c r="N28" s="85">
        <v>12.178646504300797</v>
      </c>
      <c r="O28" s="244">
        <f>AVERAGE(N28:N30)</f>
        <v>11.652350883160722</v>
      </c>
      <c r="P28" s="244">
        <f>_xlfn.STDEV.S(N28:N30)</f>
        <v>0.75222413986507808</v>
      </c>
    </row>
    <row r="29" spans="1:16" x14ac:dyDescent="0.3">
      <c r="A29" s="7" t="s">
        <v>205</v>
      </c>
      <c r="B29" s="237">
        <v>50.993530120772832</v>
      </c>
      <c r="C29" s="244"/>
      <c r="D29" s="244"/>
      <c r="E29" s="85">
        <v>14.573645618070856</v>
      </c>
      <c r="F29" s="244"/>
      <c r="G29" s="244"/>
      <c r="H29" s="85">
        <v>13.166599808340907</v>
      </c>
      <c r="I29" s="244"/>
      <c r="J29" s="244"/>
      <c r="K29" s="82">
        <v>10.459632577458409</v>
      </c>
      <c r="L29" s="244"/>
      <c r="M29" s="244"/>
      <c r="N29" s="85">
        <v>11.987618351450056</v>
      </c>
      <c r="O29" s="244"/>
      <c r="P29" s="244"/>
    </row>
    <row r="30" spans="1:16" x14ac:dyDescent="0.3">
      <c r="A30" s="7" t="s">
        <v>206</v>
      </c>
      <c r="B30" s="237">
        <v>21.44750648908304</v>
      </c>
      <c r="C30" s="244"/>
      <c r="D30" s="244"/>
      <c r="E30" s="85">
        <v>10.639588167113734</v>
      </c>
      <c r="F30" s="244"/>
      <c r="G30" s="244"/>
      <c r="H30" s="85">
        <v>12.732641873127637</v>
      </c>
      <c r="I30" s="244"/>
      <c r="J30" s="244"/>
      <c r="K30" s="82">
        <v>12.293683952231495</v>
      </c>
      <c r="L30" s="244"/>
      <c r="M30" s="244"/>
      <c r="N30" s="85">
        <v>10.790787793731308</v>
      </c>
      <c r="O30" s="244"/>
      <c r="P30" s="244"/>
    </row>
    <row r="31" spans="1:16" x14ac:dyDescent="0.3">
      <c r="A31" s="118"/>
      <c r="B31" s="118"/>
      <c r="C31" s="82">
        <f>SUM(C22:C30)</f>
        <v>34.858051658041141</v>
      </c>
      <c r="D31" s="82"/>
      <c r="E31" s="85"/>
      <c r="F31" s="82">
        <f>SUM(F22:F30)</f>
        <v>17.146637071964232</v>
      </c>
      <c r="G31" s="82"/>
      <c r="H31" s="85"/>
      <c r="I31" s="82">
        <f>SUM(I22:I30)</f>
        <v>19.438006793774054</v>
      </c>
      <c r="J31" s="82"/>
      <c r="K31" s="85"/>
      <c r="L31" s="82">
        <f>SUM(L22:L30)</f>
        <v>14.832680466607698</v>
      </c>
      <c r="M31" s="85"/>
      <c r="N31" s="85"/>
      <c r="O31" s="82">
        <f>SUM(O22:O30)</f>
        <v>16.053591728616492</v>
      </c>
      <c r="P31" s="5"/>
    </row>
    <row r="32" spans="1:16" x14ac:dyDescent="0.3">
      <c r="A32" s="118"/>
      <c r="B32" s="117" t="s">
        <v>212</v>
      </c>
      <c r="C32" s="8">
        <f>(C31*(100/$C$31))/100</f>
        <v>1</v>
      </c>
      <c r="D32" s="8"/>
      <c r="E32" s="236"/>
      <c r="F32" s="8">
        <f>(F31*(100/$C$31))/100</f>
        <v>0.49189889441249945</v>
      </c>
      <c r="G32" s="8"/>
      <c r="H32" s="236"/>
      <c r="I32" s="8">
        <f>(I31*(100/$C$31))/100</f>
        <v>0.55763319718674087</v>
      </c>
      <c r="J32" s="8"/>
      <c r="K32" s="236"/>
      <c r="L32" s="8">
        <f>(L31*(100/$C$31))/100</f>
        <v>0.42551662416812264</v>
      </c>
      <c r="M32" s="236"/>
      <c r="N32" s="236"/>
      <c r="O32" s="8">
        <f>(O31*(100/$C$31))/100</f>
        <v>0.46054185374738837</v>
      </c>
      <c r="P32" s="5"/>
    </row>
    <row r="33" spans="1:16" x14ac:dyDescent="0.3">
      <c r="A33" s="118"/>
      <c r="B33" s="118"/>
      <c r="C33" s="118"/>
      <c r="D33" s="118"/>
      <c r="F33" s="5"/>
      <c r="G33" s="5"/>
      <c r="I33" s="5"/>
      <c r="J33" s="5"/>
      <c r="L33" s="5"/>
      <c r="O33" s="5"/>
      <c r="P33" s="5"/>
    </row>
    <row r="34" spans="1:16" x14ac:dyDescent="0.3">
      <c r="A34" s="117" t="s">
        <v>1</v>
      </c>
      <c r="B34" s="205" t="s">
        <v>210</v>
      </c>
      <c r="C34" s="117" t="s">
        <v>2</v>
      </c>
      <c r="D34" s="117" t="s">
        <v>207</v>
      </c>
      <c r="E34" s="205" t="s">
        <v>210</v>
      </c>
      <c r="F34" s="117" t="s">
        <v>90</v>
      </c>
      <c r="G34" s="117" t="s">
        <v>207</v>
      </c>
      <c r="H34" s="205" t="s">
        <v>210</v>
      </c>
      <c r="I34" s="117" t="s">
        <v>4</v>
      </c>
      <c r="J34" s="117" t="s">
        <v>207</v>
      </c>
      <c r="K34" s="205" t="s">
        <v>210</v>
      </c>
      <c r="L34" s="117" t="s">
        <v>5</v>
      </c>
      <c r="M34" s="117" t="s">
        <v>207</v>
      </c>
      <c r="N34" s="205" t="s">
        <v>210</v>
      </c>
      <c r="O34" s="117" t="s">
        <v>6</v>
      </c>
      <c r="P34" s="117" t="s">
        <v>207</v>
      </c>
    </row>
    <row r="35" spans="1:16" x14ac:dyDescent="0.3">
      <c r="A35" s="7" t="s">
        <v>211</v>
      </c>
      <c r="B35" s="237">
        <v>0</v>
      </c>
      <c r="C35" s="244">
        <f>AVERAGE(B35:B37)</f>
        <v>0</v>
      </c>
      <c r="D35" s="244">
        <f>_xlfn.STDEV.S(B35:B37)</f>
        <v>0</v>
      </c>
      <c r="E35" s="82">
        <v>0</v>
      </c>
      <c r="F35" s="244">
        <f>AVERAGE(E35:E37)</f>
        <v>0</v>
      </c>
      <c r="G35" s="244">
        <f>_xlfn.STDEV.S(E35:E37)</f>
        <v>0</v>
      </c>
      <c r="H35" s="82">
        <v>0</v>
      </c>
      <c r="I35" s="244">
        <f>AVERAGE(H35:H37)</f>
        <v>0</v>
      </c>
      <c r="J35" s="244">
        <f>_xlfn.STDEV.S(H35:H37)</f>
        <v>0</v>
      </c>
      <c r="K35" s="82">
        <v>0</v>
      </c>
      <c r="L35" s="244">
        <f>AVERAGE(K35:K37)</f>
        <v>0</v>
      </c>
      <c r="M35" s="244">
        <f>_xlfn.STDEV.S(K35:K37)</f>
        <v>0</v>
      </c>
      <c r="N35" s="82">
        <v>0</v>
      </c>
      <c r="O35" s="244">
        <f>AVERAGE(N35:N37)</f>
        <v>0</v>
      </c>
      <c r="P35" s="244">
        <f>_xlfn.STDEV.S(N35:N37)</f>
        <v>0</v>
      </c>
    </row>
    <row r="36" spans="1:16" x14ac:dyDescent="0.3">
      <c r="A36" s="7" t="s">
        <v>199</v>
      </c>
      <c r="B36" s="237">
        <v>0</v>
      </c>
      <c r="C36" s="244"/>
      <c r="D36" s="244"/>
      <c r="E36" s="82">
        <v>0</v>
      </c>
      <c r="F36" s="244"/>
      <c r="G36" s="244"/>
      <c r="H36" s="82">
        <v>0</v>
      </c>
      <c r="I36" s="244"/>
      <c r="J36" s="244"/>
      <c r="K36" s="82">
        <v>0</v>
      </c>
      <c r="L36" s="244"/>
      <c r="M36" s="244"/>
      <c r="N36" s="82">
        <v>0</v>
      </c>
      <c r="O36" s="244"/>
      <c r="P36" s="244"/>
    </row>
    <row r="37" spans="1:16" x14ac:dyDescent="0.3">
      <c r="A37" s="7" t="s">
        <v>200</v>
      </c>
      <c r="B37" s="237">
        <v>0</v>
      </c>
      <c r="C37" s="244"/>
      <c r="D37" s="244"/>
      <c r="E37" s="82">
        <v>0</v>
      </c>
      <c r="F37" s="244"/>
      <c r="G37" s="244"/>
      <c r="H37" s="82">
        <v>0</v>
      </c>
      <c r="I37" s="244"/>
      <c r="J37" s="244"/>
      <c r="K37" s="82">
        <v>0</v>
      </c>
      <c r="L37" s="244"/>
      <c r="M37" s="244"/>
      <c r="N37" s="82">
        <v>0</v>
      </c>
      <c r="O37" s="244"/>
      <c r="P37" s="244"/>
    </row>
    <row r="38" spans="1:16" x14ac:dyDescent="0.3">
      <c r="A38" s="7" t="s">
        <v>201</v>
      </c>
      <c r="B38" s="237">
        <v>39.080828999214681</v>
      </c>
      <c r="C38" s="244">
        <f>AVERAGE(B38:B40)</f>
        <v>54.156224959857333</v>
      </c>
      <c r="D38" s="244">
        <f>_xlfn.STDEV.S(B38:B40)</f>
        <v>13.30751421797166</v>
      </c>
      <c r="E38" s="82">
        <v>45.510766744254447</v>
      </c>
      <c r="F38" s="244">
        <f>AVERAGE(E38:E40)</f>
        <v>50.379817127774373</v>
      </c>
      <c r="G38" s="244">
        <f>_xlfn.STDEV.S(E38:E40)</f>
        <v>4.3861519227257677</v>
      </c>
      <c r="H38" s="82">
        <v>23.888510151038023</v>
      </c>
      <c r="I38" s="244">
        <f>AVERAGE(H38:H40)</f>
        <v>24.990002941576023</v>
      </c>
      <c r="J38" s="244">
        <f>_xlfn.STDEV.S(H38:H40)</f>
        <v>1.3496380768554443</v>
      </c>
      <c r="K38" s="82">
        <v>31.547934585387079</v>
      </c>
      <c r="L38" s="244">
        <f>AVERAGE(K38:K40)</f>
        <v>32.948007956144423</v>
      </c>
      <c r="M38" s="244">
        <f>_xlfn.STDEV.S(K38:K40)</f>
        <v>1.8052367691802127</v>
      </c>
      <c r="N38" s="82">
        <v>35.406579633716539</v>
      </c>
      <c r="O38" s="244">
        <f>AVERAGE(N38:N40)</f>
        <v>34.024927911801925</v>
      </c>
      <c r="P38" s="244">
        <f>_xlfn.STDEV.S(N38:N40)</f>
        <v>2.3936819024281677</v>
      </c>
    </row>
    <row r="39" spans="1:16" x14ac:dyDescent="0.3">
      <c r="A39" s="7" t="s">
        <v>202</v>
      </c>
      <c r="B39" s="237">
        <v>59.117246372602409</v>
      </c>
      <c r="C39" s="244"/>
      <c r="D39" s="244"/>
      <c r="E39" s="82">
        <v>54.02164922388355</v>
      </c>
      <c r="F39" s="244"/>
      <c r="G39" s="244"/>
      <c r="H39" s="82">
        <v>26.495504888173567</v>
      </c>
      <c r="I39" s="244"/>
      <c r="J39" s="244"/>
      <c r="K39" s="82">
        <v>34.985477148295807</v>
      </c>
      <c r="L39" s="244"/>
      <c r="M39" s="244"/>
      <c r="N39" s="82">
        <v>31.260942158431607</v>
      </c>
      <c r="O39" s="244"/>
      <c r="P39" s="244"/>
    </row>
    <row r="40" spans="1:16" x14ac:dyDescent="0.3">
      <c r="A40" s="7" t="s">
        <v>203</v>
      </c>
      <c r="B40" s="237">
        <v>64.270599507754923</v>
      </c>
      <c r="C40" s="244"/>
      <c r="D40" s="244"/>
      <c r="E40" s="82">
        <v>51.60703541518513</v>
      </c>
      <c r="F40" s="244"/>
      <c r="G40" s="244"/>
      <c r="H40" s="82">
        <v>24.585993785516486</v>
      </c>
      <c r="I40" s="244"/>
      <c r="J40" s="244"/>
      <c r="K40" s="82">
        <v>32.310612134750386</v>
      </c>
      <c r="L40" s="244"/>
      <c r="M40" s="244"/>
      <c r="N40" s="82">
        <v>35.407261943257623</v>
      </c>
      <c r="O40" s="244"/>
      <c r="P40" s="244"/>
    </row>
    <row r="41" spans="1:16" x14ac:dyDescent="0.3">
      <c r="A41" s="7" t="s">
        <v>204</v>
      </c>
      <c r="B41" s="237">
        <v>40.115636391676169</v>
      </c>
      <c r="C41" s="244">
        <f>AVERAGE(B41:B43)</f>
        <v>55.604878626628334</v>
      </c>
      <c r="D41" s="244">
        <f>_xlfn.STDEV.S(B41:B43)</f>
        <v>13.720011890942734</v>
      </c>
      <c r="E41" s="82">
        <v>45.834830456051336</v>
      </c>
      <c r="F41" s="244">
        <f>AVERAGE(E41:E43)</f>
        <v>45.845857249957255</v>
      </c>
      <c r="G41" s="244">
        <f>_xlfn.STDEV.S(E41:E43)</f>
        <v>1.1673890557451641</v>
      </c>
      <c r="H41" s="82">
        <v>23.510990111876716</v>
      </c>
      <c r="I41" s="244">
        <f>AVERAGE(H41:H43)</f>
        <v>24.296032618435792</v>
      </c>
      <c r="J41" s="244">
        <f>_xlfn.STDEV.S(H41:H43)</f>
        <v>0.77869748946691419</v>
      </c>
      <c r="K41" s="82">
        <v>27.895070624051399</v>
      </c>
      <c r="L41" s="244">
        <f>AVERAGE(K41:K43)</f>
        <v>29.843563775694999</v>
      </c>
      <c r="M41" s="244">
        <f>_xlfn.STDEV.S(K41:K43)</f>
        <v>1.8089219434707999</v>
      </c>
      <c r="N41" s="82">
        <v>34.18510624170252</v>
      </c>
      <c r="O41" s="244">
        <f>AVERAGE(N41:N43)</f>
        <v>32.70763152513009</v>
      </c>
      <c r="P41" s="244">
        <f>_xlfn.STDEV.S(N41:N43)</f>
        <v>2.2110048947027678</v>
      </c>
    </row>
    <row r="42" spans="1:16" x14ac:dyDescent="0.3">
      <c r="A42" s="7" t="s">
        <v>205</v>
      </c>
      <c r="B42" s="237">
        <v>60.46830944704994</v>
      </c>
      <c r="C42" s="244"/>
      <c r="D42" s="244"/>
      <c r="E42" s="82">
        <v>47.018720643627447</v>
      </c>
      <c r="F42" s="244"/>
      <c r="G42" s="244"/>
      <c r="H42" s="82">
        <v>24.308881674585155</v>
      </c>
      <c r="I42" s="244"/>
      <c r="J42" s="244"/>
      <c r="K42" s="82">
        <v>31.469523038265084</v>
      </c>
      <c r="L42" s="244"/>
      <c r="M42" s="244"/>
      <c r="N42" s="82">
        <v>30.165745811656059</v>
      </c>
      <c r="O42" s="244"/>
      <c r="P42" s="244"/>
    </row>
    <row r="43" spans="1:16" x14ac:dyDescent="0.3">
      <c r="A43" s="7" t="s">
        <v>206</v>
      </c>
      <c r="B43" s="237">
        <v>66.230690041158894</v>
      </c>
      <c r="C43" s="244"/>
      <c r="D43" s="244"/>
      <c r="E43" s="82">
        <v>44.684020650192998</v>
      </c>
      <c r="F43" s="244"/>
      <c r="G43" s="244"/>
      <c r="H43" s="82">
        <v>25.068226068845508</v>
      </c>
      <c r="I43" s="244"/>
      <c r="J43" s="244"/>
      <c r="K43" s="82">
        <v>30.166097664768518</v>
      </c>
      <c r="L43" s="244"/>
      <c r="M43" s="244"/>
      <c r="N43" s="82">
        <v>33.772042522031676</v>
      </c>
      <c r="O43" s="244"/>
      <c r="P43" s="244"/>
    </row>
    <row r="44" spans="1:16" x14ac:dyDescent="0.3">
      <c r="A44" s="118"/>
      <c r="B44" s="118"/>
      <c r="C44" s="82">
        <f>SUM(C35:C43)</f>
        <v>109.76110358648566</v>
      </c>
      <c r="D44" s="118"/>
      <c r="F44" s="5">
        <f>SUM(F35:F43)</f>
        <v>96.225674377731622</v>
      </c>
      <c r="G44" s="5"/>
      <c r="I44" s="5">
        <f>SUM(I35:I43)</f>
        <v>49.286035560011811</v>
      </c>
      <c r="J44" s="5"/>
      <c r="L44" s="5">
        <f>SUM(L35:L43)</f>
        <v>62.791571731839426</v>
      </c>
      <c r="O44" s="5">
        <f>SUM(O35:O43)</f>
        <v>66.732559436932007</v>
      </c>
      <c r="P44" s="5"/>
    </row>
    <row r="45" spans="1:16" x14ac:dyDescent="0.3">
      <c r="B45" s="117" t="s">
        <v>212</v>
      </c>
      <c r="C45" s="8">
        <f>(C44*(100/$C$44))/100</f>
        <v>1</v>
      </c>
      <c r="D45" s="236"/>
      <c r="E45" s="236"/>
      <c r="F45" s="8">
        <f>(F44*(100/$C$44))/100</f>
        <v>0.87668282509487638</v>
      </c>
      <c r="G45" s="236"/>
      <c r="H45" s="236"/>
      <c r="I45" s="8">
        <f>(I44*(100/$C$44))/100</f>
        <v>0.44903006574799192</v>
      </c>
      <c r="J45" s="236"/>
      <c r="K45" s="236"/>
      <c r="L45" s="8">
        <f>(L44*(100/$C$44))/100</f>
        <v>0.57207489429407155</v>
      </c>
      <c r="M45" s="236"/>
      <c r="N45" s="236"/>
      <c r="O45" s="8">
        <f>(O44*(100/$C$44))/100</f>
        <v>0.60798003351296892</v>
      </c>
    </row>
  </sheetData>
  <mergeCells count="91">
    <mergeCell ref="I9:I11"/>
    <mergeCell ref="A1:C2"/>
    <mergeCell ref="C9:C11"/>
    <mergeCell ref="D9:D11"/>
    <mergeCell ref="F9:F11"/>
    <mergeCell ref="G9:G11"/>
    <mergeCell ref="C12:C14"/>
    <mergeCell ref="D12:D14"/>
    <mergeCell ref="F12:F14"/>
    <mergeCell ref="G12:G14"/>
    <mergeCell ref="I12:I14"/>
    <mergeCell ref="J9:J11"/>
    <mergeCell ref="L9:L11"/>
    <mergeCell ref="M9:M11"/>
    <mergeCell ref="O9:O11"/>
    <mergeCell ref="P9:P11"/>
    <mergeCell ref="C15:C17"/>
    <mergeCell ref="D15:D17"/>
    <mergeCell ref="F15:F17"/>
    <mergeCell ref="G15:G17"/>
    <mergeCell ref="I15:I17"/>
    <mergeCell ref="J12:J14"/>
    <mergeCell ref="L12:L14"/>
    <mergeCell ref="M12:M14"/>
    <mergeCell ref="O12:O14"/>
    <mergeCell ref="P12:P14"/>
    <mergeCell ref="C22:C24"/>
    <mergeCell ref="D22:D24"/>
    <mergeCell ref="F22:F24"/>
    <mergeCell ref="G22:G24"/>
    <mergeCell ref="I22:I24"/>
    <mergeCell ref="J15:J17"/>
    <mergeCell ref="L15:L17"/>
    <mergeCell ref="M15:M17"/>
    <mergeCell ref="O15:O17"/>
    <mergeCell ref="P15:P17"/>
    <mergeCell ref="C25:C27"/>
    <mergeCell ref="D25:D27"/>
    <mergeCell ref="F25:F27"/>
    <mergeCell ref="G25:G27"/>
    <mergeCell ref="I25:I27"/>
    <mergeCell ref="J22:J24"/>
    <mergeCell ref="L22:L24"/>
    <mergeCell ref="M22:M24"/>
    <mergeCell ref="O22:O24"/>
    <mergeCell ref="P22:P24"/>
    <mergeCell ref="C28:C30"/>
    <mergeCell ref="D28:D30"/>
    <mergeCell ref="F28:F30"/>
    <mergeCell ref="G28:G30"/>
    <mergeCell ref="I28:I30"/>
    <mergeCell ref="J25:J27"/>
    <mergeCell ref="L25:L27"/>
    <mergeCell ref="M25:M27"/>
    <mergeCell ref="O25:O27"/>
    <mergeCell ref="P25:P27"/>
    <mergeCell ref="C35:C37"/>
    <mergeCell ref="D35:D37"/>
    <mergeCell ref="F35:F37"/>
    <mergeCell ref="G35:G37"/>
    <mergeCell ref="I35:I37"/>
    <mergeCell ref="J28:J30"/>
    <mergeCell ref="L28:L30"/>
    <mergeCell ref="M28:M30"/>
    <mergeCell ref="O28:O30"/>
    <mergeCell ref="P28:P30"/>
    <mergeCell ref="C38:C40"/>
    <mergeCell ref="D38:D40"/>
    <mergeCell ref="F38:F40"/>
    <mergeCell ref="G38:G40"/>
    <mergeCell ref="I38:I40"/>
    <mergeCell ref="J35:J37"/>
    <mergeCell ref="L35:L37"/>
    <mergeCell ref="M35:M37"/>
    <mergeCell ref="O35:O37"/>
    <mergeCell ref="P35:P37"/>
    <mergeCell ref="C41:C43"/>
    <mergeCell ref="D41:D43"/>
    <mergeCell ref="F41:F43"/>
    <mergeCell ref="G41:G43"/>
    <mergeCell ref="I41:I43"/>
    <mergeCell ref="J38:J40"/>
    <mergeCell ref="L38:L40"/>
    <mergeCell ref="M38:M40"/>
    <mergeCell ref="O38:O40"/>
    <mergeCell ref="P38:P40"/>
    <mergeCell ref="J41:J43"/>
    <mergeCell ref="L41:L43"/>
    <mergeCell ref="M41:M43"/>
    <mergeCell ref="O41:O43"/>
    <mergeCell ref="P41:P43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69A29-888E-4C4C-BA30-6194DF73BA67}">
  <dimension ref="A1:P45"/>
  <sheetViews>
    <sheetView topLeftCell="B1" zoomScale="80" zoomScaleNormal="80" workbookViewId="0">
      <selection activeCell="B9" sqref="B9:B17"/>
    </sheetView>
  </sheetViews>
  <sheetFormatPr defaultRowHeight="14.4" x14ac:dyDescent="0.3"/>
  <cols>
    <col min="1" max="2" width="10.33203125" customWidth="1"/>
    <col min="3" max="3" width="10.5546875" customWidth="1"/>
    <col min="4" max="4" width="9.5546875" customWidth="1"/>
    <col min="5" max="5" width="10.5546875" customWidth="1"/>
    <col min="6" max="7" width="9.77734375" customWidth="1"/>
    <col min="8" max="8" width="10.109375" customWidth="1"/>
    <col min="9" max="9" width="8.6640625" customWidth="1"/>
    <col min="10" max="10" width="9.109375" customWidth="1"/>
    <col min="11" max="11" width="9.6640625" customWidth="1"/>
    <col min="12" max="12" width="9.21875" customWidth="1"/>
    <col min="13" max="13" width="10.109375" customWidth="1"/>
    <col min="14" max="14" width="9.77734375" customWidth="1"/>
    <col min="15" max="15" width="8.5546875" customWidth="1"/>
    <col min="16" max="16" width="8.6640625" customWidth="1"/>
  </cols>
  <sheetData>
    <row r="1" spans="1:16" x14ac:dyDescent="0.3">
      <c r="A1" s="253" t="s">
        <v>189</v>
      </c>
      <c r="B1" s="254"/>
      <c r="C1" s="255"/>
    </row>
    <row r="2" spans="1:16" ht="15" thickBot="1" x14ac:dyDescent="0.35">
      <c r="A2" s="256"/>
      <c r="B2" s="257"/>
      <c r="C2" s="258"/>
    </row>
    <row r="3" spans="1:16" ht="36" customHeight="1" thickBot="1" x14ac:dyDescent="0.35">
      <c r="A3" s="221" t="s">
        <v>197</v>
      </c>
      <c r="B3" s="208" t="s">
        <v>190</v>
      </c>
      <c r="C3" s="209" t="s">
        <v>191</v>
      </c>
      <c r="D3" s="209" t="s">
        <v>192</v>
      </c>
      <c r="E3" s="209" t="s">
        <v>193</v>
      </c>
      <c r="F3" s="209" t="s">
        <v>194</v>
      </c>
      <c r="G3" s="210" t="s">
        <v>195</v>
      </c>
    </row>
    <row r="4" spans="1:16" x14ac:dyDescent="0.3">
      <c r="A4" s="211" t="s">
        <v>145</v>
      </c>
      <c r="B4" s="212">
        <v>21.5</v>
      </c>
      <c r="C4" s="212">
        <v>8.1310000000000002</v>
      </c>
      <c r="D4" s="213">
        <f>((B4*5.8)/C4)</f>
        <v>15.33636699053007</v>
      </c>
      <c r="E4" s="213">
        <f>(D4*53)/100</f>
        <v>8.1282745049809382</v>
      </c>
      <c r="F4" s="213">
        <f>(D4*32)/100</f>
        <v>4.9076374369696225</v>
      </c>
      <c r="G4" s="214">
        <f>(D4*15)/100</f>
        <v>2.3004550485795106</v>
      </c>
    </row>
    <row r="5" spans="1:16" x14ac:dyDescent="0.3">
      <c r="A5" s="215" t="s">
        <v>0</v>
      </c>
      <c r="B5" s="212">
        <v>215.5</v>
      </c>
      <c r="C5" s="212">
        <v>8.1639999999999997</v>
      </c>
      <c r="D5" s="213">
        <f t="shared" ref="D5" si="0">((B5*5.8)/C5)</f>
        <v>153.09897109260166</v>
      </c>
      <c r="E5" s="213">
        <f t="shared" ref="E5:E6" si="1">(D5*53)/100</f>
        <v>81.142454679078881</v>
      </c>
      <c r="F5" s="213">
        <f t="shared" ref="F5:F6" si="2">(D5*32)/100</f>
        <v>48.991670749632533</v>
      </c>
      <c r="G5" s="214">
        <f t="shared" ref="G5:G6" si="3">(D5*15)/100</f>
        <v>22.964845663890252</v>
      </c>
    </row>
    <row r="6" spans="1:16" ht="15" thickBot="1" x14ac:dyDescent="0.35">
      <c r="A6" s="216" t="s">
        <v>1</v>
      </c>
      <c r="B6" s="217">
        <v>518.9</v>
      </c>
      <c r="C6" s="217">
        <v>8.1080000000000005</v>
      </c>
      <c r="D6" s="218">
        <f>((B6*5.8)/C6)</f>
        <v>371.1914158855451</v>
      </c>
      <c r="E6" s="218">
        <f t="shared" si="1"/>
        <v>196.7314504193389</v>
      </c>
      <c r="F6" s="218">
        <f t="shared" si="2"/>
        <v>118.78125308337444</v>
      </c>
      <c r="G6" s="219">
        <f t="shared" si="3"/>
        <v>55.678712382831762</v>
      </c>
    </row>
    <row r="7" spans="1:16" x14ac:dyDescent="0.3">
      <c r="A7" s="231"/>
      <c r="B7" s="86"/>
      <c r="C7" s="86"/>
      <c r="D7" s="232"/>
      <c r="E7" s="232"/>
      <c r="F7" s="232"/>
      <c r="G7" s="232"/>
    </row>
    <row r="8" spans="1:16" x14ac:dyDescent="0.3">
      <c r="A8" s="206" t="s">
        <v>145</v>
      </c>
      <c r="B8" s="205" t="s">
        <v>210</v>
      </c>
      <c r="C8" s="117" t="s">
        <v>2</v>
      </c>
      <c r="D8" s="117" t="s">
        <v>207</v>
      </c>
      <c r="E8" s="205" t="s">
        <v>210</v>
      </c>
      <c r="F8" s="117" t="s">
        <v>90</v>
      </c>
      <c r="G8" s="117" t="s">
        <v>207</v>
      </c>
      <c r="H8" s="205" t="s">
        <v>210</v>
      </c>
      <c r="I8" s="117" t="s">
        <v>4</v>
      </c>
      <c r="J8" s="117" t="s">
        <v>207</v>
      </c>
      <c r="K8" s="205" t="s">
        <v>210</v>
      </c>
      <c r="L8" s="117" t="s">
        <v>5</v>
      </c>
      <c r="M8" s="117" t="s">
        <v>207</v>
      </c>
      <c r="N8" s="205" t="s">
        <v>210</v>
      </c>
      <c r="O8" s="117" t="s">
        <v>6</v>
      </c>
      <c r="P8" s="117" t="s">
        <v>207</v>
      </c>
    </row>
    <row r="9" spans="1:16" x14ac:dyDescent="0.3">
      <c r="A9" s="7" t="s">
        <v>211</v>
      </c>
      <c r="B9" s="234">
        <v>0</v>
      </c>
      <c r="C9" s="252">
        <f>AVERAGE(B9:B11)</f>
        <v>0</v>
      </c>
      <c r="D9" s="252">
        <f>_xlfn.STDEV.S(B9:B11)</f>
        <v>0</v>
      </c>
      <c r="E9" s="5">
        <v>0</v>
      </c>
      <c r="F9" s="252">
        <f>AVERAGE(E9:E11)</f>
        <v>0</v>
      </c>
      <c r="G9" s="252">
        <f>_xlfn.STDEV.S(E9:E11)</f>
        <v>0</v>
      </c>
      <c r="H9" s="5">
        <v>0</v>
      </c>
      <c r="I9" s="252">
        <f>AVERAGE(H9:H11)</f>
        <v>0</v>
      </c>
      <c r="J9" s="252">
        <f>_xlfn.STDEV.S(H9:H11)</f>
        <v>0</v>
      </c>
      <c r="K9" s="5">
        <v>0</v>
      </c>
      <c r="L9" s="252">
        <f>AVERAGE(K9:K11)</f>
        <v>0</v>
      </c>
      <c r="M9" s="252">
        <f>_xlfn.STDEV.S(K9:K11)</f>
        <v>0</v>
      </c>
      <c r="N9" s="5">
        <v>0</v>
      </c>
      <c r="O9" s="252">
        <f>AVERAGE(N9:N11)</f>
        <v>0</v>
      </c>
      <c r="P9" s="252">
        <f>_xlfn.STDEV.S(N9:N11)</f>
        <v>0</v>
      </c>
    </row>
    <row r="10" spans="1:16" x14ac:dyDescent="0.3">
      <c r="A10" s="7" t="s">
        <v>199</v>
      </c>
      <c r="B10" s="234">
        <v>0</v>
      </c>
      <c r="C10" s="252"/>
      <c r="D10" s="252"/>
      <c r="E10" s="5">
        <v>0</v>
      </c>
      <c r="F10" s="252"/>
      <c r="G10" s="252"/>
      <c r="H10" s="5">
        <v>0</v>
      </c>
      <c r="I10" s="252"/>
      <c r="J10" s="252"/>
      <c r="K10" s="5">
        <v>0</v>
      </c>
      <c r="L10" s="252"/>
      <c r="M10" s="252"/>
      <c r="N10" s="5">
        <v>0</v>
      </c>
      <c r="O10" s="252"/>
      <c r="P10" s="252"/>
    </row>
    <row r="11" spans="1:16" x14ac:dyDescent="0.3">
      <c r="A11" s="7" t="s">
        <v>200</v>
      </c>
      <c r="B11" s="234">
        <v>0</v>
      </c>
      <c r="C11" s="252"/>
      <c r="D11" s="252"/>
      <c r="E11" s="5">
        <v>0</v>
      </c>
      <c r="F11" s="252"/>
      <c r="G11" s="252"/>
      <c r="H11" s="5">
        <v>0</v>
      </c>
      <c r="I11" s="252"/>
      <c r="J11" s="252"/>
      <c r="K11" s="5">
        <v>0</v>
      </c>
      <c r="L11" s="252"/>
      <c r="M11" s="252"/>
      <c r="N11" s="5">
        <v>0</v>
      </c>
      <c r="O11" s="252"/>
      <c r="P11" s="252"/>
    </row>
    <row r="12" spans="1:16" x14ac:dyDescent="0.3">
      <c r="A12" s="7" t="s">
        <v>201</v>
      </c>
      <c r="B12" s="234">
        <v>0</v>
      </c>
      <c r="C12" s="252">
        <f>AVERAGE(B12:B14)</f>
        <v>0</v>
      </c>
      <c r="D12" s="252">
        <f>_xlfn.STDEV.S(B12:B14)</f>
        <v>0</v>
      </c>
      <c r="E12" s="5">
        <v>0</v>
      </c>
      <c r="F12" s="252">
        <f>AVERAGE(E12:E14)</f>
        <v>0</v>
      </c>
      <c r="G12" s="252">
        <f>_xlfn.STDEV.S(E12:E14)</f>
        <v>0</v>
      </c>
      <c r="H12" s="5">
        <v>0</v>
      </c>
      <c r="I12" s="252">
        <f>AVERAGE(H12:H14)</f>
        <v>0</v>
      </c>
      <c r="J12" s="252">
        <f>_xlfn.STDEV.S(H12:H14)</f>
        <v>0</v>
      </c>
      <c r="K12" s="5">
        <v>0</v>
      </c>
      <c r="L12" s="252">
        <f>AVERAGE(K12:K14)</f>
        <v>0</v>
      </c>
      <c r="M12" s="252">
        <f>_xlfn.STDEV.S(K12:K14)</f>
        <v>0</v>
      </c>
      <c r="N12" s="5">
        <v>0</v>
      </c>
      <c r="O12" s="252">
        <f>AVERAGE(N12:N14)</f>
        <v>0</v>
      </c>
      <c r="P12" s="252">
        <f>_xlfn.STDEV.S(N12:N14)</f>
        <v>0</v>
      </c>
    </row>
    <row r="13" spans="1:16" x14ac:dyDescent="0.3">
      <c r="A13" s="7" t="s">
        <v>202</v>
      </c>
      <c r="B13" s="234">
        <v>0</v>
      </c>
      <c r="C13" s="252"/>
      <c r="D13" s="252"/>
      <c r="E13" s="5">
        <v>0</v>
      </c>
      <c r="F13" s="252"/>
      <c r="G13" s="252"/>
      <c r="H13" s="5">
        <v>0</v>
      </c>
      <c r="I13" s="252"/>
      <c r="J13" s="252"/>
      <c r="K13" s="5">
        <v>0</v>
      </c>
      <c r="L13" s="252"/>
      <c r="M13" s="252"/>
      <c r="N13" s="5">
        <v>0</v>
      </c>
      <c r="O13" s="252"/>
      <c r="P13" s="252"/>
    </row>
    <row r="14" spans="1:16" x14ac:dyDescent="0.3">
      <c r="A14" s="7" t="s">
        <v>203</v>
      </c>
      <c r="B14" s="234">
        <v>0</v>
      </c>
      <c r="C14" s="252"/>
      <c r="D14" s="252"/>
      <c r="E14" s="5">
        <v>0</v>
      </c>
      <c r="F14" s="252"/>
      <c r="G14" s="252"/>
      <c r="H14" s="5">
        <v>0</v>
      </c>
      <c r="I14" s="252"/>
      <c r="J14" s="252"/>
      <c r="K14" s="5">
        <v>0</v>
      </c>
      <c r="L14" s="252"/>
      <c r="M14" s="252"/>
      <c r="N14" s="5">
        <v>0</v>
      </c>
      <c r="O14" s="252"/>
      <c r="P14" s="252"/>
    </row>
    <row r="15" spans="1:16" x14ac:dyDescent="0.3">
      <c r="A15" s="7" t="s">
        <v>204</v>
      </c>
      <c r="B15" s="234">
        <v>1.302113569601244</v>
      </c>
      <c r="C15" s="252">
        <f>AVERAGE(B15:B17)</f>
        <v>0.97476206563901291</v>
      </c>
      <c r="D15" s="252">
        <f>_xlfn.STDEV.S(B15:B17)</f>
        <v>0.29795220572745018</v>
      </c>
      <c r="E15" s="5">
        <v>0</v>
      </c>
      <c r="F15" s="252">
        <f>AVERAGE(E15:E17)</f>
        <v>0</v>
      </c>
      <c r="G15" s="252">
        <f>_xlfn.STDEV.S(E15:E17)</f>
        <v>0</v>
      </c>
      <c r="H15" s="5">
        <v>0</v>
      </c>
      <c r="I15" s="252">
        <f>AVERAGE(H15:H17)</f>
        <v>0</v>
      </c>
      <c r="J15" s="252">
        <f>_xlfn.STDEV.S(H15:H17)</f>
        <v>0</v>
      </c>
      <c r="K15" s="5">
        <v>0</v>
      </c>
      <c r="L15" s="252">
        <f>AVERAGE(K15:K17)</f>
        <v>0</v>
      </c>
      <c r="M15" s="252">
        <f>_xlfn.STDEV.S(K15:K17)</f>
        <v>0</v>
      </c>
      <c r="N15" s="5">
        <v>0</v>
      </c>
      <c r="O15" s="252">
        <f>AVERAGE(N15:N17)</f>
        <v>0</v>
      </c>
      <c r="P15" s="252">
        <f>_xlfn.STDEV.S(N15:N17)</f>
        <v>0</v>
      </c>
    </row>
    <row r="16" spans="1:16" x14ac:dyDescent="0.3">
      <c r="A16" s="7" t="s">
        <v>205</v>
      </c>
      <c r="B16" s="234">
        <v>0.71940064663135428</v>
      </c>
      <c r="C16" s="252"/>
      <c r="D16" s="252"/>
      <c r="E16" s="5">
        <v>0</v>
      </c>
      <c r="F16" s="252"/>
      <c r="G16" s="252"/>
      <c r="H16" s="5">
        <v>0</v>
      </c>
      <c r="I16" s="252"/>
      <c r="J16" s="252"/>
      <c r="K16" s="5">
        <v>0</v>
      </c>
      <c r="L16" s="252"/>
      <c r="M16" s="252"/>
      <c r="N16" s="5">
        <v>0</v>
      </c>
      <c r="O16" s="252"/>
      <c r="P16" s="252"/>
    </row>
    <row r="17" spans="1:16" x14ac:dyDescent="0.3">
      <c r="A17" s="7" t="s">
        <v>206</v>
      </c>
      <c r="B17" s="234">
        <v>0.90277198068444009</v>
      </c>
      <c r="C17" s="252"/>
      <c r="D17" s="252"/>
      <c r="E17" s="5">
        <v>0</v>
      </c>
      <c r="F17" s="252"/>
      <c r="G17" s="252"/>
      <c r="H17" s="5">
        <v>0</v>
      </c>
      <c r="I17" s="252"/>
      <c r="J17" s="252"/>
      <c r="K17" s="5">
        <v>0</v>
      </c>
      <c r="L17" s="252"/>
      <c r="M17" s="252"/>
      <c r="N17" s="5">
        <v>0</v>
      </c>
      <c r="O17" s="252"/>
      <c r="P17" s="252"/>
    </row>
    <row r="18" spans="1:16" x14ac:dyDescent="0.3">
      <c r="A18" s="1"/>
      <c r="B18" s="118"/>
      <c r="C18" s="235">
        <f>SUM(C9:C17)</f>
        <v>0.97476206563901291</v>
      </c>
      <c r="D18" s="82"/>
      <c r="E18" s="85"/>
      <c r="F18" s="82">
        <f>SUM(F9:F17)</f>
        <v>0</v>
      </c>
      <c r="G18" s="82"/>
      <c r="H18" s="85"/>
      <c r="I18" s="82">
        <f>SUM(I9:I17)</f>
        <v>0</v>
      </c>
      <c r="J18" s="82"/>
      <c r="K18" s="85"/>
      <c r="L18" s="82">
        <f>SUM(L9:L17)</f>
        <v>0</v>
      </c>
      <c r="M18" s="85"/>
      <c r="N18" s="85"/>
      <c r="O18" s="82">
        <f>SUM(O9:O17)</f>
        <v>0</v>
      </c>
      <c r="P18" s="5"/>
    </row>
    <row r="19" spans="1:16" x14ac:dyDescent="0.3">
      <c r="A19" s="118"/>
      <c r="B19" s="117" t="s">
        <v>212</v>
      </c>
      <c r="C19" s="8">
        <f>(C18*(100/$C$18)/100)</f>
        <v>1</v>
      </c>
      <c r="D19" s="118"/>
      <c r="F19" s="8">
        <f>(F18*(100/$C$18)/100)</f>
        <v>0</v>
      </c>
      <c r="G19" s="5"/>
      <c r="I19" s="8">
        <f>(I18*(100/$C$18)/100)</f>
        <v>0</v>
      </c>
      <c r="J19" s="5"/>
      <c r="L19" s="8">
        <f>(L18*(100/$C$18)/100)</f>
        <v>0</v>
      </c>
      <c r="O19" s="8">
        <f>(O18*(100/$C$18)/100)</f>
        <v>0</v>
      </c>
      <c r="P19" s="5"/>
    </row>
    <row r="20" spans="1:16" x14ac:dyDescent="0.3">
      <c r="A20" s="2"/>
      <c r="B20" s="117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</row>
    <row r="21" spans="1:16" x14ac:dyDescent="0.3">
      <c r="A21" s="207" t="s">
        <v>0</v>
      </c>
      <c r="B21" s="205" t="s">
        <v>210</v>
      </c>
      <c r="C21" s="117" t="s">
        <v>2</v>
      </c>
      <c r="D21" s="117" t="s">
        <v>207</v>
      </c>
      <c r="E21" s="205" t="s">
        <v>210</v>
      </c>
      <c r="F21" s="117" t="s">
        <v>90</v>
      </c>
      <c r="G21" s="117" t="s">
        <v>207</v>
      </c>
      <c r="H21" s="205" t="s">
        <v>210</v>
      </c>
      <c r="I21" s="117" t="s">
        <v>4</v>
      </c>
      <c r="J21" s="117" t="s">
        <v>207</v>
      </c>
      <c r="K21" s="205" t="s">
        <v>210</v>
      </c>
      <c r="L21" s="117" t="s">
        <v>5</v>
      </c>
      <c r="M21" s="117" t="s">
        <v>207</v>
      </c>
      <c r="N21" s="205" t="s">
        <v>210</v>
      </c>
      <c r="O21" s="117" t="s">
        <v>6</v>
      </c>
      <c r="P21" s="117" t="s">
        <v>207</v>
      </c>
    </row>
    <row r="22" spans="1:16" x14ac:dyDescent="0.3">
      <c r="A22" s="7" t="s">
        <v>211</v>
      </c>
      <c r="B22" s="234">
        <v>0</v>
      </c>
      <c r="C22" s="252">
        <f>AVERAGE(B22:B24)</f>
        <v>0</v>
      </c>
      <c r="D22" s="252">
        <f>_xlfn.STDEV.S(B22:B24)</f>
        <v>0</v>
      </c>
      <c r="E22" s="5">
        <v>0</v>
      </c>
      <c r="F22" s="252">
        <f>AVERAGE(E22:E24)</f>
        <v>0</v>
      </c>
      <c r="G22" s="252">
        <f>_xlfn.STDEV.S(E22:E24)</f>
        <v>0</v>
      </c>
      <c r="H22" s="5">
        <v>0</v>
      </c>
      <c r="I22" s="252">
        <f>AVERAGE(H22:H24)</f>
        <v>0</v>
      </c>
      <c r="J22" s="252">
        <f>_xlfn.STDEV.S(H22:H24)</f>
        <v>0</v>
      </c>
      <c r="K22" s="5">
        <v>0</v>
      </c>
      <c r="L22" s="252">
        <f>AVERAGE(K22:K24)</f>
        <v>0</v>
      </c>
      <c r="M22" s="252">
        <f>_xlfn.STDEV.S(K22:K24)</f>
        <v>0</v>
      </c>
      <c r="N22" s="5">
        <v>0</v>
      </c>
      <c r="O22" s="252">
        <f>AVERAGE(N22:N24)</f>
        <v>0</v>
      </c>
      <c r="P22" s="252">
        <f>_xlfn.STDEV.S(N22:N24)</f>
        <v>0</v>
      </c>
    </row>
    <row r="23" spans="1:16" x14ac:dyDescent="0.3">
      <c r="A23" s="7" t="s">
        <v>199</v>
      </c>
      <c r="B23" s="234">
        <v>0</v>
      </c>
      <c r="C23" s="252"/>
      <c r="D23" s="252"/>
      <c r="E23" s="5">
        <v>0</v>
      </c>
      <c r="F23" s="252"/>
      <c r="G23" s="252"/>
      <c r="H23" s="5">
        <v>0</v>
      </c>
      <c r="I23" s="252"/>
      <c r="J23" s="252"/>
      <c r="K23" s="5">
        <v>0</v>
      </c>
      <c r="L23" s="252"/>
      <c r="M23" s="252"/>
      <c r="N23" s="5">
        <v>0</v>
      </c>
      <c r="O23" s="252"/>
      <c r="P23" s="252"/>
    </row>
    <row r="24" spans="1:16" x14ac:dyDescent="0.3">
      <c r="A24" s="7" t="s">
        <v>200</v>
      </c>
      <c r="B24" s="234">
        <v>0</v>
      </c>
      <c r="C24" s="252"/>
      <c r="D24" s="252"/>
      <c r="E24" s="5">
        <v>0</v>
      </c>
      <c r="F24" s="252"/>
      <c r="G24" s="252"/>
      <c r="H24" s="5">
        <v>0</v>
      </c>
      <c r="I24" s="252"/>
      <c r="J24" s="252"/>
      <c r="K24" s="5">
        <v>0</v>
      </c>
      <c r="L24" s="252"/>
      <c r="M24" s="252"/>
      <c r="N24" s="5">
        <v>0</v>
      </c>
      <c r="O24" s="252"/>
      <c r="P24" s="252"/>
    </row>
    <row r="25" spans="1:16" x14ac:dyDescent="0.3">
      <c r="A25" s="7" t="s">
        <v>201</v>
      </c>
      <c r="B25" s="234">
        <v>5.3529328816431105</v>
      </c>
      <c r="C25" s="252">
        <f>AVERAGE(B25:B27)</f>
        <v>5.1483589810272159</v>
      </c>
      <c r="D25" s="252">
        <f>_xlfn.STDEV.S(B25:B27)</f>
        <v>0.25612699933720184</v>
      </c>
      <c r="E25" s="5">
        <v>1.2899312365919857</v>
      </c>
      <c r="F25" s="252">
        <f>AVERAGE(E25:E27)</f>
        <v>1.1986498832946928</v>
      </c>
      <c r="G25" s="252">
        <f>_xlfn.STDEV.S(E25:E27)</f>
        <v>9.661499277644911E-2</v>
      </c>
      <c r="H25" s="5">
        <v>0.66950490206892888</v>
      </c>
      <c r="I25" s="252">
        <f>AVERAGE(H25:H27)</f>
        <v>0.792481208988146</v>
      </c>
      <c r="J25" s="252">
        <f>_xlfn.STDEV.S(H25:H27)</f>
        <v>0.18263198758133589</v>
      </c>
      <c r="K25" s="5">
        <v>4.0000000000000001E-3</v>
      </c>
      <c r="L25" s="252">
        <f>AVERAGE(K25:K27)</f>
        <v>4.0000000000000001E-3</v>
      </c>
      <c r="M25" s="252">
        <f>_xlfn.STDEV.S(K25:K27)</f>
        <v>0</v>
      </c>
      <c r="N25" s="5">
        <v>7.9286422200198214E-3</v>
      </c>
      <c r="O25" s="252">
        <f>AVERAGE(N25:N27)</f>
        <v>7.9444520748952353E-3</v>
      </c>
      <c r="P25" s="252">
        <f>_xlfn.STDEV.S(N25:N27)</f>
        <v>2.7383471904507264E-5</v>
      </c>
    </row>
    <row r="26" spans="1:16" x14ac:dyDescent="0.3">
      <c r="A26" s="7" t="s">
        <v>202</v>
      </c>
      <c r="B26" s="234">
        <v>5.2310400797968803</v>
      </c>
      <c r="C26" s="252"/>
      <c r="D26" s="252"/>
      <c r="E26" s="5">
        <v>1.208554168022884</v>
      </c>
      <c r="F26" s="252"/>
      <c r="G26" s="252"/>
      <c r="H26" s="5">
        <v>0.7056047310820146</v>
      </c>
      <c r="I26" s="252"/>
      <c r="J26" s="252"/>
      <c r="K26" s="5">
        <v>4.0000000000000001E-3</v>
      </c>
      <c r="L26" s="252"/>
      <c r="M26" s="252"/>
      <c r="N26" s="5">
        <v>7.9286422200198214E-3</v>
      </c>
      <c r="O26" s="252"/>
      <c r="P26" s="252"/>
    </row>
    <row r="27" spans="1:16" x14ac:dyDescent="0.3">
      <c r="A27" s="7" t="s">
        <v>203</v>
      </c>
      <c r="B27" s="234">
        <v>4.8611039816416577</v>
      </c>
      <c r="C27" s="252"/>
      <c r="D27" s="252"/>
      <c r="E27" s="5">
        <v>1.0974642452692085</v>
      </c>
      <c r="F27" s="252"/>
      <c r="G27" s="252"/>
      <c r="H27" s="5">
        <v>1.0023339938134948</v>
      </c>
      <c r="I27" s="252"/>
      <c r="J27" s="252"/>
      <c r="K27" s="5">
        <v>4.0000000000000001E-3</v>
      </c>
      <c r="L27" s="252"/>
      <c r="M27" s="252"/>
      <c r="N27" s="5">
        <v>7.9760717846460629E-3</v>
      </c>
      <c r="O27" s="252"/>
      <c r="P27" s="252"/>
    </row>
    <row r="28" spans="1:16" x14ac:dyDescent="0.3">
      <c r="A28" s="7" t="s">
        <v>204</v>
      </c>
      <c r="B28" s="234">
        <v>11.248570308238596</v>
      </c>
      <c r="C28" s="252">
        <f>AVERAGE(B28:B30)</f>
        <v>11.131696329489458</v>
      </c>
      <c r="D28" s="252">
        <f>_xlfn.STDEV.S(B28:B30)</f>
        <v>0.65480953363026484</v>
      </c>
      <c r="E28" s="5">
        <v>15.312364296127278</v>
      </c>
      <c r="F28" s="252">
        <f>AVERAGE(E28:E30)</f>
        <v>14.293747479232193</v>
      </c>
      <c r="G28" s="252">
        <f>_xlfn.STDEV.S(E28:E30)</f>
        <v>0.93889799972488541</v>
      </c>
      <c r="H28" s="5">
        <v>3.1514724569604362</v>
      </c>
      <c r="I28" s="252">
        <f>AVERAGE(H28:H30)</f>
        <v>3.6139470889237502</v>
      </c>
      <c r="J28" s="252">
        <f>_xlfn.STDEV.S(H28:H30)</f>
        <v>0.65181489328463471</v>
      </c>
      <c r="K28" s="5">
        <v>0</v>
      </c>
      <c r="L28" s="252">
        <f>AVERAGE(K28:K30)</f>
        <v>0</v>
      </c>
      <c r="M28" s="252">
        <f>_xlfn.STDEV.S(K28:K30)</f>
        <v>0</v>
      </c>
      <c r="N28" s="5">
        <v>0</v>
      </c>
      <c r="O28" s="252">
        <f>AVERAGE(N28:N30)</f>
        <v>0</v>
      </c>
      <c r="P28" s="252">
        <f>_xlfn.STDEV.S(N28:N30)</f>
        <v>0</v>
      </c>
    </row>
    <row r="29" spans="1:16" x14ac:dyDescent="0.3">
      <c r="A29" s="7" t="s">
        <v>205</v>
      </c>
      <c r="B29" s="234">
        <v>11.720198966472395</v>
      </c>
      <c r="C29" s="252"/>
      <c r="D29" s="252"/>
      <c r="E29" s="5">
        <v>14.105911136664851</v>
      </c>
      <c r="F29" s="252"/>
      <c r="G29" s="252"/>
      <c r="H29" s="5">
        <v>3.3309368320375721</v>
      </c>
      <c r="I29" s="252"/>
      <c r="J29" s="252"/>
      <c r="K29" s="5">
        <v>0</v>
      </c>
      <c r="L29" s="252"/>
      <c r="M29" s="252"/>
      <c r="N29" s="5">
        <v>0</v>
      </c>
      <c r="O29" s="252"/>
      <c r="P29" s="252"/>
    </row>
    <row r="30" spans="1:16" x14ac:dyDescent="0.3">
      <c r="A30" s="7" t="s">
        <v>206</v>
      </c>
      <c r="B30" s="234">
        <v>10.426319713757376</v>
      </c>
      <c r="C30" s="252"/>
      <c r="D30" s="252"/>
      <c r="E30" s="5">
        <v>13.462967004904449</v>
      </c>
      <c r="F30" s="252"/>
      <c r="G30" s="252"/>
      <c r="H30" s="5">
        <v>4.3594319777732418</v>
      </c>
      <c r="I30" s="252"/>
      <c r="J30" s="252"/>
      <c r="K30" s="5">
        <v>0</v>
      </c>
      <c r="L30" s="252"/>
      <c r="M30" s="252"/>
      <c r="N30" s="5">
        <v>0</v>
      </c>
      <c r="O30" s="252"/>
      <c r="P30" s="252"/>
    </row>
    <row r="31" spans="1:16" x14ac:dyDescent="0.3">
      <c r="A31" s="118"/>
      <c r="B31" s="118"/>
      <c r="C31" s="5">
        <f>SUM(C22:C30)</f>
        <v>16.280055310516673</v>
      </c>
      <c r="D31" s="5"/>
      <c r="E31" s="63"/>
      <c r="F31" s="5">
        <f>SUM(F22:F30)</f>
        <v>15.492397362526885</v>
      </c>
      <c r="G31" s="5"/>
      <c r="H31" s="63"/>
      <c r="I31" s="5">
        <f>SUM(I22:I30)</f>
        <v>4.4064282979118961</v>
      </c>
      <c r="J31" s="5"/>
      <c r="K31" s="63"/>
      <c r="L31" s="5">
        <f>SUM(L22:L30)</f>
        <v>4.0000000000000001E-3</v>
      </c>
      <c r="M31" s="63"/>
      <c r="N31" s="63"/>
      <c r="O31" s="5">
        <f>SUM(O22:O30)</f>
        <v>7.9444520748952353E-3</v>
      </c>
      <c r="P31" s="5"/>
    </row>
    <row r="32" spans="1:16" x14ac:dyDescent="0.3">
      <c r="A32" s="118"/>
      <c r="B32" s="117" t="s">
        <v>212</v>
      </c>
      <c r="C32" s="8">
        <f>(C31*(100/$C$31)/100)</f>
        <v>1</v>
      </c>
      <c r="D32" s="118"/>
      <c r="F32" s="8">
        <f>(F31*(100/$C$31)/100)</f>
        <v>0.95161822653753692</v>
      </c>
      <c r="G32" s="5"/>
      <c r="I32" s="8">
        <f>(I31*(100/$C$31)/100)</f>
        <v>0.2706642092957392</v>
      </c>
      <c r="J32" s="5"/>
      <c r="L32" s="8">
        <f>(L31*(100/$C$31)/100)</f>
        <v>2.4569941094831904E-4</v>
      </c>
      <c r="O32" s="8">
        <f>(O31*(100/$C$31)/100)</f>
        <v>4.8798679877722762E-4</v>
      </c>
      <c r="P32" s="5"/>
    </row>
    <row r="33" spans="1:16" x14ac:dyDescent="0.3">
      <c r="A33" s="118"/>
      <c r="B33" s="118"/>
      <c r="C33" s="118"/>
      <c r="D33" s="118"/>
      <c r="F33" s="5"/>
      <c r="G33" s="5"/>
      <c r="I33" s="5"/>
      <c r="J33" s="5"/>
      <c r="L33" s="5"/>
      <c r="O33" s="5"/>
      <c r="P33" s="5"/>
    </row>
    <row r="34" spans="1:16" x14ac:dyDescent="0.3">
      <c r="A34" s="233" t="s">
        <v>1</v>
      </c>
      <c r="B34" s="205" t="s">
        <v>210</v>
      </c>
      <c r="C34" s="117" t="s">
        <v>2</v>
      </c>
      <c r="D34" s="117" t="s">
        <v>207</v>
      </c>
      <c r="E34" s="205" t="s">
        <v>210</v>
      </c>
      <c r="F34" s="117" t="s">
        <v>90</v>
      </c>
      <c r="G34" s="117" t="s">
        <v>207</v>
      </c>
      <c r="H34" s="205" t="s">
        <v>210</v>
      </c>
      <c r="I34" s="117" t="s">
        <v>4</v>
      </c>
      <c r="J34" s="117" t="s">
        <v>207</v>
      </c>
      <c r="K34" s="205" t="s">
        <v>210</v>
      </c>
      <c r="L34" s="117" t="s">
        <v>5</v>
      </c>
      <c r="M34" s="117" t="s">
        <v>207</v>
      </c>
      <c r="N34" s="205" t="s">
        <v>210</v>
      </c>
      <c r="O34" s="117" t="s">
        <v>6</v>
      </c>
      <c r="P34" s="117" t="s">
        <v>207</v>
      </c>
    </row>
    <row r="35" spans="1:16" x14ac:dyDescent="0.3">
      <c r="A35" s="7" t="s">
        <v>211</v>
      </c>
      <c r="B35" s="234">
        <v>0</v>
      </c>
      <c r="C35" s="244">
        <f>AVERAGE(B35:B37)</f>
        <v>0</v>
      </c>
      <c r="D35" s="244">
        <f>_xlfn.STDEV.S(B35:B37)</f>
        <v>0</v>
      </c>
      <c r="E35" s="223">
        <v>0</v>
      </c>
      <c r="F35" s="244">
        <f>AVERAGE(E35:E37)</f>
        <v>0</v>
      </c>
      <c r="G35" s="244">
        <f>_xlfn.STDEV.S(E35:E37)</f>
        <v>0</v>
      </c>
      <c r="H35" s="223">
        <v>0</v>
      </c>
      <c r="I35" s="244">
        <f>AVERAGE(H35:H37)</f>
        <v>0</v>
      </c>
      <c r="J35" s="244">
        <f>_xlfn.STDEV.S(H35:H37)</f>
        <v>0</v>
      </c>
      <c r="K35" s="223">
        <v>0</v>
      </c>
      <c r="L35" s="244">
        <f>AVERAGE(K35:K37)</f>
        <v>0</v>
      </c>
      <c r="M35" s="244">
        <f>_xlfn.STDEV.S(K35:K37)</f>
        <v>0</v>
      </c>
      <c r="N35" s="223">
        <v>0</v>
      </c>
      <c r="O35" s="244">
        <f>AVERAGE(N35:N37)</f>
        <v>0</v>
      </c>
      <c r="P35" s="244">
        <f>_xlfn.STDEV.S(N35:N37)</f>
        <v>0</v>
      </c>
    </row>
    <row r="36" spans="1:16" x14ac:dyDescent="0.3">
      <c r="A36" s="7" t="s">
        <v>199</v>
      </c>
      <c r="B36" s="234">
        <v>0</v>
      </c>
      <c r="C36" s="244"/>
      <c r="D36" s="244"/>
      <c r="E36" s="223">
        <v>0</v>
      </c>
      <c r="F36" s="244"/>
      <c r="G36" s="244"/>
      <c r="H36" s="223">
        <v>0</v>
      </c>
      <c r="I36" s="244"/>
      <c r="J36" s="244"/>
      <c r="K36" s="223">
        <v>0</v>
      </c>
      <c r="L36" s="244"/>
      <c r="M36" s="244"/>
      <c r="N36" s="223">
        <v>0</v>
      </c>
      <c r="O36" s="244"/>
      <c r="P36" s="244"/>
    </row>
    <row r="37" spans="1:16" x14ac:dyDescent="0.3">
      <c r="A37" s="7" t="s">
        <v>200</v>
      </c>
      <c r="B37" s="234">
        <v>0</v>
      </c>
      <c r="C37" s="244"/>
      <c r="D37" s="244"/>
      <c r="E37" s="223">
        <v>0</v>
      </c>
      <c r="F37" s="244"/>
      <c r="G37" s="244"/>
      <c r="H37" s="223">
        <v>0</v>
      </c>
      <c r="I37" s="244"/>
      <c r="J37" s="244"/>
      <c r="K37" s="223">
        <v>0</v>
      </c>
      <c r="L37" s="244"/>
      <c r="M37" s="244"/>
      <c r="N37" s="223">
        <v>0</v>
      </c>
      <c r="O37" s="244"/>
      <c r="P37" s="244"/>
    </row>
    <row r="38" spans="1:16" x14ac:dyDescent="0.3">
      <c r="A38" s="7" t="s">
        <v>201</v>
      </c>
      <c r="B38" s="234">
        <v>1.967240472138442</v>
      </c>
      <c r="C38" s="244">
        <f>AVERAGE(B38:B40)</f>
        <v>1.7917203522851228</v>
      </c>
      <c r="D38" s="244">
        <f>_xlfn.STDEV.S(B38:B40)</f>
        <v>0.15849303059943132</v>
      </c>
      <c r="E38" s="223">
        <v>0.73909912529406507</v>
      </c>
      <c r="F38" s="244">
        <f>AVERAGE(E38:E40)</f>
        <v>0.72512015910658378</v>
      </c>
      <c r="G38" s="244">
        <f>_xlfn.STDEV.S(E38:E40)</f>
        <v>4.7325743826453257E-2</v>
      </c>
      <c r="H38" s="223">
        <v>0.92306194219370552</v>
      </c>
      <c r="I38" s="244">
        <f>AVERAGE(H38:H40)</f>
        <v>0.90905903418848988</v>
      </c>
      <c r="J38" s="244">
        <f>_xlfn.STDEV.S(H38:H40)</f>
        <v>1.8642404576140359E-2</v>
      </c>
      <c r="K38" s="223">
        <v>7.9601990049751239E-3</v>
      </c>
      <c r="L38" s="244">
        <f>AVERAGE(K38:K40)</f>
        <v>7.9681433153593311E-3</v>
      </c>
      <c r="M38" s="244">
        <f>_xlfn.STDEV.S(K38:K40)</f>
        <v>1.3759949216543954E-5</v>
      </c>
      <c r="N38" s="223">
        <v>7.889546351084813E-3</v>
      </c>
      <c r="O38" s="244">
        <f>AVERAGE(N38:N40)</f>
        <v>7.9182945653269634E-3</v>
      </c>
      <c r="P38" s="244">
        <f>_xlfn.STDEV.S(N38:N40)</f>
        <v>3.7118244511781122E-5</v>
      </c>
    </row>
    <row r="39" spans="1:16" x14ac:dyDescent="0.3">
      <c r="A39" s="7" t="s">
        <v>202</v>
      </c>
      <c r="B39" s="234">
        <v>1.6590764824310555</v>
      </c>
      <c r="C39" s="244"/>
      <c r="D39" s="244"/>
      <c r="E39" s="223">
        <v>0.67237952950290292</v>
      </c>
      <c r="F39" s="244"/>
      <c r="G39" s="244"/>
      <c r="H39" s="223">
        <v>0.91621661171803848</v>
      </c>
      <c r="I39" s="244"/>
      <c r="J39" s="244"/>
      <c r="K39" s="223">
        <v>7.9601990049751239E-3</v>
      </c>
      <c r="L39" s="244"/>
      <c r="M39" s="244"/>
      <c r="N39" s="223">
        <v>7.9051383399209498E-3</v>
      </c>
      <c r="O39" s="244"/>
      <c r="P39" s="244"/>
    </row>
    <row r="40" spans="1:16" x14ac:dyDescent="0.3">
      <c r="A40" s="7" t="s">
        <v>203</v>
      </c>
      <c r="B40" s="234">
        <v>1.7488441022858718</v>
      </c>
      <c r="C40" s="244"/>
      <c r="D40" s="244"/>
      <c r="E40" s="223">
        <v>0.76388182252278347</v>
      </c>
      <c r="F40" s="244"/>
      <c r="G40" s="244"/>
      <c r="H40" s="223">
        <v>0.88789854865372564</v>
      </c>
      <c r="I40" s="244"/>
      <c r="J40" s="244"/>
      <c r="K40" s="223">
        <v>7.9840319361277456E-3</v>
      </c>
      <c r="L40" s="244"/>
      <c r="M40" s="244"/>
      <c r="N40" s="223">
        <v>7.9601990049751239E-3</v>
      </c>
      <c r="O40" s="244"/>
      <c r="P40" s="244"/>
    </row>
    <row r="41" spans="1:16" x14ac:dyDescent="0.3">
      <c r="A41" s="7" t="s">
        <v>204</v>
      </c>
      <c r="B41" s="234">
        <v>97.589715181341134</v>
      </c>
      <c r="C41" s="244">
        <f>AVERAGE(B41:B43)</f>
        <v>88.583291093500705</v>
      </c>
      <c r="D41" s="244">
        <f>_xlfn.STDEV.S(B41:B43)</f>
        <v>9.7460256145514172</v>
      </c>
      <c r="E41" s="223">
        <v>39.705018080831266</v>
      </c>
      <c r="F41" s="244">
        <f>AVERAGE(E41:E43)</f>
        <v>37.834312541834002</v>
      </c>
      <c r="G41" s="244">
        <f>_xlfn.STDEV.S(E41:E43)</f>
        <v>4.5008116053623963</v>
      </c>
      <c r="H41" s="223">
        <v>37.646705396451225</v>
      </c>
      <c r="I41" s="244">
        <f>AVERAGE(H41:H43)</f>
        <v>38.177889185067556</v>
      </c>
      <c r="J41" s="244">
        <f>_xlfn.STDEV.S(H41:H43)</f>
        <v>3.876566636722107</v>
      </c>
      <c r="K41" s="223">
        <v>25.620888011632474</v>
      </c>
      <c r="L41" s="244">
        <f>AVERAGE(K41:K43)</f>
        <v>27.679798052465486</v>
      </c>
      <c r="M41" s="244">
        <f>_xlfn.STDEV.S(K41:K43)</f>
        <v>3.2546387585133467</v>
      </c>
      <c r="N41" s="223">
        <v>7.889546351084813E-3</v>
      </c>
      <c r="O41" s="244">
        <f>AVERAGE(N41:N43)</f>
        <v>7.9182945653269634E-3</v>
      </c>
      <c r="P41" s="244">
        <f>_xlfn.STDEV.S(N41:N43)</f>
        <v>3.7118244511781122E-5</v>
      </c>
    </row>
    <row r="42" spans="1:16" x14ac:dyDescent="0.3">
      <c r="A42" s="7" t="s">
        <v>205</v>
      </c>
      <c r="B42" s="234">
        <v>78.236427867145991</v>
      </c>
      <c r="C42" s="244"/>
      <c r="D42" s="244"/>
      <c r="E42" s="223">
        <v>32.699834780537842</v>
      </c>
      <c r="F42" s="244"/>
      <c r="G42" s="244"/>
      <c r="H42" s="223">
        <v>42.292656539910134</v>
      </c>
      <c r="I42" s="244"/>
      <c r="J42" s="244"/>
      <c r="K42" s="223">
        <v>31.431998108913653</v>
      </c>
      <c r="L42" s="244"/>
      <c r="M42" s="244"/>
      <c r="N42" s="223">
        <v>7.9051383399209498E-3</v>
      </c>
      <c r="O42" s="244"/>
      <c r="P42" s="244"/>
    </row>
    <row r="43" spans="1:16" x14ac:dyDescent="0.3">
      <c r="A43" s="7" t="s">
        <v>206</v>
      </c>
      <c r="B43" s="234">
        <v>89.923730232014975</v>
      </c>
      <c r="C43" s="244"/>
      <c r="D43" s="244"/>
      <c r="E43" s="223">
        <v>41.098084764132885</v>
      </c>
      <c r="F43" s="244"/>
      <c r="G43" s="244"/>
      <c r="H43" s="223">
        <v>34.594305618841297</v>
      </c>
      <c r="I43" s="244"/>
      <c r="J43" s="244"/>
      <c r="K43" s="223">
        <v>25.986508036850331</v>
      </c>
      <c r="L43" s="244"/>
      <c r="M43" s="244"/>
      <c r="N43" s="223">
        <v>7.9601990049751239E-3</v>
      </c>
      <c r="O43" s="244"/>
      <c r="P43" s="244"/>
    </row>
    <row r="44" spans="1:16" x14ac:dyDescent="0.3">
      <c r="A44" s="118"/>
      <c r="B44" s="118"/>
      <c r="C44" s="118">
        <f>SUM(C35:C43)</f>
        <v>90.37501144578583</v>
      </c>
      <c r="D44" s="118"/>
      <c r="F44" s="5">
        <f>SUM(F35:F43)</f>
        <v>38.559432700940583</v>
      </c>
      <c r="G44" s="5"/>
      <c r="I44" s="5">
        <f>SUM(I35:I43)</f>
        <v>39.086948219256044</v>
      </c>
      <c r="J44" s="5"/>
      <c r="L44" s="5">
        <f>SUM(L35:L43)</f>
        <v>27.687766195780846</v>
      </c>
      <c r="O44" s="5">
        <f>SUM(O35:O43)</f>
        <v>1.5836589130653927E-2</v>
      </c>
      <c r="P44" s="5"/>
    </row>
    <row r="45" spans="1:16" x14ac:dyDescent="0.3">
      <c r="B45" s="117" t="s">
        <v>212</v>
      </c>
      <c r="C45" s="8">
        <f>(C44*(100/$C$44)/100)</f>
        <v>1</v>
      </c>
      <c r="F45" s="8">
        <f>(F44*(100/$C$44)/100)</f>
        <v>0.42666033546310111</v>
      </c>
      <c r="I45" s="8">
        <f>(I44*(100/$C$44)/100)</f>
        <v>0.43249729758212568</v>
      </c>
      <c r="L45" s="8">
        <f>(L44*(100/$C$44)/100)</f>
        <v>0.30636528563418425</v>
      </c>
      <c r="O45" s="8">
        <f>(O44*(100/$C$44)/100)</f>
        <v>1.7523194605794303E-4</v>
      </c>
    </row>
  </sheetData>
  <mergeCells count="91">
    <mergeCell ref="A1:C2"/>
    <mergeCell ref="C12:C14"/>
    <mergeCell ref="C9:C11"/>
    <mergeCell ref="C15:C17"/>
    <mergeCell ref="C22:C24"/>
    <mergeCell ref="D9:D11"/>
    <mergeCell ref="D12:D14"/>
    <mergeCell ref="D15:D17"/>
    <mergeCell ref="D22:D24"/>
    <mergeCell ref="D25:D27"/>
    <mergeCell ref="C25:C27"/>
    <mergeCell ref="C28:C30"/>
    <mergeCell ref="C35:C37"/>
    <mergeCell ref="C38:C40"/>
    <mergeCell ref="C41:C43"/>
    <mergeCell ref="F9:F11"/>
    <mergeCell ref="G9:G11"/>
    <mergeCell ref="F12:F14"/>
    <mergeCell ref="G12:G14"/>
    <mergeCell ref="F15:F17"/>
    <mergeCell ref="G15:G17"/>
    <mergeCell ref="I9:I11"/>
    <mergeCell ref="J9:J11"/>
    <mergeCell ref="I12:I14"/>
    <mergeCell ref="J12:J14"/>
    <mergeCell ref="I15:I17"/>
    <mergeCell ref="J15:J17"/>
    <mergeCell ref="L9:L11"/>
    <mergeCell ref="M9:M11"/>
    <mergeCell ref="L12:L14"/>
    <mergeCell ref="M12:M14"/>
    <mergeCell ref="L15:L17"/>
    <mergeCell ref="M15:M17"/>
    <mergeCell ref="O9:O11"/>
    <mergeCell ref="P9:P11"/>
    <mergeCell ref="O12:O14"/>
    <mergeCell ref="P12:P14"/>
    <mergeCell ref="O15:O17"/>
    <mergeCell ref="P15:P17"/>
    <mergeCell ref="D28:D30"/>
    <mergeCell ref="F22:F24"/>
    <mergeCell ref="G22:G24"/>
    <mergeCell ref="F25:F27"/>
    <mergeCell ref="G25:G27"/>
    <mergeCell ref="F28:F30"/>
    <mergeCell ref="G28:G30"/>
    <mergeCell ref="I22:I24"/>
    <mergeCell ref="J22:J24"/>
    <mergeCell ref="I25:I27"/>
    <mergeCell ref="J25:J27"/>
    <mergeCell ref="I28:I30"/>
    <mergeCell ref="J28:J30"/>
    <mergeCell ref="L22:L24"/>
    <mergeCell ref="M22:M24"/>
    <mergeCell ref="L25:L27"/>
    <mergeCell ref="M25:M27"/>
    <mergeCell ref="L28:L30"/>
    <mergeCell ref="M28:M30"/>
    <mergeCell ref="O22:O24"/>
    <mergeCell ref="P22:P24"/>
    <mergeCell ref="O25:O27"/>
    <mergeCell ref="P25:P27"/>
    <mergeCell ref="O28:O30"/>
    <mergeCell ref="P28:P30"/>
    <mergeCell ref="D35:D37"/>
    <mergeCell ref="D38:D40"/>
    <mergeCell ref="D41:D43"/>
    <mergeCell ref="F35:F37"/>
    <mergeCell ref="G35:G37"/>
    <mergeCell ref="F38:F40"/>
    <mergeCell ref="G38:G40"/>
    <mergeCell ref="F41:F43"/>
    <mergeCell ref="G41:G43"/>
    <mergeCell ref="I35:I37"/>
    <mergeCell ref="J35:J37"/>
    <mergeCell ref="I38:I40"/>
    <mergeCell ref="J38:J40"/>
    <mergeCell ref="I41:I43"/>
    <mergeCell ref="J41:J43"/>
    <mergeCell ref="L35:L37"/>
    <mergeCell ref="M35:M37"/>
    <mergeCell ref="L38:L40"/>
    <mergeCell ref="M38:M40"/>
    <mergeCell ref="L41:L43"/>
    <mergeCell ref="M41:M43"/>
    <mergeCell ref="O35:O37"/>
    <mergeCell ref="P35:P37"/>
    <mergeCell ref="O38:O40"/>
    <mergeCell ref="P38:P40"/>
    <mergeCell ref="O41:O43"/>
    <mergeCell ref="P41:P43"/>
  </mergeCells>
  <phoneticPr fontId="13" type="noConversion"/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23556-94CB-4073-924D-DC267EB5E0CA}">
  <dimension ref="A1:M35"/>
  <sheetViews>
    <sheetView zoomScale="70" zoomScaleNormal="70" workbookViewId="0">
      <selection activeCell="A15" sqref="A15"/>
    </sheetView>
  </sheetViews>
  <sheetFormatPr defaultRowHeight="14.4" x14ac:dyDescent="0.3"/>
  <sheetData>
    <row r="1" spans="1:13" x14ac:dyDescent="0.3">
      <c r="A1" s="259" t="s">
        <v>189</v>
      </c>
    </row>
    <row r="2" spans="1:13" ht="15" thickBot="1" x14ac:dyDescent="0.35">
      <c r="A2" s="260"/>
    </row>
    <row r="3" spans="1:13" x14ac:dyDescent="0.3">
      <c r="B3" s="6"/>
      <c r="C3" s="6"/>
      <c r="D3" s="6"/>
    </row>
    <row r="4" spans="1:13" x14ac:dyDescent="0.3">
      <c r="A4" s="206" t="s">
        <v>209</v>
      </c>
      <c r="B4" s="205" t="s">
        <v>208</v>
      </c>
      <c r="C4" s="117" t="s">
        <v>90</v>
      </c>
      <c r="D4" s="117" t="s">
        <v>207</v>
      </c>
      <c r="E4" s="205" t="s">
        <v>208</v>
      </c>
      <c r="F4" s="117" t="s">
        <v>101</v>
      </c>
      <c r="G4" s="117" t="s">
        <v>207</v>
      </c>
      <c r="H4" s="205" t="s">
        <v>208</v>
      </c>
      <c r="I4" s="117" t="s">
        <v>111</v>
      </c>
      <c r="J4" s="117" t="s">
        <v>207</v>
      </c>
      <c r="K4" s="205" t="s">
        <v>208</v>
      </c>
      <c r="L4" s="117" t="s">
        <v>139</v>
      </c>
      <c r="M4" s="117" t="s">
        <v>207</v>
      </c>
    </row>
    <row r="5" spans="1:13" x14ac:dyDescent="0.3">
      <c r="A5" s="7" t="s">
        <v>198</v>
      </c>
      <c r="B5" s="82">
        <v>0.15251187948635919</v>
      </c>
      <c r="C5" s="244">
        <f>AVERAGE(B5:B7)</f>
        <v>5.7490603810228329</v>
      </c>
      <c r="D5" s="244">
        <f>_xlfn.STDEV.S(B5:B7)</f>
        <v>8.8453270085942517</v>
      </c>
      <c r="E5" s="82">
        <v>0</v>
      </c>
      <c r="F5" s="244">
        <f>AVERAGE(E5:E7)</f>
        <v>0</v>
      </c>
      <c r="G5" s="244">
        <f>_xlfn.STDEV.S(E5:E7)</f>
        <v>0</v>
      </c>
      <c r="H5" s="82">
        <v>0</v>
      </c>
      <c r="I5" s="244">
        <f>AVERAGE(H5:H7)</f>
        <v>0</v>
      </c>
      <c r="J5" s="244">
        <f>_xlfn.STDEV.S(H5:H7)</f>
        <v>0</v>
      </c>
      <c r="K5" s="82">
        <v>0</v>
      </c>
      <c r="L5" s="244">
        <f>AVERAGE(K5:K7)</f>
        <v>0</v>
      </c>
      <c r="M5" s="244">
        <f>_xlfn.STDEV.S(K5:K7)</f>
        <v>0</v>
      </c>
    </row>
    <row r="6" spans="1:13" x14ac:dyDescent="0.3">
      <c r="A6" s="7" t="s">
        <v>199</v>
      </c>
      <c r="B6" s="82">
        <v>1.1480918636809911</v>
      </c>
      <c r="C6" s="244"/>
      <c r="D6" s="244"/>
      <c r="E6" s="82">
        <v>0</v>
      </c>
      <c r="F6" s="244"/>
      <c r="G6" s="244"/>
      <c r="H6" s="82">
        <v>0</v>
      </c>
      <c r="I6" s="244"/>
      <c r="J6" s="244"/>
      <c r="K6" s="82">
        <v>0</v>
      </c>
      <c r="L6" s="244"/>
      <c r="M6" s="244"/>
    </row>
    <row r="7" spans="1:13" x14ac:dyDescent="0.3">
      <c r="A7" s="7" t="s">
        <v>200</v>
      </c>
      <c r="B7" s="82">
        <v>15.94657739990115</v>
      </c>
      <c r="C7" s="244"/>
      <c r="D7" s="244"/>
      <c r="E7" s="82">
        <v>0</v>
      </c>
      <c r="F7" s="244"/>
      <c r="G7" s="244"/>
      <c r="H7" s="82">
        <v>0</v>
      </c>
      <c r="I7" s="244"/>
      <c r="J7" s="244"/>
      <c r="K7" s="82">
        <v>0</v>
      </c>
      <c r="L7" s="244"/>
      <c r="M7" s="244"/>
    </row>
    <row r="8" spans="1:13" x14ac:dyDescent="0.3">
      <c r="A8" s="7" t="s">
        <v>201</v>
      </c>
      <c r="B8" s="82">
        <v>0</v>
      </c>
      <c r="C8" s="244">
        <f>AVERAGE(B8:B10)</f>
        <v>0</v>
      </c>
      <c r="D8" s="244">
        <f>_xlfn.STDEV.S(B8:B10)</f>
        <v>0</v>
      </c>
      <c r="E8" s="82">
        <v>0</v>
      </c>
      <c r="F8" s="244">
        <f>AVERAGE(E8:E10)</f>
        <v>0</v>
      </c>
      <c r="G8" s="244">
        <f>_xlfn.STDEV.S(E8:E10)</f>
        <v>0</v>
      </c>
      <c r="H8" s="82">
        <v>0</v>
      </c>
      <c r="I8" s="244">
        <f>AVERAGE(H8:H10)</f>
        <v>0</v>
      </c>
      <c r="J8" s="244">
        <f>_xlfn.STDEV.S(H8:H10)</f>
        <v>0</v>
      </c>
      <c r="K8" s="82">
        <v>0</v>
      </c>
      <c r="L8" s="244">
        <f>AVERAGE(K8:K10)</f>
        <v>0</v>
      </c>
      <c r="M8" s="244">
        <f>_xlfn.STDEV.S(K8:K10)</f>
        <v>0</v>
      </c>
    </row>
    <row r="9" spans="1:13" x14ac:dyDescent="0.3">
      <c r="A9" s="7" t="s">
        <v>202</v>
      </c>
      <c r="B9" s="82">
        <v>0</v>
      </c>
      <c r="C9" s="244"/>
      <c r="D9" s="244"/>
      <c r="E9" s="82">
        <v>0</v>
      </c>
      <c r="F9" s="244"/>
      <c r="G9" s="244"/>
      <c r="H9" s="82">
        <v>0</v>
      </c>
      <c r="I9" s="244"/>
      <c r="J9" s="244"/>
      <c r="K9" s="82">
        <v>0</v>
      </c>
      <c r="L9" s="244"/>
      <c r="M9" s="244"/>
    </row>
    <row r="10" spans="1:13" x14ac:dyDescent="0.3">
      <c r="A10" s="7" t="s">
        <v>203</v>
      </c>
      <c r="B10" s="82">
        <v>0</v>
      </c>
      <c r="C10" s="244"/>
      <c r="D10" s="244"/>
      <c r="E10" s="82">
        <v>0</v>
      </c>
      <c r="F10" s="244"/>
      <c r="G10" s="244"/>
      <c r="H10" s="82">
        <v>0</v>
      </c>
      <c r="I10" s="244"/>
      <c r="J10" s="244"/>
      <c r="K10" s="82">
        <v>0</v>
      </c>
      <c r="L10" s="244"/>
      <c r="M10" s="244"/>
    </row>
    <row r="11" spans="1:13" x14ac:dyDescent="0.3">
      <c r="A11" s="7" t="s">
        <v>204</v>
      </c>
      <c r="B11" s="82">
        <v>0</v>
      </c>
      <c r="C11" s="244">
        <f>AVERAGE(B11)</f>
        <v>0</v>
      </c>
      <c r="D11" s="244">
        <f>_xlfn.STDEV.S(B11:B13)</f>
        <v>0</v>
      </c>
      <c r="E11" s="82">
        <v>0</v>
      </c>
      <c r="F11" s="244">
        <f>AVERAGE(E11:E13)</f>
        <v>0</v>
      </c>
      <c r="G11" s="244">
        <f>_xlfn.STDEV.S(E11:E13)</f>
        <v>0</v>
      </c>
      <c r="H11" s="82">
        <v>0</v>
      </c>
      <c r="I11" s="244">
        <f>AVERAGE(H11:H13)</f>
        <v>0</v>
      </c>
      <c r="J11" s="244">
        <f>_xlfn.STDEV.S(H11:H13)</f>
        <v>0</v>
      </c>
      <c r="K11" s="82">
        <v>0</v>
      </c>
      <c r="L11" s="244">
        <f>AVERAGE(K11:K13)</f>
        <v>0</v>
      </c>
      <c r="M11" s="244">
        <f>_xlfn.STDEV.S(K11:K13)</f>
        <v>0</v>
      </c>
    </row>
    <row r="12" spans="1:13" x14ac:dyDescent="0.3">
      <c r="A12" s="7" t="s">
        <v>205</v>
      </c>
      <c r="B12" s="82">
        <v>0</v>
      </c>
      <c r="C12" s="244"/>
      <c r="D12" s="244"/>
      <c r="E12" s="82">
        <v>0</v>
      </c>
      <c r="F12" s="244"/>
      <c r="G12" s="244"/>
      <c r="H12" s="82">
        <v>0</v>
      </c>
      <c r="I12" s="244"/>
      <c r="J12" s="244"/>
      <c r="K12" s="82">
        <v>0</v>
      </c>
      <c r="L12" s="244"/>
      <c r="M12" s="244"/>
    </row>
    <row r="13" spans="1:13" x14ac:dyDescent="0.3">
      <c r="A13" s="7" t="s">
        <v>206</v>
      </c>
      <c r="B13" s="82">
        <v>0</v>
      </c>
      <c r="C13" s="244"/>
      <c r="D13" s="244"/>
      <c r="E13" s="82">
        <v>0</v>
      </c>
      <c r="F13" s="244"/>
      <c r="G13" s="244"/>
      <c r="H13" s="82">
        <v>0</v>
      </c>
      <c r="I13" s="244"/>
      <c r="J13" s="244"/>
      <c r="K13" s="82">
        <v>0</v>
      </c>
      <c r="L13" s="244"/>
      <c r="M13" s="244"/>
    </row>
    <row r="14" spans="1:13" x14ac:dyDescent="0.3">
      <c r="B14" s="82"/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82"/>
    </row>
    <row r="15" spans="1:13" x14ac:dyDescent="0.3">
      <c r="A15" s="207" t="s">
        <v>0</v>
      </c>
      <c r="B15" s="222" t="s">
        <v>208</v>
      </c>
      <c r="C15" s="222" t="s">
        <v>90</v>
      </c>
      <c r="D15" s="222" t="s">
        <v>207</v>
      </c>
      <c r="E15" s="222" t="s">
        <v>208</v>
      </c>
      <c r="F15" s="222" t="s">
        <v>101</v>
      </c>
      <c r="G15" s="222" t="s">
        <v>207</v>
      </c>
      <c r="H15" s="222" t="s">
        <v>208</v>
      </c>
      <c r="I15" s="222" t="s">
        <v>111</v>
      </c>
      <c r="J15" s="222" t="s">
        <v>207</v>
      </c>
      <c r="K15" s="222" t="s">
        <v>208</v>
      </c>
      <c r="L15" s="222" t="s">
        <v>139</v>
      </c>
      <c r="M15" s="222" t="s">
        <v>207</v>
      </c>
    </row>
    <row r="16" spans="1:13" x14ac:dyDescent="0.3">
      <c r="A16" s="7" t="s">
        <v>198</v>
      </c>
      <c r="B16" s="82">
        <v>41.362615433315348</v>
      </c>
      <c r="C16" s="244">
        <f>AVERAGE(B16:B18)</f>
        <v>44.666085875576364</v>
      </c>
      <c r="D16" s="244">
        <f>_xlfn.STDEV.S(B16:B18)</f>
        <v>3.3220294937140538</v>
      </c>
      <c r="E16" s="82">
        <v>0</v>
      </c>
      <c r="F16" s="244">
        <f>AVERAGE(E16:E18)</f>
        <v>0</v>
      </c>
      <c r="G16" s="244">
        <f>_xlfn.STDEV.S(E16:E18)</f>
        <v>0</v>
      </c>
      <c r="H16" s="82">
        <v>33.375276780368878</v>
      </c>
      <c r="I16" s="244">
        <f>AVERAGE(H16:H18)</f>
        <v>33.577163903336277</v>
      </c>
      <c r="J16" s="244">
        <f>_xlfn.STDEV.S(H16:H18)</f>
        <v>0.29130646449190895</v>
      </c>
      <c r="K16" s="82">
        <v>0</v>
      </c>
      <c r="L16" s="244">
        <f>AVERAGE(K16:K18)</f>
        <v>0</v>
      </c>
      <c r="M16" s="244">
        <f>_xlfn.STDEV.S(K16:K18)</f>
        <v>0</v>
      </c>
    </row>
    <row r="17" spans="1:13" x14ac:dyDescent="0.3">
      <c r="A17" s="7" t="s">
        <v>199</v>
      </c>
      <c r="B17" s="82">
        <v>44.629273722501189</v>
      </c>
      <c r="C17" s="244"/>
      <c r="D17" s="244"/>
      <c r="E17" s="82">
        <v>0</v>
      </c>
      <c r="F17" s="244"/>
      <c r="G17" s="244"/>
      <c r="H17" s="82">
        <v>33.911111002217446</v>
      </c>
      <c r="I17" s="244"/>
      <c r="J17" s="244"/>
      <c r="K17" s="82">
        <v>0</v>
      </c>
      <c r="L17" s="244"/>
      <c r="M17" s="244"/>
    </row>
    <row r="18" spans="1:13" x14ac:dyDescent="0.3">
      <c r="A18" s="7" t="s">
        <v>200</v>
      </c>
      <c r="B18" s="82">
        <v>48.006368470912555</v>
      </c>
      <c r="C18" s="244"/>
      <c r="D18" s="244"/>
      <c r="E18" s="82">
        <v>0</v>
      </c>
      <c r="F18" s="244"/>
      <c r="G18" s="244"/>
      <c r="H18" s="82">
        <v>33.445103927422494</v>
      </c>
      <c r="I18" s="244"/>
      <c r="J18" s="244"/>
      <c r="K18" s="82">
        <v>0</v>
      </c>
      <c r="L18" s="244"/>
      <c r="M18" s="244"/>
    </row>
    <row r="19" spans="1:13" x14ac:dyDescent="0.3">
      <c r="A19" s="7" t="s">
        <v>201</v>
      </c>
      <c r="B19" s="82">
        <v>0</v>
      </c>
      <c r="C19" s="244">
        <f>AVERAGE(B19:B21)</f>
        <v>0</v>
      </c>
      <c r="D19" s="244">
        <f>_xlfn.STDEV.S(B19:B21)</f>
        <v>0</v>
      </c>
      <c r="E19" s="82">
        <v>0.45887378100656245</v>
      </c>
      <c r="F19" s="244">
        <f>AVERAGE(E19:E21)</f>
        <v>0.53980460692200527</v>
      </c>
      <c r="G19" s="244">
        <f>_xlfn.STDEV.S(E19:E21)</f>
        <v>7.696834093810058E-2</v>
      </c>
      <c r="H19" s="82">
        <v>2.644780443385613</v>
      </c>
      <c r="I19" s="244">
        <f>AVERAGE(H19:H21)</f>
        <v>2.7118918741005777</v>
      </c>
      <c r="J19" s="244">
        <f>_xlfn.STDEV.S(H19:H21)</f>
        <v>7.1495372333376148E-2</v>
      </c>
      <c r="K19" s="82">
        <v>0</v>
      </c>
      <c r="L19" s="244">
        <f>AVERAGE(K19:K21)</f>
        <v>0</v>
      </c>
      <c r="M19" s="244">
        <f>_xlfn.STDEV.S(K19:K21)</f>
        <v>0</v>
      </c>
    </row>
    <row r="20" spans="1:13" x14ac:dyDescent="0.3">
      <c r="A20" s="7" t="s">
        <v>202</v>
      </c>
      <c r="B20" s="82">
        <v>0</v>
      </c>
      <c r="C20" s="244"/>
      <c r="D20" s="244"/>
      <c r="E20" s="82">
        <v>0.54846158437517822</v>
      </c>
      <c r="F20" s="244"/>
      <c r="G20" s="244"/>
      <c r="H20" s="82">
        <v>2.703810704780758</v>
      </c>
      <c r="I20" s="244"/>
      <c r="J20" s="244"/>
      <c r="K20" s="82">
        <v>0</v>
      </c>
      <c r="L20" s="244"/>
      <c r="M20" s="244"/>
    </row>
    <row r="21" spans="1:13" x14ac:dyDescent="0.3">
      <c r="A21" s="7" t="s">
        <v>203</v>
      </c>
      <c r="B21" s="82">
        <v>0</v>
      </c>
      <c r="C21" s="244"/>
      <c r="D21" s="244"/>
      <c r="E21" s="82">
        <v>0.61207845538427508</v>
      </c>
      <c r="F21" s="244"/>
      <c r="G21" s="244"/>
      <c r="H21" s="82">
        <v>2.7870844741353622</v>
      </c>
      <c r="I21" s="244"/>
      <c r="J21" s="244"/>
      <c r="K21" s="82">
        <v>0</v>
      </c>
      <c r="L21" s="244"/>
      <c r="M21" s="244"/>
    </row>
    <row r="22" spans="1:13" x14ac:dyDescent="0.3">
      <c r="A22" s="7" t="s">
        <v>204</v>
      </c>
      <c r="B22" s="82">
        <v>2.6217282625986087</v>
      </c>
      <c r="C22" s="244">
        <f>AVERAGE(B22:B24)</f>
        <v>2.643986225270643</v>
      </c>
      <c r="D22" s="244">
        <f t="shared" ref="D22" si="0">_xlfn.STDEV.S(B22:B24)</f>
        <v>0.17354820184269382</v>
      </c>
      <c r="E22" s="82">
        <v>0</v>
      </c>
      <c r="F22" s="244">
        <f>AVERAGE(E22:E24)</f>
        <v>0</v>
      </c>
      <c r="G22" s="244">
        <f>_xlfn.STDEV.S(E22:E24)</f>
        <v>0</v>
      </c>
      <c r="H22" s="82">
        <v>0</v>
      </c>
      <c r="I22" s="244">
        <f>AVERAGE(H22:H24)</f>
        <v>0</v>
      </c>
      <c r="J22" s="244">
        <f>_xlfn.STDEV.S(H22:H24)</f>
        <v>0</v>
      </c>
      <c r="K22" s="82">
        <v>1.2151878364396169</v>
      </c>
      <c r="L22" s="244">
        <f>AVERAGE(K22:K24)</f>
        <v>1.2407616597416509</v>
      </c>
      <c r="M22" s="244">
        <f>_xlfn.STDEV.S(K22:K24)</f>
        <v>2.2147660753764117E-2</v>
      </c>
    </row>
    <row r="23" spans="1:13" x14ac:dyDescent="0.3">
      <c r="A23" s="7" t="s">
        <v>205</v>
      </c>
      <c r="B23" s="82">
        <v>2.8275895979988319</v>
      </c>
      <c r="C23" s="244"/>
      <c r="D23" s="244"/>
      <c r="E23" s="82">
        <v>0</v>
      </c>
      <c r="F23" s="244"/>
      <c r="G23" s="244"/>
      <c r="H23" s="82">
        <v>0</v>
      </c>
      <c r="I23" s="244"/>
      <c r="J23" s="244"/>
      <c r="K23" s="82">
        <v>1.2534890050340453</v>
      </c>
      <c r="L23" s="244"/>
      <c r="M23" s="244"/>
    </row>
    <row r="24" spans="1:13" x14ac:dyDescent="0.3">
      <c r="A24" s="7" t="s">
        <v>206</v>
      </c>
      <c r="B24" s="82">
        <v>2.4826408152144879</v>
      </c>
      <c r="C24" s="244"/>
      <c r="D24" s="244"/>
      <c r="E24" s="82">
        <v>0</v>
      </c>
      <c r="F24" s="244"/>
      <c r="G24" s="244"/>
      <c r="H24" s="82">
        <v>0</v>
      </c>
      <c r="I24" s="244"/>
      <c r="J24" s="244"/>
      <c r="K24" s="82">
        <v>1.2536081377512907</v>
      </c>
      <c r="L24" s="244"/>
      <c r="M24" s="244"/>
    </row>
    <row r="25" spans="1:13" x14ac:dyDescent="0.3"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</row>
    <row r="26" spans="1:13" x14ac:dyDescent="0.3">
      <c r="A26" s="233" t="s">
        <v>1</v>
      </c>
      <c r="B26" s="222" t="s">
        <v>208</v>
      </c>
      <c r="C26" s="222" t="s">
        <v>90</v>
      </c>
      <c r="D26" s="222" t="s">
        <v>207</v>
      </c>
      <c r="E26" s="222" t="s">
        <v>208</v>
      </c>
      <c r="F26" s="222" t="s">
        <v>101</v>
      </c>
      <c r="G26" s="222" t="s">
        <v>207</v>
      </c>
      <c r="H26" s="222" t="s">
        <v>208</v>
      </c>
      <c r="I26" s="222" t="s">
        <v>111</v>
      </c>
      <c r="J26" s="222" t="s">
        <v>207</v>
      </c>
      <c r="K26" s="222" t="s">
        <v>208</v>
      </c>
      <c r="L26" s="222" t="s">
        <v>139</v>
      </c>
      <c r="M26" s="222" t="s">
        <v>207</v>
      </c>
    </row>
    <row r="27" spans="1:13" x14ac:dyDescent="0.3">
      <c r="A27" s="7" t="s">
        <v>198</v>
      </c>
      <c r="B27" s="82">
        <v>163.6701244471636</v>
      </c>
      <c r="C27" s="244">
        <f>AVERAGE(B27:B29)</f>
        <v>54.658382503491197</v>
      </c>
      <c r="D27" s="244">
        <f>_xlfn.STDEV.S(B27:B29)</f>
        <v>94.406937834013917</v>
      </c>
      <c r="E27" s="82">
        <v>127.90627714215977</v>
      </c>
      <c r="F27" s="244">
        <f>AVERAGE(E27:E29)</f>
        <v>75.536670486575815</v>
      </c>
      <c r="G27" s="244">
        <f>_xlfn.STDEV.S(E27:E29)</f>
        <v>66.91418661293082</v>
      </c>
      <c r="H27" s="82">
        <v>61.169090042966317</v>
      </c>
      <c r="I27" s="244">
        <f>AVERAGE(H27:H29)</f>
        <v>70.434448098462028</v>
      </c>
      <c r="J27" s="244">
        <f>_xlfn.STDEV.S(H27:H29)</f>
        <v>8.5805883732793315</v>
      </c>
      <c r="K27" s="82">
        <v>0</v>
      </c>
      <c r="L27" s="244">
        <f>AVERAGE(K27:K29)</f>
        <v>0</v>
      </c>
      <c r="M27" s="244">
        <f>_xlfn.STDEV.S(K27:K29)</f>
        <v>0</v>
      </c>
    </row>
    <row r="28" spans="1:13" x14ac:dyDescent="0.3">
      <c r="A28" s="7" t="s">
        <v>199</v>
      </c>
      <c r="B28" s="82">
        <v>0.15251153165499157</v>
      </c>
      <c r="C28" s="244"/>
      <c r="D28" s="244"/>
      <c r="E28" s="82">
        <v>98.551222785912685</v>
      </c>
      <c r="F28" s="244"/>
      <c r="G28" s="244"/>
      <c r="H28" s="82">
        <v>72.027167930883039</v>
      </c>
      <c r="I28" s="244"/>
      <c r="J28" s="244"/>
      <c r="K28" s="82">
        <v>0</v>
      </c>
      <c r="L28" s="244"/>
      <c r="M28" s="244"/>
    </row>
    <row r="29" spans="1:13" x14ac:dyDescent="0.3">
      <c r="A29" s="7" t="s">
        <v>200</v>
      </c>
      <c r="B29" s="82">
        <v>0.15251153165499157</v>
      </c>
      <c r="C29" s="244"/>
      <c r="D29" s="244"/>
      <c r="E29" s="82">
        <v>0.15251153165499157</v>
      </c>
      <c r="F29" s="244"/>
      <c r="G29" s="244"/>
      <c r="H29" s="82">
        <v>78.107086321536698</v>
      </c>
      <c r="I29" s="244"/>
      <c r="J29" s="244"/>
      <c r="K29" s="82">
        <v>0</v>
      </c>
      <c r="L29" s="244"/>
      <c r="M29" s="244"/>
    </row>
    <row r="30" spans="1:13" x14ac:dyDescent="0.3">
      <c r="A30" s="7" t="s">
        <v>201</v>
      </c>
      <c r="B30" s="82">
        <v>0.56517393018703976</v>
      </c>
      <c r="C30" s="244">
        <f>AVERAGE(B30:B32)</f>
        <v>0.39832525802192359</v>
      </c>
      <c r="D30" s="244">
        <f>_xlfn.STDEV.S(B30:B32)</f>
        <v>0.14449518868269218</v>
      </c>
      <c r="E30" s="82">
        <v>0</v>
      </c>
      <c r="F30" s="244">
        <f>AVERAGE(E30:E32)</f>
        <v>0</v>
      </c>
      <c r="G30" s="244">
        <f>_xlfn.STDEV.S(E30:E32)</f>
        <v>0</v>
      </c>
      <c r="H30" s="82">
        <v>0</v>
      </c>
      <c r="I30" s="244">
        <f>AVERAGE(H30:H32)</f>
        <v>0</v>
      </c>
      <c r="J30" s="244">
        <f>_xlfn.STDEV.S(H30:H32)</f>
        <v>0</v>
      </c>
      <c r="K30" s="82">
        <v>0.814580589190118</v>
      </c>
      <c r="L30" s="244">
        <f>AVERAGE(K30:K32)</f>
        <v>0.71282702105032503</v>
      </c>
      <c r="M30" s="244">
        <f>_xlfn.STDEV.S(K30:K32)</f>
        <v>0.24443933668417611</v>
      </c>
    </row>
    <row r="31" spans="1:13" x14ac:dyDescent="0.3">
      <c r="A31" s="7" t="s">
        <v>202</v>
      </c>
      <c r="B31" s="82">
        <v>0.31490092193936547</v>
      </c>
      <c r="C31" s="244"/>
      <c r="D31" s="244"/>
      <c r="E31" s="82">
        <v>0</v>
      </c>
      <c r="F31" s="244"/>
      <c r="G31" s="244"/>
      <c r="H31" s="82">
        <v>0</v>
      </c>
      <c r="I31" s="244"/>
      <c r="J31" s="244"/>
      <c r="K31" s="82">
        <v>0.43394750049089614</v>
      </c>
      <c r="L31" s="244"/>
      <c r="M31" s="244"/>
    </row>
    <row r="32" spans="1:13" x14ac:dyDescent="0.3">
      <c r="A32" s="7" t="s">
        <v>203</v>
      </c>
      <c r="B32" s="82">
        <v>0.31490092193936547</v>
      </c>
      <c r="C32" s="244"/>
      <c r="D32" s="244"/>
      <c r="E32" s="82">
        <v>0</v>
      </c>
      <c r="F32" s="244"/>
      <c r="G32" s="244"/>
      <c r="H32" s="82">
        <v>0</v>
      </c>
      <c r="I32" s="244"/>
      <c r="J32" s="244"/>
      <c r="K32" s="82">
        <v>0.88995297346996127</v>
      </c>
      <c r="L32" s="244"/>
      <c r="M32" s="244"/>
    </row>
    <row r="33" spans="1:13" x14ac:dyDescent="0.3">
      <c r="A33" s="7" t="s">
        <v>204</v>
      </c>
      <c r="B33" s="82">
        <v>5.9131865410158957</v>
      </c>
      <c r="C33" s="244">
        <f>AVERAGE(B33:B35)</f>
        <v>2.063134806887335</v>
      </c>
      <c r="D33" s="244">
        <f>_xlfn.STDEV.S(B33:B35)</f>
        <v>3.3342426076396654</v>
      </c>
      <c r="E33" s="82">
        <v>4.2279351228610578</v>
      </c>
      <c r="F33" s="244">
        <f>AVERAGE(E33:E35)</f>
        <v>3.7424693000856468</v>
      </c>
      <c r="G33" s="244">
        <f>_xlfn.STDEV.S(E33:E35)</f>
        <v>0.57849673573829641</v>
      </c>
      <c r="H33" s="82">
        <v>1.6384663808128772</v>
      </c>
      <c r="I33" s="244">
        <f>AVERAGE(H33:H35)</f>
        <v>2.0620626124321255</v>
      </c>
      <c r="J33" s="244">
        <f>_xlfn.STDEV.S(H33:H35)</f>
        <v>0.53017998550519152</v>
      </c>
      <c r="K33" s="82">
        <v>5.040777652627102</v>
      </c>
      <c r="L33" s="244">
        <f>AVERAGE(K33:K35)</f>
        <v>4.9248218078414823</v>
      </c>
      <c r="M33" s="244">
        <f>_xlfn.STDEV.S(K33:K35)</f>
        <v>0.21370980309362939</v>
      </c>
    </row>
    <row r="34" spans="1:13" x14ac:dyDescent="0.3">
      <c r="A34" s="7" t="s">
        <v>205</v>
      </c>
      <c r="B34" s="82">
        <v>0.13810893982305467</v>
      </c>
      <c r="C34" s="244"/>
      <c r="D34" s="244"/>
      <c r="E34" s="82">
        <v>3.8971035670703054</v>
      </c>
      <c r="F34" s="244"/>
      <c r="G34" s="244"/>
      <c r="H34" s="82">
        <v>1.8910873077319592</v>
      </c>
      <c r="I34" s="244"/>
      <c r="J34" s="244"/>
      <c r="K34" s="82">
        <v>4.6781972276904238</v>
      </c>
      <c r="L34" s="244"/>
      <c r="M34" s="244"/>
    </row>
    <row r="35" spans="1:13" x14ac:dyDescent="0.3">
      <c r="A35" s="7" t="s">
        <v>206</v>
      </c>
      <c r="B35" s="82">
        <v>0.13810893982305467</v>
      </c>
      <c r="C35" s="244"/>
      <c r="D35" s="244"/>
      <c r="E35" s="82">
        <v>3.1023692103255769</v>
      </c>
      <c r="F35" s="244"/>
      <c r="G35" s="244"/>
      <c r="H35" s="82">
        <v>2.6566341487515399</v>
      </c>
      <c r="I35" s="244"/>
      <c r="J35" s="244"/>
      <c r="K35" s="82">
        <v>5.055490543206921</v>
      </c>
      <c r="L35" s="244"/>
      <c r="M35" s="244"/>
    </row>
  </sheetData>
  <mergeCells count="73">
    <mergeCell ref="A1:A2"/>
    <mergeCell ref="C5:C7"/>
    <mergeCell ref="D5:D7"/>
    <mergeCell ref="F5:F7"/>
    <mergeCell ref="G5:G7"/>
    <mergeCell ref="J5:J7"/>
    <mergeCell ref="L5:L7"/>
    <mergeCell ref="M5:M7"/>
    <mergeCell ref="C8:C10"/>
    <mergeCell ref="D8:D10"/>
    <mergeCell ref="F8:F10"/>
    <mergeCell ref="G8:G10"/>
    <mergeCell ref="I8:I10"/>
    <mergeCell ref="J8:J10"/>
    <mergeCell ref="L8:L10"/>
    <mergeCell ref="I5:I7"/>
    <mergeCell ref="M8:M10"/>
    <mergeCell ref="C11:C13"/>
    <mergeCell ref="D11:D13"/>
    <mergeCell ref="F11:F13"/>
    <mergeCell ref="G11:G13"/>
    <mergeCell ref="I11:I13"/>
    <mergeCell ref="J11:J13"/>
    <mergeCell ref="L11:L13"/>
    <mergeCell ref="M11:M13"/>
    <mergeCell ref="L16:L18"/>
    <mergeCell ref="M16:M18"/>
    <mergeCell ref="J19:J21"/>
    <mergeCell ref="L19:L21"/>
    <mergeCell ref="M19:M21"/>
    <mergeCell ref="C16:C18"/>
    <mergeCell ref="D16:D18"/>
    <mergeCell ref="F16:F18"/>
    <mergeCell ref="G16:G18"/>
    <mergeCell ref="I16:I18"/>
    <mergeCell ref="J16:J18"/>
    <mergeCell ref="C19:C21"/>
    <mergeCell ref="D19:D21"/>
    <mergeCell ref="F19:F21"/>
    <mergeCell ref="G19:G21"/>
    <mergeCell ref="I19:I21"/>
    <mergeCell ref="L22:L24"/>
    <mergeCell ref="M22:M24"/>
    <mergeCell ref="C27:C29"/>
    <mergeCell ref="D27:D29"/>
    <mergeCell ref="F27:F29"/>
    <mergeCell ref="G27:G29"/>
    <mergeCell ref="I27:I29"/>
    <mergeCell ref="J27:J29"/>
    <mergeCell ref="L27:L29"/>
    <mergeCell ref="M27:M29"/>
    <mergeCell ref="C22:C24"/>
    <mergeCell ref="D22:D24"/>
    <mergeCell ref="F22:F24"/>
    <mergeCell ref="G22:G24"/>
    <mergeCell ref="I22:I24"/>
    <mergeCell ref="J22:J24"/>
    <mergeCell ref="L30:L32"/>
    <mergeCell ref="M30:M32"/>
    <mergeCell ref="C33:C35"/>
    <mergeCell ref="D33:D35"/>
    <mergeCell ref="F33:F35"/>
    <mergeCell ref="G33:G35"/>
    <mergeCell ref="I33:I35"/>
    <mergeCell ref="J33:J35"/>
    <mergeCell ref="L33:L35"/>
    <mergeCell ref="M33:M35"/>
    <mergeCell ref="C30:C32"/>
    <mergeCell ref="D30:D32"/>
    <mergeCell ref="F30:F32"/>
    <mergeCell ref="G30:G32"/>
    <mergeCell ref="I30:I32"/>
    <mergeCell ref="J30:J3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FDB5-15BA-462B-94E8-FFF80399D84A}">
  <dimension ref="A1:M35"/>
  <sheetViews>
    <sheetView zoomScale="70" zoomScaleNormal="70" workbookViewId="0">
      <selection activeCell="R41" sqref="R41"/>
    </sheetView>
  </sheetViews>
  <sheetFormatPr defaultRowHeight="14.4" x14ac:dyDescent="0.3"/>
  <cols>
    <col min="1" max="1" width="11.21875" customWidth="1"/>
  </cols>
  <sheetData>
    <row r="1" spans="1:13" x14ac:dyDescent="0.3">
      <c r="A1" s="259" t="s">
        <v>188</v>
      </c>
    </row>
    <row r="2" spans="1:13" ht="15" thickBot="1" x14ac:dyDescent="0.35">
      <c r="A2" s="260"/>
    </row>
    <row r="3" spans="1:13" x14ac:dyDescent="0.3">
      <c r="B3" s="6"/>
      <c r="C3" s="6"/>
      <c r="D3" s="6"/>
    </row>
    <row r="4" spans="1:13" x14ac:dyDescent="0.3">
      <c r="A4" s="206" t="s">
        <v>209</v>
      </c>
      <c r="B4" s="205" t="s">
        <v>208</v>
      </c>
      <c r="C4" s="117" t="s">
        <v>90</v>
      </c>
      <c r="D4" s="117" t="s">
        <v>207</v>
      </c>
      <c r="E4" s="205" t="s">
        <v>208</v>
      </c>
      <c r="F4" s="117" t="s">
        <v>101</v>
      </c>
      <c r="G4" s="117" t="s">
        <v>207</v>
      </c>
      <c r="H4" s="205" t="s">
        <v>208</v>
      </c>
      <c r="I4" s="117" t="s">
        <v>111</v>
      </c>
      <c r="J4" s="117" t="s">
        <v>207</v>
      </c>
      <c r="K4" s="205" t="s">
        <v>208</v>
      </c>
      <c r="L4" s="117" t="s">
        <v>139</v>
      </c>
      <c r="M4" s="117" t="s">
        <v>207</v>
      </c>
    </row>
    <row r="5" spans="1:13" x14ac:dyDescent="0.3">
      <c r="A5" s="7" t="s">
        <v>198</v>
      </c>
      <c r="B5" s="82">
        <v>0</v>
      </c>
      <c r="C5" s="244">
        <f>AVERAGE(B5:B7)</f>
        <v>0</v>
      </c>
      <c r="D5" s="244">
        <f>_xlfn.STDEV.S(B5:B7)</f>
        <v>0</v>
      </c>
      <c r="E5" s="82">
        <v>0</v>
      </c>
      <c r="F5" s="244">
        <f>AVERAGE(E5:E7)</f>
        <v>0</v>
      </c>
      <c r="G5" s="244">
        <f>_xlfn.STDEV.S(E5:E7)</f>
        <v>0</v>
      </c>
      <c r="H5" s="82">
        <v>0</v>
      </c>
      <c r="I5" s="244">
        <f>AVERAGE(H5:H7)</f>
        <v>0</v>
      </c>
      <c r="J5" s="244">
        <f>_xlfn.STDEV.S(H5:H7)</f>
        <v>0</v>
      </c>
      <c r="K5" s="82">
        <v>0</v>
      </c>
      <c r="L5" s="244">
        <f>AVERAGE(K5:K7)</f>
        <v>0</v>
      </c>
      <c r="M5" s="244">
        <f>_xlfn.STDEV.S(K5:K7)</f>
        <v>0</v>
      </c>
    </row>
    <row r="6" spans="1:13" x14ac:dyDescent="0.3">
      <c r="A6" s="7" t="s">
        <v>199</v>
      </c>
      <c r="B6" s="82">
        <v>0</v>
      </c>
      <c r="C6" s="244"/>
      <c r="D6" s="244"/>
      <c r="E6" s="82">
        <v>0</v>
      </c>
      <c r="F6" s="244"/>
      <c r="G6" s="244"/>
      <c r="H6" s="82">
        <v>0</v>
      </c>
      <c r="I6" s="244"/>
      <c r="J6" s="244"/>
      <c r="K6" s="82">
        <v>0</v>
      </c>
      <c r="L6" s="244"/>
      <c r="M6" s="244"/>
    </row>
    <row r="7" spans="1:13" x14ac:dyDescent="0.3">
      <c r="A7" s="7" t="s">
        <v>200</v>
      </c>
      <c r="B7" s="82">
        <v>0</v>
      </c>
      <c r="C7" s="244"/>
      <c r="D7" s="244"/>
      <c r="E7" s="82">
        <v>0</v>
      </c>
      <c r="F7" s="244"/>
      <c r="G7" s="244"/>
      <c r="H7" s="82">
        <v>0</v>
      </c>
      <c r="I7" s="244"/>
      <c r="J7" s="244"/>
      <c r="K7" s="82">
        <v>0</v>
      </c>
      <c r="L7" s="244"/>
      <c r="M7" s="244"/>
    </row>
    <row r="8" spans="1:13" x14ac:dyDescent="0.3">
      <c r="A8" s="7" t="s">
        <v>201</v>
      </c>
      <c r="B8" s="82">
        <v>0</v>
      </c>
      <c r="C8" s="244">
        <f>AVERAGE(B8:B10)</f>
        <v>0</v>
      </c>
      <c r="D8" s="244">
        <f>_xlfn.STDEV.S(B8:B10)</f>
        <v>0</v>
      </c>
      <c r="E8" s="82">
        <v>0</v>
      </c>
      <c r="F8" s="244">
        <f>AVERAGE(E8:E10)</f>
        <v>0</v>
      </c>
      <c r="G8" s="244">
        <f>_xlfn.STDEV.S(E8:E10)</f>
        <v>0</v>
      </c>
      <c r="H8" s="82">
        <v>0</v>
      </c>
      <c r="I8" s="244">
        <f>AVERAGE(H8:H10)</f>
        <v>0</v>
      </c>
      <c r="J8" s="244">
        <f>_xlfn.STDEV.S(H8:H10)</f>
        <v>0</v>
      </c>
      <c r="K8" s="82">
        <v>0</v>
      </c>
      <c r="L8" s="244">
        <f>AVERAGE(K8:K10)</f>
        <v>0</v>
      </c>
      <c r="M8" s="244">
        <f>_xlfn.STDEV.S(K8:K10)</f>
        <v>0</v>
      </c>
    </row>
    <row r="9" spans="1:13" x14ac:dyDescent="0.3">
      <c r="A9" s="7" t="s">
        <v>202</v>
      </c>
      <c r="B9" s="82">
        <v>0</v>
      </c>
      <c r="C9" s="244"/>
      <c r="D9" s="244"/>
      <c r="E9" s="82">
        <v>0</v>
      </c>
      <c r="F9" s="244"/>
      <c r="G9" s="244"/>
      <c r="H9" s="82">
        <v>0</v>
      </c>
      <c r="I9" s="244"/>
      <c r="J9" s="244"/>
      <c r="K9" s="82">
        <v>0</v>
      </c>
      <c r="L9" s="244"/>
      <c r="M9" s="244"/>
    </row>
    <row r="10" spans="1:13" x14ac:dyDescent="0.3">
      <c r="A10" s="7" t="s">
        <v>203</v>
      </c>
      <c r="B10" s="82">
        <v>0</v>
      </c>
      <c r="C10" s="244"/>
      <c r="D10" s="244"/>
      <c r="E10" s="82">
        <v>0</v>
      </c>
      <c r="F10" s="244"/>
      <c r="G10" s="244"/>
      <c r="H10" s="82">
        <v>0</v>
      </c>
      <c r="I10" s="244"/>
      <c r="J10" s="244"/>
      <c r="K10" s="82">
        <v>0</v>
      </c>
      <c r="L10" s="244"/>
      <c r="M10" s="244"/>
    </row>
    <row r="11" spans="1:13" x14ac:dyDescent="0.3">
      <c r="A11" s="7" t="s">
        <v>204</v>
      </c>
      <c r="B11" s="82">
        <v>4.0000000000000001E-3</v>
      </c>
      <c r="C11" s="244">
        <f>AVERAGE(B11)</f>
        <v>4.0000000000000001E-3</v>
      </c>
      <c r="D11" s="244">
        <f>_xlfn.STDEV.S(B11:B13)</f>
        <v>0</v>
      </c>
      <c r="E11" s="82">
        <v>0</v>
      </c>
      <c r="F11" s="244">
        <f>AVERAGE(E11:E13)</f>
        <v>0</v>
      </c>
      <c r="G11" s="244">
        <f>_xlfn.STDEV.S(E11:E13)</f>
        <v>0</v>
      </c>
      <c r="H11" s="82">
        <v>0</v>
      </c>
      <c r="I11" s="244">
        <f>AVERAGE(H11:H13)</f>
        <v>0</v>
      </c>
      <c r="J11" s="244">
        <f>_xlfn.STDEV.S(H11:H13)</f>
        <v>0</v>
      </c>
      <c r="K11" s="82">
        <v>0</v>
      </c>
      <c r="L11" s="244">
        <f>AVERAGE(K11:K13)</f>
        <v>0</v>
      </c>
      <c r="M11" s="244">
        <f>_xlfn.STDEV.S(K11:K13)</f>
        <v>0</v>
      </c>
    </row>
    <row r="12" spans="1:13" x14ac:dyDescent="0.3">
      <c r="A12" s="7" t="s">
        <v>205</v>
      </c>
      <c r="B12" s="82">
        <v>4.0000000000000001E-3</v>
      </c>
      <c r="C12" s="244"/>
      <c r="D12" s="244"/>
      <c r="E12" s="82">
        <v>0</v>
      </c>
      <c r="F12" s="244"/>
      <c r="G12" s="244"/>
      <c r="H12" s="82">
        <v>0</v>
      </c>
      <c r="I12" s="244"/>
      <c r="J12" s="244"/>
      <c r="K12" s="82">
        <v>0</v>
      </c>
      <c r="L12" s="244"/>
      <c r="M12" s="244"/>
    </row>
    <row r="13" spans="1:13" x14ac:dyDescent="0.3">
      <c r="A13" s="7" t="s">
        <v>206</v>
      </c>
      <c r="B13" s="82">
        <v>4.0000000000000001E-3</v>
      </c>
      <c r="C13" s="244"/>
      <c r="D13" s="244"/>
      <c r="E13" s="82">
        <v>0</v>
      </c>
      <c r="F13" s="244"/>
      <c r="G13" s="244"/>
      <c r="H13" s="82">
        <v>0</v>
      </c>
      <c r="I13" s="244"/>
      <c r="J13" s="244"/>
      <c r="K13" s="82">
        <v>0</v>
      </c>
      <c r="L13" s="244"/>
      <c r="M13" s="244"/>
    </row>
    <row r="14" spans="1:13" x14ac:dyDescent="0.3">
      <c r="B14" s="82"/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82"/>
    </row>
    <row r="15" spans="1:13" x14ac:dyDescent="0.3">
      <c r="A15" s="207" t="s">
        <v>0</v>
      </c>
      <c r="B15" s="222" t="s">
        <v>208</v>
      </c>
      <c r="C15" s="222" t="s">
        <v>90</v>
      </c>
      <c r="D15" s="222" t="s">
        <v>207</v>
      </c>
      <c r="E15" s="222" t="s">
        <v>208</v>
      </c>
      <c r="F15" s="222" t="s">
        <v>101</v>
      </c>
      <c r="G15" s="222" t="s">
        <v>207</v>
      </c>
      <c r="H15" s="222" t="s">
        <v>208</v>
      </c>
      <c r="I15" s="222" t="s">
        <v>111</v>
      </c>
      <c r="J15" s="222" t="s">
        <v>207</v>
      </c>
      <c r="K15" s="222" t="s">
        <v>208</v>
      </c>
      <c r="L15" s="222" t="s">
        <v>139</v>
      </c>
      <c r="M15" s="222" t="s">
        <v>207</v>
      </c>
    </row>
    <row r="16" spans="1:13" x14ac:dyDescent="0.3">
      <c r="A16" s="7" t="s">
        <v>198</v>
      </c>
      <c r="B16" s="82">
        <v>3.1142739911793291</v>
      </c>
      <c r="C16" s="244">
        <f>AVERAGE(B16:B18)</f>
        <v>3.072777122431924</v>
      </c>
      <c r="D16" s="244">
        <f>_xlfn.STDEV.S(B16:B18)</f>
        <v>0.20818148299680503</v>
      </c>
      <c r="E16" s="82">
        <v>3.1854613315392784</v>
      </c>
      <c r="F16" s="244">
        <f>AVERAGE(E16:E18)</f>
        <v>2.9824843561665468</v>
      </c>
      <c r="G16" s="244">
        <f>_xlfn.STDEV.S(E16:E18)</f>
        <v>0.79531472999233999</v>
      </c>
      <c r="H16" s="82">
        <v>0</v>
      </c>
      <c r="I16" s="244">
        <f>AVERAGE(H16:H18)</f>
        <v>0</v>
      </c>
      <c r="J16" s="244">
        <f>_xlfn.STDEV.S(H16:H18)</f>
        <v>0</v>
      </c>
      <c r="K16" s="82">
        <v>0</v>
      </c>
      <c r="L16" s="244">
        <f>AVERAGE(K16:K18)</f>
        <v>0</v>
      </c>
      <c r="M16" s="244">
        <f>_xlfn.STDEV.S(K16:K18)</f>
        <v>0</v>
      </c>
    </row>
    <row r="17" spans="1:13" x14ac:dyDescent="0.3">
      <c r="A17" s="7" t="s">
        <v>199</v>
      </c>
      <c r="B17" s="82">
        <v>3.2570848688377079</v>
      </c>
      <c r="C17" s="244"/>
      <c r="D17" s="244"/>
      <c r="E17" s="82">
        <v>3.6566412644854633</v>
      </c>
      <c r="F17" s="244"/>
      <c r="G17" s="244"/>
      <c r="H17" s="82">
        <v>0</v>
      </c>
      <c r="I17" s="244"/>
      <c r="J17" s="244"/>
      <c r="K17" s="82">
        <v>0</v>
      </c>
      <c r="L17" s="244"/>
      <c r="M17" s="244"/>
    </row>
    <row r="18" spans="1:13" x14ac:dyDescent="0.3">
      <c r="A18" s="7" t="s">
        <v>200</v>
      </c>
      <c r="B18" s="82">
        <v>2.8469725072787346</v>
      </c>
      <c r="C18" s="244"/>
      <c r="D18" s="244"/>
      <c r="E18" s="82">
        <v>2.1053504724748988</v>
      </c>
      <c r="F18" s="244"/>
      <c r="G18" s="244"/>
      <c r="H18" s="82">
        <v>0</v>
      </c>
      <c r="I18" s="244"/>
      <c r="J18" s="244"/>
      <c r="K18" s="82">
        <v>0</v>
      </c>
      <c r="L18" s="244"/>
      <c r="M18" s="244"/>
    </row>
    <row r="19" spans="1:13" x14ac:dyDescent="0.3">
      <c r="A19" s="7" t="s">
        <v>201</v>
      </c>
      <c r="B19" s="82">
        <v>0</v>
      </c>
      <c r="C19" s="244">
        <f>AVERAGE(B19:B21)</f>
        <v>0</v>
      </c>
      <c r="D19" s="244">
        <f>_xlfn.STDEV.S(B19:B21)</f>
        <v>0</v>
      </c>
      <c r="E19" s="82">
        <v>0</v>
      </c>
      <c r="F19" s="244">
        <f>AVERAGE(E19:E21)</f>
        <v>0</v>
      </c>
      <c r="G19" s="244">
        <f>_xlfn.STDEV.S(E19:E21)</f>
        <v>0</v>
      </c>
      <c r="H19" s="82">
        <v>0</v>
      </c>
      <c r="I19" s="244">
        <f>AVERAGE(H19:H21)</f>
        <v>0</v>
      </c>
      <c r="J19" s="244">
        <f>_xlfn.STDEV.S(H19:H21)</f>
        <v>0</v>
      </c>
      <c r="K19" s="82">
        <v>4.0000000000000001E-3</v>
      </c>
      <c r="L19" s="244">
        <f>AVERAGE(K19:K21)</f>
        <v>0.30356153429566474</v>
      </c>
      <c r="M19" s="244">
        <f>_xlfn.STDEV.S(K19:K21)</f>
        <v>0.25974467168955145</v>
      </c>
    </row>
    <row r="20" spans="1:13" x14ac:dyDescent="0.3">
      <c r="A20" s="7" t="s">
        <v>202</v>
      </c>
      <c r="B20" s="82">
        <v>0</v>
      </c>
      <c r="C20" s="244"/>
      <c r="D20" s="244"/>
      <c r="E20" s="82">
        <v>0</v>
      </c>
      <c r="F20" s="244"/>
      <c r="G20" s="244"/>
      <c r="H20" s="82">
        <v>0</v>
      </c>
      <c r="I20" s="244"/>
      <c r="J20" s="244"/>
      <c r="K20" s="82">
        <v>0.44051811145218267</v>
      </c>
      <c r="L20" s="244"/>
      <c r="M20" s="244"/>
    </row>
    <row r="21" spans="1:13" x14ac:dyDescent="0.3">
      <c r="A21" s="7" t="s">
        <v>203</v>
      </c>
      <c r="B21" s="82">
        <v>0</v>
      </c>
      <c r="C21" s="244"/>
      <c r="D21" s="244"/>
      <c r="E21" s="82">
        <v>0</v>
      </c>
      <c r="F21" s="244"/>
      <c r="G21" s="244"/>
      <c r="H21" s="82">
        <v>0</v>
      </c>
      <c r="I21" s="244"/>
      <c r="J21" s="244"/>
      <c r="K21" s="82">
        <v>0.46616649143481154</v>
      </c>
      <c r="L21" s="244"/>
      <c r="M21" s="244"/>
    </row>
    <row r="22" spans="1:13" x14ac:dyDescent="0.3">
      <c r="A22" s="7" t="s">
        <v>204</v>
      </c>
      <c r="B22" s="82">
        <v>2.7107773818573757</v>
      </c>
      <c r="C22" s="244">
        <f>AVERAGE(B22:B24)</f>
        <v>3.146699138521424</v>
      </c>
      <c r="D22" s="244">
        <f t="shared" ref="D22" si="0">_xlfn.STDEV.S(B22:B24)</f>
        <v>0.66101803533931414</v>
      </c>
      <c r="E22" s="82">
        <v>3.2132156409247981</v>
      </c>
      <c r="F22" s="244">
        <f>AVERAGE(E22:E24)</f>
        <v>2.2004455832068257</v>
      </c>
      <c r="G22" s="244">
        <f>_xlfn.STDEV.S(E22:E24)</f>
        <v>1.4645005818051671</v>
      </c>
      <c r="H22" s="82">
        <v>0</v>
      </c>
      <c r="I22" s="244">
        <f>AVERAGE(H22:H24)</f>
        <v>0</v>
      </c>
      <c r="J22" s="244">
        <f>_xlfn.STDEV.S(H22:H24)</f>
        <v>0</v>
      </c>
      <c r="K22" s="82">
        <v>3.2063346234347936</v>
      </c>
      <c r="L22" s="244">
        <f>AVERAGE(K22:K24)</f>
        <v>3.2504516574923277</v>
      </c>
      <c r="M22" s="244">
        <f>_xlfn.STDEV.S(K22:K24)</f>
        <v>9.8440779292953653E-2</v>
      </c>
    </row>
    <row r="23" spans="1:13" x14ac:dyDescent="0.3">
      <c r="A23" s="7" t="s">
        <v>205</v>
      </c>
      <c r="B23" s="82">
        <v>3.9072685401868408</v>
      </c>
      <c r="C23" s="244"/>
      <c r="D23" s="244"/>
      <c r="E23" s="82">
        <v>2.8668710939279207</v>
      </c>
      <c r="F23" s="244"/>
      <c r="G23" s="244"/>
      <c r="H23" s="82">
        <v>0</v>
      </c>
      <c r="I23" s="244"/>
      <c r="J23" s="244"/>
      <c r="K23" s="82">
        <v>3.3632342204366008</v>
      </c>
      <c r="L23" s="244"/>
      <c r="M23" s="244"/>
    </row>
    <row r="24" spans="1:13" x14ac:dyDescent="0.3">
      <c r="A24" s="7" t="s">
        <v>206</v>
      </c>
      <c r="B24" s="82">
        <v>2.822051493520056</v>
      </c>
      <c r="C24" s="244"/>
      <c r="D24" s="244"/>
      <c r="E24" s="82">
        <v>0.52125001476775801</v>
      </c>
      <c r="F24" s="244"/>
      <c r="G24" s="244"/>
      <c r="H24" s="82">
        <v>0</v>
      </c>
      <c r="I24" s="244"/>
      <c r="J24" s="244"/>
      <c r="K24" s="82">
        <v>3.1817861286055895</v>
      </c>
      <c r="L24" s="244"/>
      <c r="M24" s="244"/>
    </row>
    <row r="25" spans="1:13" x14ac:dyDescent="0.3"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</row>
    <row r="26" spans="1:13" x14ac:dyDescent="0.3">
      <c r="A26" s="233" t="s">
        <v>1</v>
      </c>
      <c r="B26" s="222" t="s">
        <v>208</v>
      </c>
      <c r="C26" s="222" t="s">
        <v>90</v>
      </c>
      <c r="D26" s="222" t="s">
        <v>207</v>
      </c>
      <c r="E26" s="222" t="s">
        <v>208</v>
      </c>
      <c r="F26" s="222" t="s">
        <v>101</v>
      </c>
      <c r="G26" s="222" t="s">
        <v>207</v>
      </c>
      <c r="H26" s="222" t="s">
        <v>208</v>
      </c>
      <c r="I26" s="222" t="s">
        <v>111</v>
      </c>
      <c r="J26" s="222" t="s">
        <v>207</v>
      </c>
      <c r="K26" s="222" t="s">
        <v>208</v>
      </c>
      <c r="L26" s="222" t="s">
        <v>139</v>
      </c>
      <c r="M26" s="222" t="s">
        <v>207</v>
      </c>
    </row>
    <row r="27" spans="1:13" x14ac:dyDescent="0.3">
      <c r="A27" s="7" t="s">
        <v>198</v>
      </c>
      <c r="B27" s="82">
        <v>4.9982085684748041</v>
      </c>
      <c r="C27" s="244">
        <f>AVERAGE(B27:B29)</f>
        <v>7.123825329484144</v>
      </c>
      <c r="D27" s="244">
        <f>_xlfn.STDEV.S(B27:B29)</f>
        <v>1.9565398742852345</v>
      </c>
      <c r="E27" s="82">
        <v>0.25657336842091849</v>
      </c>
      <c r="F27" s="244">
        <f>AVERAGE(E27:E29)</f>
        <v>2.3091416821327932</v>
      </c>
      <c r="G27" s="244">
        <f>_xlfn.STDEV.S(E27:E29)</f>
        <v>3.5551526053549418</v>
      </c>
      <c r="H27" s="82">
        <v>0</v>
      </c>
      <c r="I27" s="244">
        <f>AVERAGE(H27:H29)</f>
        <v>0</v>
      </c>
      <c r="J27" s="244">
        <f>_xlfn.STDEV.S(H27:H29)</f>
        <v>0</v>
      </c>
      <c r="K27" s="82">
        <v>0</v>
      </c>
      <c r="L27" s="244">
        <f>AVERAGE(K27:K29)</f>
        <v>0</v>
      </c>
      <c r="M27" s="244">
        <f>_xlfn.STDEV.S(K27:K29)</f>
        <v>0</v>
      </c>
    </row>
    <row r="28" spans="1:13" x14ac:dyDescent="0.3">
      <c r="A28" s="7" t="s">
        <v>199</v>
      </c>
      <c r="B28" s="82">
        <v>8.8494785777031453</v>
      </c>
      <c r="C28" s="244"/>
      <c r="D28" s="244"/>
      <c r="E28" s="82">
        <v>6.4142783095565434</v>
      </c>
      <c r="F28" s="244"/>
      <c r="G28" s="244"/>
      <c r="H28" s="82">
        <v>0</v>
      </c>
      <c r="I28" s="244"/>
      <c r="J28" s="244"/>
      <c r="K28" s="82">
        <v>0</v>
      </c>
      <c r="L28" s="244"/>
      <c r="M28" s="244"/>
    </row>
    <row r="29" spans="1:13" x14ac:dyDescent="0.3">
      <c r="A29" s="7" t="s">
        <v>200</v>
      </c>
      <c r="B29" s="82">
        <v>7.5237888422744801</v>
      </c>
      <c r="C29" s="244"/>
      <c r="D29" s="244"/>
      <c r="E29" s="82">
        <v>0.25657336842091849</v>
      </c>
      <c r="F29" s="244"/>
      <c r="G29" s="244"/>
      <c r="H29" s="82">
        <v>0</v>
      </c>
      <c r="I29" s="244"/>
      <c r="J29" s="244"/>
      <c r="K29" s="82">
        <v>0</v>
      </c>
      <c r="L29" s="244"/>
      <c r="M29" s="244"/>
    </row>
    <row r="30" spans="1:13" x14ac:dyDescent="0.3">
      <c r="A30" s="7" t="s">
        <v>201</v>
      </c>
      <c r="B30" s="82">
        <v>0</v>
      </c>
      <c r="C30" s="244">
        <f>AVERAGE(B30:B32)</f>
        <v>0</v>
      </c>
      <c r="D30" s="244">
        <f>_xlfn.STDEV.S(B30:B32)</f>
        <v>0</v>
      </c>
      <c r="E30" s="82">
        <v>0</v>
      </c>
      <c r="F30" s="244">
        <f>AVERAGE(E30:E32)</f>
        <v>0</v>
      </c>
      <c r="G30" s="244">
        <f>_xlfn.STDEV.S(E30:E32)</f>
        <v>0</v>
      </c>
      <c r="H30" s="82">
        <v>0</v>
      </c>
      <c r="I30" s="244">
        <f>AVERAGE(H30:H32)</f>
        <v>0</v>
      </c>
      <c r="J30" s="244">
        <f>_xlfn.STDEV.S(H30:H32)</f>
        <v>0</v>
      </c>
      <c r="K30" s="82">
        <v>0</v>
      </c>
      <c r="L30" s="244">
        <f>AVERAGE(K30:K32)</f>
        <v>0</v>
      </c>
      <c r="M30" s="244">
        <f>_xlfn.STDEV.S(K30:K32)</f>
        <v>0</v>
      </c>
    </row>
    <row r="31" spans="1:13" x14ac:dyDescent="0.3">
      <c r="A31" s="7" t="s">
        <v>202</v>
      </c>
      <c r="B31" s="82">
        <v>0</v>
      </c>
      <c r="C31" s="244"/>
      <c r="D31" s="244"/>
      <c r="E31" s="82">
        <v>0</v>
      </c>
      <c r="F31" s="244"/>
      <c r="G31" s="244"/>
      <c r="H31" s="82">
        <v>0</v>
      </c>
      <c r="I31" s="244"/>
      <c r="J31" s="244"/>
      <c r="K31" s="82">
        <v>0</v>
      </c>
      <c r="L31" s="244"/>
      <c r="M31" s="244"/>
    </row>
    <row r="32" spans="1:13" x14ac:dyDescent="0.3">
      <c r="A32" s="7" t="s">
        <v>203</v>
      </c>
      <c r="B32" s="82">
        <v>0</v>
      </c>
      <c r="C32" s="244"/>
      <c r="D32" s="244"/>
      <c r="E32" s="82">
        <v>0</v>
      </c>
      <c r="F32" s="244"/>
      <c r="G32" s="244"/>
      <c r="H32" s="82">
        <v>0</v>
      </c>
      <c r="I32" s="244"/>
      <c r="J32" s="244"/>
      <c r="K32" s="82">
        <v>0</v>
      </c>
      <c r="L32" s="244"/>
      <c r="M32" s="244"/>
    </row>
    <row r="33" spans="1:13" x14ac:dyDescent="0.3">
      <c r="A33" s="7" t="s">
        <v>204</v>
      </c>
      <c r="B33" s="82">
        <v>4.1569688865808665</v>
      </c>
      <c r="C33" s="244">
        <f>AVERAGE(B33:B35)</f>
        <v>2.6740579581945005</v>
      </c>
      <c r="D33" s="244">
        <f>_xlfn.STDEV.S(B33:B35)</f>
        <v>1.3187090522616933</v>
      </c>
      <c r="E33" s="82">
        <v>4.6639324994930664</v>
      </c>
      <c r="F33" s="244">
        <f>AVERAGE(E33:E35)</f>
        <v>20.012816900304369</v>
      </c>
      <c r="G33" s="244">
        <f>_xlfn.STDEV.S(E33:E35)</f>
        <v>13.906102192050197</v>
      </c>
      <c r="H33" s="82">
        <v>18.705051630312219</v>
      </c>
      <c r="I33" s="244">
        <f>AVERAGE(H33:H35)</f>
        <v>19.240448516696631</v>
      </c>
      <c r="J33" s="244">
        <f>_xlfn.STDEV.S(H33:H35)</f>
        <v>0.67310127649498341</v>
      </c>
      <c r="K33" s="82">
        <v>7.4053050710513073</v>
      </c>
      <c r="L33" s="244">
        <f>AVERAGE(K33:K35)</f>
        <v>7.959175319706179</v>
      </c>
      <c r="M33" s="244">
        <f>_xlfn.STDEV.S(K33:K35)</f>
        <v>0.48738778784505477</v>
      </c>
    </row>
    <row r="34" spans="1:13" x14ac:dyDescent="0.3">
      <c r="A34" s="7" t="s">
        <v>205</v>
      </c>
      <c r="B34" s="82">
        <v>1.6330612641661808</v>
      </c>
      <c r="C34" s="244"/>
      <c r="D34" s="244"/>
      <c r="E34" s="82">
        <v>23.602104401847086</v>
      </c>
      <c r="F34" s="244"/>
      <c r="G34" s="244"/>
      <c r="H34" s="82">
        <v>19.020214629584125</v>
      </c>
      <c r="I34" s="244"/>
      <c r="J34" s="244"/>
      <c r="K34" s="82">
        <v>8.3225261051242967</v>
      </c>
      <c r="L34" s="244"/>
      <c r="M34" s="244"/>
    </row>
    <row r="35" spans="1:13" x14ac:dyDescent="0.3">
      <c r="A35" s="7" t="s">
        <v>206</v>
      </c>
      <c r="B35" s="82">
        <v>2.2321437238364545</v>
      </c>
      <c r="C35" s="244"/>
      <c r="D35" s="244"/>
      <c r="E35" s="82">
        <v>31.772413799572949</v>
      </c>
      <c r="F35" s="244"/>
      <c r="G35" s="244"/>
      <c r="H35" s="82">
        <v>19.996079290193546</v>
      </c>
      <c r="I35" s="244"/>
      <c r="J35" s="244"/>
      <c r="K35" s="82">
        <v>8.1496947829429303</v>
      </c>
      <c r="L35" s="244"/>
      <c r="M35" s="244"/>
    </row>
  </sheetData>
  <mergeCells count="73">
    <mergeCell ref="A1:A2"/>
    <mergeCell ref="C5:C7"/>
    <mergeCell ref="D5:D7"/>
    <mergeCell ref="C8:C10"/>
    <mergeCell ref="D8:D10"/>
    <mergeCell ref="C11:C13"/>
    <mergeCell ref="D11:D13"/>
    <mergeCell ref="F5:F7"/>
    <mergeCell ref="G5:G7"/>
    <mergeCell ref="F8:F10"/>
    <mergeCell ref="G8:G10"/>
    <mergeCell ref="F11:F13"/>
    <mergeCell ref="G11:G13"/>
    <mergeCell ref="I5:I7"/>
    <mergeCell ref="J5:J7"/>
    <mergeCell ref="I8:I10"/>
    <mergeCell ref="J8:J10"/>
    <mergeCell ref="I11:I13"/>
    <mergeCell ref="J11:J13"/>
    <mergeCell ref="L5:L7"/>
    <mergeCell ref="M5:M7"/>
    <mergeCell ref="L8:L10"/>
    <mergeCell ref="M8:M10"/>
    <mergeCell ref="L11:L13"/>
    <mergeCell ref="M11:M13"/>
    <mergeCell ref="C19:C21"/>
    <mergeCell ref="F19:F21"/>
    <mergeCell ref="G19:G21"/>
    <mergeCell ref="C16:C18"/>
    <mergeCell ref="D16:D18"/>
    <mergeCell ref="F16:F18"/>
    <mergeCell ref="G16:G18"/>
    <mergeCell ref="I16:I18"/>
    <mergeCell ref="J16:J18"/>
    <mergeCell ref="L16:L18"/>
    <mergeCell ref="M16:M18"/>
    <mergeCell ref="D19:D21"/>
    <mergeCell ref="I19:I21"/>
    <mergeCell ref="J19:J21"/>
    <mergeCell ref="L19:L21"/>
    <mergeCell ref="M19:M21"/>
    <mergeCell ref="L22:L24"/>
    <mergeCell ref="M22:M24"/>
    <mergeCell ref="C27:C29"/>
    <mergeCell ref="D27:D29"/>
    <mergeCell ref="F27:F29"/>
    <mergeCell ref="G27:G29"/>
    <mergeCell ref="C22:C24"/>
    <mergeCell ref="J27:J29"/>
    <mergeCell ref="L27:L29"/>
    <mergeCell ref="M27:M29"/>
    <mergeCell ref="I27:I29"/>
    <mergeCell ref="D22:D24"/>
    <mergeCell ref="F22:F24"/>
    <mergeCell ref="G22:G24"/>
    <mergeCell ref="I22:I24"/>
    <mergeCell ref="J22:J24"/>
    <mergeCell ref="D30:D32"/>
    <mergeCell ref="C30:C32"/>
    <mergeCell ref="F30:F32"/>
    <mergeCell ref="G30:G32"/>
    <mergeCell ref="D33:D35"/>
    <mergeCell ref="C33:C35"/>
    <mergeCell ref="F33:F35"/>
    <mergeCell ref="G33:G35"/>
    <mergeCell ref="I33:I35"/>
    <mergeCell ref="J33:J35"/>
    <mergeCell ref="L33:L35"/>
    <mergeCell ref="M33:M35"/>
    <mergeCell ref="I30:I32"/>
    <mergeCell ref="J30:J32"/>
    <mergeCell ref="L30:L32"/>
    <mergeCell ref="M30:M32"/>
  </mergeCells>
  <phoneticPr fontId="1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38C3-1A67-4E65-9162-37772453A9C9}">
  <dimension ref="A1:R63"/>
  <sheetViews>
    <sheetView workbookViewId="0">
      <selection activeCell="H29" sqref="H29"/>
    </sheetView>
  </sheetViews>
  <sheetFormatPr defaultRowHeight="14.4" x14ac:dyDescent="0.3"/>
  <cols>
    <col min="1" max="1" width="21.88671875" customWidth="1"/>
    <col min="8" max="8" width="11.77734375" customWidth="1"/>
    <col min="9" max="9" width="11.88671875" customWidth="1"/>
    <col min="10" max="10" width="19.109375" customWidth="1"/>
  </cols>
  <sheetData>
    <row r="1" spans="1:15" x14ac:dyDescent="0.3">
      <c r="A1" t="s">
        <v>21</v>
      </c>
    </row>
    <row r="2" spans="1:15" x14ac:dyDescent="0.3">
      <c r="J2" t="s">
        <v>46</v>
      </c>
    </row>
    <row r="3" spans="1:15" ht="15" thickBot="1" x14ac:dyDescent="0.35">
      <c r="A3" t="s">
        <v>22</v>
      </c>
      <c r="M3" s="4"/>
      <c r="N3" s="4" t="s">
        <v>20</v>
      </c>
      <c r="O3" s="4" t="s">
        <v>19</v>
      </c>
    </row>
    <row r="4" spans="1:15" x14ac:dyDescent="0.3">
      <c r="A4" s="11" t="s">
        <v>23</v>
      </c>
      <c r="B4" s="11" t="s">
        <v>24</v>
      </c>
      <c r="C4" s="11" t="s">
        <v>25</v>
      </c>
      <c r="D4" s="11" t="s">
        <v>26</v>
      </c>
      <c r="E4" s="11" t="s">
        <v>27</v>
      </c>
      <c r="M4" s="4" t="s">
        <v>12</v>
      </c>
      <c r="N4">
        <v>154.69999999999999</v>
      </c>
      <c r="O4">
        <v>9.7160033436347994</v>
      </c>
    </row>
    <row r="5" spans="1:15" x14ac:dyDescent="0.3">
      <c r="A5" s="9" t="s">
        <v>28</v>
      </c>
      <c r="B5" s="9">
        <v>6</v>
      </c>
      <c r="C5" s="9">
        <v>968.79159852239047</v>
      </c>
      <c r="D5" s="9">
        <v>161.46526642039842</v>
      </c>
      <c r="E5" s="9">
        <v>17663.231396236981</v>
      </c>
      <c r="M5" s="4" t="s">
        <v>11</v>
      </c>
      <c r="N5">
        <v>19.938006793774015</v>
      </c>
      <c r="O5">
        <v>10.903089986991944</v>
      </c>
    </row>
    <row r="6" spans="1:15" ht="15" thickBot="1" x14ac:dyDescent="0.35">
      <c r="A6" s="10" t="s">
        <v>29</v>
      </c>
      <c r="B6" s="10">
        <v>6</v>
      </c>
      <c r="C6" s="10">
        <v>61.979876020500022</v>
      </c>
      <c r="D6" s="10">
        <v>10.329979336750004</v>
      </c>
      <c r="E6" s="10">
        <v>0.75917452387128126</v>
      </c>
      <c r="M6" s="4" t="s">
        <v>10</v>
      </c>
      <c r="N6">
        <v>17.25359172861647</v>
      </c>
      <c r="O6">
        <v>10.477121254719663</v>
      </c>
    </row>
    <row r="7" spans="1:15" x14ac:dyDescent="0.3">
      <c r="M7" s="4" t="s">
        <v>9</v>
      </c>
      <c r="N7">
        <v>367.8</v>
      </c>
      <c r="O7">
        <v>10</v>
      </c>
    </row>
    <row r="8" spans="1:15" x14ac:dyDescent="0.3">
      <c r="M8" s="4" t="s">
        <v>8</v>
      </c>
      <c r="N8">
        <v>228.6</v>
      </c>
      <c r="O8">
        <v>11.653212513775344</v>
      </c>
    </row>
    <row r="9" spans="1:15" ht="15" thickBot="1" x14ac:dyDescent="0.35">
      <c r="A9" t="s">
        <v>30</v>
      </c>
      <c r="M9" s="4" t="s">
        <v>7</v>
      </c>
      <c r="N9">
        <v>180.50000000000003</v>
      </c>
      <c r="O9">
        <v>9.2304489213782741</v>
      </c>
    </row>
    <row r="10" spans="1:15" x14ac:dyDescent="0.3">
      <c r="A10" s="11" t="s">
        <v>31</v>
      </c>
      <c r="B10" s="11" t="s">
        <v>32</v>
      </c>
      <c r="C10" s="11" t="s">
        <v>33</v>
      </c>
      <c r="D10" s="11" t="s">
        <v>34</v>
      </c>
      <c r="E10" s="11" t="s">
        <v>35</v>
      </c>
      <c r="F10" s="11" t="s">
        <v>36</v>
      </c>
      <c r="G10" s="11" t="s">
        <v>37</v>
      </c>
      <c r="I10" s="13" t="s">
        <v>42</v>
      </c>
      <c r="J10" s="12" t="s">
        <v>43</v>
      </c>
    </row>
    <row r="11" spans="1:15" x14ac:dyDescent="0.3">
      <c r="A11" s="9" t="s">
        <v>38</v>
      </c>
      <c r="B11" s="9">
        <v>68525.625005570459</v>
      </c>
      <c r="C11" s="9">
        <v>1</v>
      </c>
      <c r="D11" s="9">
        <v>68525.625005570459</v>
      </c>
      <c r="E11" s="9">
        <v>7.7587932048605914</v>
      </c>
      <c r="F11" s="9">
        <v>1.9269252585671613E-2</v>
      </c>
      <c r="G11" s="9">
        <v>4.9646027437307128</v>
      </c>
    </row>
    <row r="12" spans="1:15" x14ac:dyDescent="0.3">
      <c r="A12" s="9" t="s">
        <v>39</v>
      </c>
      <c r="B12" s="9">
        <v>88319.952853804294</v>
      </c>
      <c r="C12" s="9">
        <v>10</v>
      </c>
      <c r="D12" s="9">
        <v>8831.9952853804298</v>
      </c>
      <c r="E12" s="9"/>
      <c r="F12" s="9"/>
      <c r="G12" s="9"/>
    </row>
    <row r="13" spans="1:15" x14ac:dyDescent="0.3">
      <c r="A13" s="9"/>
      <c r="B13" s="9"/>
      <c r="C13" s="9"/>
      <c r="D13" s="9"/>
      <c r="E13" s="9"/>
      <c r="F13" s="9"/>
      <c r="G13" s="9"/>
    </row>
    <row r="14" spans="1:15" ht="15" thickBot="1" x14ac:dyDescent="0.35">
      <c r="A14" s="10" t="s">
        <v>40</v>
      </c>
      <c r="B14" s="10">
        <v>156845.57785937475</v>
      </c>
      <c r="C14" s="10">
        <v>11</v>
      </c>
      <c r="D14" s="10"/>
      <c r="E14" s="10"/>
      <c r="F14" s="10"/>
      <c r="G14" s="10"/>
    </row>
    <row r="17" spans="1:18" x14ac:dyDescent="0.3">
      <c r="K17" s="243" t="s">
        <v>41</v>
      </c>
      <c r="L17" s="243"/>
      <c r="M17" s="243"/>
      <c r="N17" s="243"/>
      <c r="O17" s="243"/>
      <c r="P17" s="243"/>
      <c r="Q17" s="243"/>
      <c r="R17" s="243"/>
    </row>
    <row r="18" spans="1:18" x14ac:dyDescent="0.3">
      <c r="K18" s="243"/>
      <c r="L18" s="243"/>
      <c r="M18" s="243"/>
      <c r="N18" s="243"/>
      <c r="O18" s="243"/>
      <c r="P18" s="243"/>
      <c r="Q18" s="243"/>
      <c r="R18" s="243"/>
    </row>
    <row r="19" spans="1:18" x14ac:dyDescent="0.3">
      <c r="K19" s="243"/>
      <c r="L19" s="243"/>
      <c r="M19" s="243"/>
      <c r="N19" s="243"/>
      <c r="O19" s="243"/>
      <c r="P19" s="243"/>
      <c r="Q19" s="243"/>
      <c r="R19" s="243"/>
    </row>
    <row r="20" spans="1:18" x14ac:dyDescent="0.3">
      <c r="K20" s="243"/>
      <c r="L20" s="243"/>
      <c r="M20" s="243"/>
      <c r="N20" s="243"/>
      <c r="O20" s="243"/>
      <c r="P20" s="243"/>
      <c r="Q20" s="243"/>
      <c r="R20" s="243"/>
    </row>
    <row r="21" spans="1:18" x14ac:dyDescent="0.3">
      <c r="K21" s="243"/>
      <c r="L21" s="243"/>
      <c r="M21" s="243"/>
      <c r="N21" s="243"/>
      <c r="O21" s="243"/>
      <c r="P21" s="243"/>
      <c r="Q21" s="243"/>
      <c r="R21" s="243"/>
    </row>
    <row r="22" spans="1:18" x14ac:dyDescent="0.3">
      <c r="K22" s="243"/>
      <c r="L22" s="243"/>
      <c r="M22" s="243"/>
      <c r="N22" s="243"/>
      <c r="O22" s="243"/>
      <c r="P22" s="243"/>
      <c r="Q22" s="243"/>
      <c r="R22" s="243"/>
    </row>
    <row r="27" spans="1:18" x14ac:dyDescent="0.3">
      <c r="A27" s="30"/>
      <c r="B27" s="16" t="s">
        <v>20</v>
      </c>
      <c r="C27" s="16" t="s">
        <v>19</v>
      </c>
      <c r="D27" s="16" t="s">
        <v>47</v>
      </c>
      <c r="E27" s="18"/>
      <c r="F27" s="18"/>
      <c r="G27" s="18"/>
      <c r="H27" s="19"/>
    </row>
    <row r="28" spans="1:18" x14ac:dyDescent="0.3">
      <c r="A28" s="20" t="s">
        <v>12</v>
      </c>
      <c r="B28" s="21">
        <v>154.69999999999999</v>
      </c>
      <c r="C28" s="21">
        <v>9.7160033436347994</v>
      </c>
      <c r="D28" s="21">
        <v>7.6</v>
      </c>
      <c r="E28" s="21"/>
      <c r="F28" s="21"/>
      <c r="G28" s="21"/>
      <c r="H28" s="22"/>
    </row>
    <row r="29" spans="1:18" x14ac:dyDescent="0.3">
      <c r="A29" s="20" t="s">
        <v>11</v>
      </c>
      <c r="B29" s="21">
        <v>19.938006793774015</v>
      </c>
      <c r="C29" s="21">
        <v>10.903089986991944</v>
      </c>
      <c r="D29" s="21">
        <v>7.4</v>
      </c>
      <c r="E29" s="21"/>
      <c r="F29" s="21"/>
      <c r="G29" s="21"/>
      <c r="H29" s="22"/>
    </row>
    <row r="30" spans="1:18" x14ac:dyDescent="0.3">
      <c r="A30" s="20" t="s">
        <v>10</v>
      </c>
      <c r="B30" s="21">
        <v>17.25359172861647</v>
      </c>
      <c r="C30" s="21">
        <v>10.477121254719663</v>
      </c>
      <c r="D30" s="21">
        <v>7.5</v>
      </c>
      <c r="E30" s="21"/>
      <c r="F30" s="21"/>
      <c r="G30" s="21"/>
      <c r="H30" s="22"/>
    </row>
    <row r="31" spans="1:18" x14ac:dyDescent="0.3">
      <c r="A31" s="20" t="s">
        <v>9</v>
      </c>
      <c r="B31" s="21">
        <v>367.8</v>
      </c>
      <c r="C31" s="21">
        <v>10</v>
      </c>
      <c r="D31" s="21">
        <v>7.6</v>
      </c>
      <c r="E31" s="21"/>
      <c r="F31" s="21"/>
      <c r="G31" s="21"/>
      <c r="H31" s="22"/>
    </row>
    <row r="32" spans="1:18" x14ac:dyDescent="0.3">
      <c r="A32" s="20" t="s">
        <v>8</v>
      </c>
      <c r="B32" s="21">
        <v>228.6</v>
      </c>
      <c r="C32" s="21">
        <v>11.653212513775344</v>
      </c>
      <c r="D32" s="21">
        <v>7.5</v>
      </c>
      <c r="E32" s="21"/>
      <c r="F32" s="21"/>
      <c r="G32" s="21"/>
      <c r="H32" s="22"/>
    </row>
    <row r="33" spans="1:8" x14ac:dyDescent="0.3">
      <c r="A33" s="20" t="s">
        <v>7</v>
      </c>
      <c r="B33" s="21">
        <v>180.50000000000003</v>
      </c>
      <c r="C33" s="21">
        <v>9.2304489213782741</v>
      </c>
      <c r="D33" s="21">
        <v>7.4</v>
      </c>
      <c r="E33" s="21"/>
      <c r="F33" s="21"/>
      <c r="G33" s="21"/>
      <c r="H33" s="22"/>
    </row>
    <row r="34" spans="1:8" x14ac:dyDescent="0.3">
      <c r="A34" s="23"/>
      <c r="B34" s="21"/>
      <c r="C34" s="21"/>
      <c r="D34" s="21"/>
      <c r="E34" s="21"/>
      <c r="F34" s="21"/>
      <c r="G34" s="21"/>
      <c r="H34" s="22"/>
    </row>
    <row r="35" spans="1:8" x14ac:dyDescent="0.3">
      <c r="A35" s="23"/>
      <c r="B35" s="21"/>
      <c r="C35" s="21"/>
      <c r="D35" s="21"/>
      <c r="E35" s="21"/>
      <c r="F35" s="21"/>
      <c r="G35" s="21"/>
      <c r="H35" s="22"/>
    </row>
    <row r="36" spans="1:8" x14ac:dyDescent="0.3">
      <c r="A36" s="23"/>
      <c r="B36" s="21"/>
      <c r="C36" s="21"/>
      <c r="D36" s="21"/>
      <c r="E36" s="21"/>
      <c r="F36" s="21"/>
      <c r="G36" s="21"/>
      <c r="H36" s="22"/>
    </row>
    <row r="37" spans="1:8" x14ac:dyDescent="0.3">
      <c r="A37" s="23"/>
      <c r="B37" s="21"/>
      <c r="C37" s="21"/>
      <c r="D37" s="21"/>
      <c r="E37" s="21"/>
      <c r="F37" s="21"/>
      <c r="G37" s="21"/>
      <c r="H37" s="22"/>
    </row>
    <row r="38" spans="1:8" x14ac:dyDescent="0.3">
      <c r="A38" s="23"/>
      <c r="B38" s="21"/>
      <c r="C38" s="21"/>
      <c r="D38" s="21"/>
      <c r="E38" s="21"/>
      <c r="F38" s="21"/>
      <c r="G38" s="21"/>
      <c r="H38" s="22"/>
    </row>
    <row r="39" spans="1:8" x14ac:dyDescent="0.3">
      <c r="A39" s="23"/>
      <c r="B39" s="21"/>
      <c r="C39" s="21"/>
      <c r="D39" s="21"/>
      <c r="E39" s="21"/>
      <c r="F39" s="21"/>
      <c r="G39" s="21"/>
      <c r="H39" s="22"/>
    </row>
    <row r="40" spans="1:8" x14ac:dyDescent="0.3">
      <c r="A40" s="23" t="s">
        <v>48</v>
      </c>
      <c r="B40" s="21"/>
      <c r="C40" s="21"/>
      <c r="D40" s="21"/>
      <c r="E40" s="21"/>
      <c r="F40" s="21"/>
      <c r="G40" s="21"/>
      <c r="H40" s="22"/>
    </row>
    <row r="41" spans="1:8" ht="15" thickBot="1" x14ac:dyDescent="0.35">
      <c r="A41" s="23"/>
      <c r="B41" s="21"/>
      <c r="C41" s="21"/>
      <c r="D41" s="21"/>
      <c r="E41" s="21"/>
      <c r="F41" s="21"/>
      <c r="G41" s="21"/>
      <c r="H41" s="22"/>
    </row>
    <row r="42" spans="1:8" x14ac:dyDescent="0.3">
      <c r="A42" s="24" t="s">
        <v>22</v>
      </c>
      <c r="B42" s="11" t="s">
        <v>24</v>
      </c>
      <c r="C42" s="11" t="s">
        <v>25</v>
      </c>
      <c r="D42" s="11" t="s">
        <v>26</v>
      </c>
      <c r="E42" s="11" t="s">
        <v>27</v>
      </c>
      <c r="F42" s="21"/>
      <c r="G42" s="21"/>
      <c r="H42" s="22"/>
    </row>
    <row r="43" spans="1:8" x14ac:dyDescent="0.3">
      <c r="A43" s="25" t="s">
        <v>49</v>
      </c>
      <c r="B43" s="9">
        <v>3</v>
      </c>
      <c r="C43" s="9">
        <v>172.01600334363479</v>
      </c>
      <c r="D43" s="9">
        <v>57.338667781211598</v>
      </c>
      <c r="E43" s="9">
        <v>7110.5411261005283</v>
      </c>
      <c r="F43" s="21"/>
      <c r="G43" s="21"/>
      <c r="H43" s="22"/>
    </row>
    <row r="44" spans="1:8" x14ac:dyDescent="0.3">
      <c r="A44" s="25" t="s">
        <v>50</v>
      </c>
      <c r="B44" s="9">
        <v>3</v>
      </c>
      <c r="C44" s="9">
        <v>38.241096780765957</v>
      </c>
      <c r="D44" s="9">
        <v>12.747032260255319</v>
      </c>
      <c r="E44" s="9">
        <v>41.850495920526583</v>
      </c>
      <c r="F44" s="21"/>
      <c r="G44" s="21"/>
      <c r="H44" s="22"/>
    </row>
    <row r="45" spans="1:8" x14ac:dyDescent="0.3">
      <c r="A45" s="25" t="s">
        <v>51</v>
      </c>
      <c r="B45" s="9">
        <v>3</v>
      </c>
      <c r="C45" s="9">
        <v>35.230712983336133</v>
      </c>
      <c r="D45" s="9">
        <v>11.743570994445378</v>
      </c>
      <c r="E45" s="9">
        <v>24.986059109572381</v>
      </c>
      <c r="F45" s="21"/>
      <c r="G45" s="21"/>
      <c r="H45" s="22"/>
    </row>
    <row r="46" spans="1:8" x14ac:dyDescent="0.3">
      <c r="A46" s="25" t="s">
        <v>52</v>
      </c>
      <c r="B46" s="9">
        <v>3</v>
      </c>
      <c r="C46" s="9">
        <v>385.40000000000003</v>
      </c>
      <c r="D46" s="9">
        <v>128.46666666666667</v>
      </c>
      <c r="E46" s="9">
        <v>42961.773333333331</v>
      </c>
      <c r="F46" s="21"/>
      <c r="G46" s="21"/>
      <c r="H46" s="22"/>
    </row>
    <row r="47" spans="1:8" x14ac:dyDescent="0.3">
      <c r="A47" s="25" t="s">
        <v>53</v>
      </c>
      <c r="B47" s="9">
        <v>3</v>
      </c>
      <c r="C47" s="9">
        <v>247.75321251377534</v>
      </c>
      <c r="D47" s="9">
        <v>82.584404171258441</v>
      </c>
      <c r="E47" s="9">
        <v>15994.72796246295</v>
      </c>
      <c r="F47" s="21"/>
      <c r="G47" s="21"/>
      <c r="H47" s="22"/>
    </row>
    <row r="48" spans="1:8" x14ac:dyDescent="0.3">
      <c r="A48" s="25" t="s">
        <v>54</v>
      </c>
      <c r="B48" s="9">
        <v>3</v>
      </c>
      <c r="C48" s="9">
        <v>197.1304489213783</v>
      </c>
      <c r="D48" s="9">
        <v>65.710149640459434</v>
      </c>
      <c r="E48" s="9">
        <v>9883.3699449877349</v>
      </c>
      <c r="F48" s="21"/>
      <c r="G48" s="21"/>
      <c r="H48" s="22"/>
    </row>
    <row r="49" spans="1:8" x14ac:dyDescent="0.3">
      <c r="A49" s="25"/>
      <c r="B49" s="9"/>
      <c r="C49" s="9"/>
      <c r="D49" s="9"/>
      <c r="E49" s="9"/>
      <c r="F49" s="21"/>
      <c r="G49" s="21"/>
      <c r="H49" s="22"/>
    </row>
    <row r="50" spans="1:8" x14ac:dyDescent="0.3">
      <c r="A50" s="25" t="s">
        <v>28</v>
      </c>
      <c r="B50" s="9">
        <v>6</v>
      </c>
      <c r="C50" s="9">
        <v>968.79159852239047</v>
      </c>
      <c r="D50" s="9">
        <v>161.46526642039842</v>
      </c>
      <c r="E50" s="9">
        <v>17663.231396236981</v>
      </c>
      <c r="F50" s="21"/>
      <c r="G50" s="21"/>
      <c r="H50" s="22"/>
    </row>
    <row r="51" spans="1:8" x14ac:dyDescent="0.3">
      <c r="A51" s="25" t="s">
        <v>29</v>
      </c>
      <c r="B51" s="9">
        <v>6</v>
      </c>
      <c r="C51" s="9">
        <v>61.979876020500022</v>
      </c>
      <c r="D51" s="9">
        <v>10.329979336750004</v>
      </c>
      <c r="E51" s="9">
        <v>0.75917452387128126</v>
      </c>
      <c r="F51" s="21"/>
      <c r="G51" s="21"/>
      <c r="H51" s="22"/>
    </row>
    <row r="52" spans="1:8" ht="15" thickBot="1" x14ac:dyDescent="0.35">
      <c r="A52" s="26" t="s">
        <v>55</v>
      </c>
      <c r="B52" s="10">
        <v>6</v>
      </c>
      <c r="C52" s="10">
        <v>45</v>
      </c>
      <c r="D52" s="10">
        <v>7.5</v>
      </c>
      <c r="E52" s="10">
        <v>7.9999999999999429E-3</v>
      </c>
      <c r="F52" s="21"/>
      <c r="G52" s="21"/>
      <c r="H52" s="22"/>
    </row>
    <row r="53" spans="1:8" x14ac:dyDescent="0.3">
      <c r="A53" s="23"/>
      <c r="B53" s="21"/>
      <c r="C53" s="21"/>
      <c r="D53" s="21"/>
      <c r="E53" s="21"/>
      <c r="F53" s="21"/>
      <c r="G53" s="21"/>
      <c r="H53" s="22"/>
    </row>
    <row r="54" spans="1:8" x14ac:dyDescent="0.3">
      <c r="A54" s="23"/>
      <c r="B54" s="21"/>
      <c r="C54" s="21"/>
      <c r="D54" s="21"/>
      <c r="E54" s="21"/>
      <c r="F54" s="21"/>
      <c r="G54" s="21"/>
      <c r="H54" s="22"/>
    </row>
    <row r="55" spans="1:8" ht="15" thickBot="1" x14ac:dyDescent="0.35">
      <c r="A55" s="23" t="s">
        <v>30</v>
      </c>
      <c r="B55" s="21"/>
      <c r="C55" s="21"/>
      <c r="D55" s="21"/>
      <c r="E55" s="21"/>
      <c r="F55" s="21"/>
      <c r="G55" s="21"/>
      <c r="H55" s="22"/>
    </row>
    <row r="56" spans="1:8" x14ac:dyDescent="0.3">
      <c r="A56" s="24" t="s">
        <v>31</v>
      </c>
      <c r="B56" s="11" t="s">
        <v>32</v>
      </c>
      <c r="C56" s="11" t="s">
        <v>33</v>
      </c>
      <c r="D56" s="11" t="s">
        <v>34</v>
      </c>
      <c r="E56" s="11" t="s">
        <v>35</v>
      </c>
      <c r="F56" s="11" t="s">
        <v>36</v>
      </c>
      <c r="G56" s="11" t="s">
        <v>37</v>
      </c>
      <c r="H56" s="22"/>
    </row>
    <row r="57" spans="1:8" x14ac:dyDescent="0.3">
      <c r="A57" s="25" t="s">
        <v>56</v>
      </c>
      <c r="B57" s="9">
        <v>29395.869107590057</v>
      </c>
      <c r="C57" s="9">
        <v>5</v>
      </c>
      <c r="D57" s="9">
        <v>5879.1738215180112</v>
      </c>
      <c r="E57" s="9">
        <v>0.99775328808275032</v>
      </c>
      <c r="F57" s="9">
        <v>0.46623387770270142</v>
      </c>
      <c r="G57" s="9">
        <v>3.325834530413013</v>
      </c>
      <c r="H57" s="22"/>
    </row>
    <row r="58" spans="1:8" x14ac:dyDescent="0.3">
      <c r="A58" s="25" t="s">
        <v>57</v>
      </c>
      <c r="B58" s="9">
        <v>93110.374097615073</v>
      </c>
      <c r="C58" s="9">
        <v>2</v>
      </c>
      <c r="D58" s="9">
        <v>46555.187048807536</v>
      </c>
      <c r="E58" s="9">
        <v>7.9008704905516103</v>
      </c>
      <c r="F58" s="14">
        <v>8.7449019497615049E-3</v>
      </c>
      <c r="G58" s="9">
        <v>4.1028210151304032</v>
      </c>
      <c r="H58" s="22"/>
    </row>
    <row r="59" spans="1:8" x14ac:dyDescent="0.3">
      <c r="A59" s="25" t="s">
        <v>58</v>
      </c>
      <c r="B59" s="9">
        <v>58924.123746214231</v>
      </c>
      <c r="C59" s="9">
        <v>10</v>
      </c>
      <c r="D59" s="9">
        <v>5892.4123746214227</v>
      </c>
      <c r="E59" s="9"/>
      <c r="F59" s="9"/>
      <c r="G59" s="9"/>
      <c r="H59" s="22"/>
    </row>
    <row r="60" spans="1:8" x14ac:dyDescent="0.3">
      <c r="A60" s="25"/>
      <c r="B60" s="9"/>
      <c r="C60" s="9"/>
      <c r="D60" s="9"/>
      <c r="E60" s="9"/>
      <c r="F60" s="9"/>
      <c r="G60" s="9"/>
      <c r="H60" s="22"/>
    </row>
    <row r="61" spans="1:8" ht="15" thickBot="1" x14ac:dyDescent="0.35">
      <c r="A61" s="26" t="s">
        <v>40</v>
      </c>
      <c r="B61" s="10">
        <v>181430.36695141936</v>
      </c>
      <c r="C61" s="10">
        <v>17</v>
      </c>
      <c r="D61" s="10"/>
      <c r="E61" s="10"/>
      <c r="F61" s="10"/>
      <c r="G61" s="10"/>
      <c r="H61" s="22"/>
    </row>
    <row r="62" spans="1:8" x14ac:dyDescent="0.3">
      <c r="A62" s="23"/>
      <c r="B62" s="21"/>
      <c r="C62" s="21"/>
      <c r="D62" s="21"/>
      <c r="E62" s="21"/>
      <c r="F62" s="21"/>
      <c r="G62" s="21"/>
      <c r="H62" s="22"/>
    </row>
    <row r="63" spans="1:8" x14ac:dyDescent="0.3">
      <c r="A63" s="31"/>
      <c r="B63" s="32"/>
      <c r="C63" s="32"/>
      <c r="D63" s="32"/>
      <c r="E63" s="32"/>
      <c r="F63" s="32"/>
      <c r="G63" s="32"/>
      <c r="H63" s="29"/>
    </row>
  </sheetData>
  <mergeCells count="1">
    <mergeCell ref="K17:R2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41DF3-0C69-4454-933E-8E1FAB1A7681}">
  <dimension ref="A1:P50"/>
  <sheetViews>
    <sheetView workbookViewId="0">
      <selection activeCell="N23" sqref="N23"/>
    </sheetView>
  </sheetViews>
  <sheetFormatPr defaultRowHeight="14.4" x14ac:dyDescent="0.3"/>
  <cols>
    <col min="1" max="1" width="23.77734375" customWidth="1"/>
    <col min="10" max="10" width="24.6640625" customWidth="1"/>
  </cols>
  <sheetData>
    <row r="1" spans="1:14" x14ac:dyDescent="0.3">
      <c r="A1" t="s">
        <v>21</v>
      </c>
    </row>
    <row r="2" spans="1:14" x14ac:dyDescent="0.3">
      <c r="J2" t="s">
        <v>45</v>
      </c>
    </row>
    <row r="3" spans="1:14" ht="15" thickBot="1" x14ac:dyDescent="0.35">
      <c r="A3" t="s">
        <v>22</v>
      </c>
      <c r="M3" s="4" t="s">
        <v>20</v>
      </c>
      <c r="N3" s="4" t="s">
        <v>19</v>
      </c>
    </row>
    <row r="4" spans="1:14" x14ac:dyDescent="0.3">
      <c r="A4" s="11" t="s">
        <v>23</v>
      </c>
      <c r="B4" s="11" t="s">
        <v>24</v>
      </c>
      <c r="C4" s="11" t="s">
        <v>25</v>
      </c>
      <c r="D4" s="11" t="s">
        <v>26</v>
      </c>
      <c r="E4" s="11" t="s">
        <v>27</v>
      </c>
      <c r="L4" s="4" t="s">
        <v>18</v>
      </c>
      <c r="M4">
        <v>153</v>
      </c>
      <c r="N4">
        <v>9.0791812460476251</v>
      </c>
    </row>
    <row r="5" spans="1:14" x14ac:dyDescent="0.3">
      <c r="A5" s="9" t="s">
        <v>28</v>
      </c>
      <c r="B5" s="9">
        <v>6</v>
      </c>
      <c r="C5" s="9">
        <v>610.29999999999995</v>
      </c>
      <c r="D5" s="9">
        <v>101.71666666666665</v>
      </c>
      <c r="E5" s="9">
        <v>20625.929666666671</v>
      </c>
      <c r="L5" s="4" t="s">
        <v>17</v>
      </c>
      <c r="M5">
        <v>13.2</v>
      </c>
      <c r="N5">
        <v>10.698970004336019</v>
      </c>
    </row>
    <row r="6" spans="1:14" ht="15" thickBot="1" x14ac:dyDescent="0.35">
      <c r="A6" s="10" t="s">
        <v>29</v>
      </c>
      <c r="B6" s="10">
        <v>6</v>
      </c>
      <c r="C6" s="10">
        <v>55.811575005870594</v>
      </c>
      <c r="D6" s="10">
        <v>9.301929167645099</v>
      </c>
      <c r="E6" s="10">
        <v>0.92690033871313049</v>
      </c>
      <c r="L6" s="4" t="s">
        <v>16</v>
      </c>
      <c r="M6">
        <v>3.5999999999999996</v>
      </c>
      <c r="N6">
        <v>8.4771212547196626</v>
      </c>
    </row>
    <row r="7" spans="1:14" x14ac:dyDescent="0.3">
      <c r="L7" s="4" t="s">
        <v>15</v>
      </c>
      <c r="M7">
        <v>371.2</v>
      </c>
      <c r="N7">
        <v>8.7781512503836439</v>
      </c>
    </row>
    <row r="8" spans="1:14" x14ac:dyDescent="0.3">
      <c r="L8" s="4" t="s">
        <v>14</v>
      </c>
      <c r="M8">
        <v>61.300000000000004</v>
      </c>
      <c r="N8">
        <v>8.4771212547196626</v>
      </c>
    </row>
    <row r="9" spans="1:14" ht="15" thickBot="1" x14ac:dyDescent="0.35">
      <c r="A9" t="s">
        <v>30</v>
      </c>
      <c r="L9" s="4" t="s">
        <v>13</v>
      </c>
      <c r="M9">
        <v>8</v>
      </c>
      <c r="N9">
        <v>10.301029995663981</v>
      </c>
    </row>
    <row r="10" spans="1:14" x14ac:dyDescent="0.3">
      <c r="A10" s="11" t="s">
        <v>31</v>
      </c>
      <c r="B10" s="11" t="s">
        <v>32</v>
      </c>
      <c r="C10" s="11" t="s">
        <v>33</v>
      </c>
      <c r="D10" s="11" t="s">
        <v>34</v>
      </c>
      <c r="E10" s="11" t="s">
        <v>35</v>
      </c>
      <c r="F10" s="11" t="s">
        <v>36</v>
      </c>
      <c r="G10" s="11" t="s">
        <v>37</v>
      </c>
      <c r="I10" s="13" t="s">
        <v>42</v>
      </c>
      <c r="J10" s="12" t="s">
        <v>44</v>
      </c>
    </row>
    <row r="11" spans="1:14" x14ac:dyDescent="0.3">
      <c r="A11" s="9" t="s">
        <v>38</v>
      </c>
      <c r="B11" s="9">
        <v>25621.451121039179</v>
      </c>
      <c r="C11" s="9">
        <v>1</v>
      </c>
      <c r="D11" s="9">
        <v>25621.451121039179</v>
      </c>
      <c r="E11" s="9">
        <v>2.4842807276822909</v>
      </c>
      <c r="F11" s="9">
        <v>0.14606711090496771</v>
      </c>
      <c r="G11" s="9">
        <v>4.9646027437307128</v>
      </c>
    </row>
    <row r="12" spans="1:14" x14ac:dyDescent="0.3">
      <c r="A12" s="9" t="s">
        <v>39</v>
      </c>
      <c r="B12" s="9">
        <v>103134.28283502688</v>
      </c>
      <c r="C12" s="9">
        <v>10</v>
      </c>
      <c r="D12" s="9">
        <v>10313.428283502688</v>
      </c>
      <c r="E12" s="9"/>
      <c r="F12" s="9"/>
      <c r="G12" s="9"/>
    </row>
    <row r="13" spans="1:14" x14ac:dyDescent="0.3">
      <c r="A13" s="9"/>
      <c r="B13" s="9"/>
      <c r="C13" s="9"/>
      <c r="D13" s="9"/>
      <c r="E13" s="9"/>
      <c r="F13" s="9"/>
      <c r="G13" s="9"/>
      <c r="L13" s="148"/>
      <c r="M13" s="149"/>
      <c r="N13" s="21"/>
    </row>
    <row r="14" spans="1:14" ht="15" thickBot="1" x14ac:dyDescent="0.35">
      <c r="A14" s="10" t="s">
        <v>40</v>
      </c>
      <c r="B14" s="10">
        <v>128755.73395606606</v>
      </c>
      <c r="C14" s="10">
        <v>11</v>
      </c>
      <c r="D14" s="10"/>
      <c r="E14" s="10"/>
      <c r="F14" s="10"/>
      <c r="G14" s="10"/>
      <c r="L14" s="21"/>
      <c r="M14" s="21"/>
    </row>
    <row r="15" spans="1:14" x14ac:dyDescent="0.3">
      <c r="L15" s="21"/>
      <c r="M15" s="21"/>
    </row>
    <row r="16" spans="1:14" x14ac:dyDescent="0.3">
      <c r="L16" s="21"/>
      <c r="M16" s="21"/>
    </row>
    <row r="17" spans="1:13" x14ac:dyDescent="0.3">
      <c r="L17" s="21"/>
      <c r="M17" s="21"/>
    </row>
    <row r="18" spans="1:13" x14ac:dyDescent="0.3">
      <c r="A18" s="15"/>
      <c r="B18" s="16" t="s">
        <v>20</v>
      </c>
      <c r="C18" s="16" t="s">
        <v>19</v>
      </c>
      <c r="D18" s="17" t="s">
        <v>47</v>
      </c>
      <c r="E18" s="18"/>
      <c r="F18" s="18"/>
      <c r="G18" s="18"/>
      <c r="H18" s="19"/>
      <c r="L18" s="21"/>
      <c r="M18" s="21"/>
    </row>
    <row r="19" spans="1:13" x14ac:dyDescent="0.3">
      <c r="A19" s="20" t="s">
        <v>18</v>
      </c>
      <c r="B19" s="21">
        <v>153</v>
      </c>
      <c r="C19" s="21">
        <v>9.0791812460476251</v>
      </c>
      <c r="D19" s="21">
        <v>7.7</v>
      </c>
      <c r="E19" s="21"/>
      <c r="F19" s="21"/>
      <c r="G19" s="21"/>
      <c r="H19" s="22"/>
      <c r="L19" s="21"/>
      <c r="M19" s="21"/>
    </row>
    <row r="20" spans="1:13" x14ac:dyDescent="0.3">
      <c r="A20" s="20" t="s">
        <v>17</v>
      </c>
      <c r="B20" s="21">
        <v>13.2</v>
      </c>
      <c r="C20" s="21">
        <v>10.698970004336019</v>
      </c>
      <c r="D20" s="21">
        <v>7.5</v>
      </c>
      <c r="E20" s="21"/>
      <c r="F20" s="21"/>
      <c r="G20" s="21"/>
      <c r="H20" s="22"/>
    </row>
    <row r="21" spans="1:13" x14ac:dyDescent="0.3">
      <c r="A21" s="20" t="s">
        <v>16</v>
      </c>
      <c r="B21" s="21">
        <v>3.5999999999999996</v>
      </c>
      <c r="C21" s="21">
        <v>8.4771212547196626</v>
      </c>
      <c r="D21" s="21">
        <v>7.3</v>
      </c>
      <c r="E21" s="21"/>
      <c r="F21" s="21"/>
      <c r="G21" s="21"/>
      <c r="H21" s="22"/>
    </row>
    <row r="22" spans="1:13" x14ac:dyDescent="0.3">
      <c r="A22" s="20" t="s">
        <v>15</v>
      </c>
      <c r="B22" s="21">
        <v>371.2</v>
      </c>
      <c r="C22" s="21">
        <v>8.7781512503836439</v>
      </c>
      <c r="D22" s="21">
        <v>7.6</v>
      </c>
      <c r="E22" s="21"/>
      <c r="F22" s="21"/>
      <c r="G22" s="21"/>
      <c r="H22" s="22"/>
    </row>
    <row r="23" spans="1:13" x14ac:dyDescent="0.3">
      <c r="A23" s="20" t="s">
        <v>14</v>
      </c>
      <c r="B23" s="21">
        <v>61.300000000000004</v>
      </c>
      <c r="C23" s="21">
        <v>8.4771212547196626</v>
      </c>
      <c r="D23" s="21">
        <v>7.6</v>
      </c>
      <c r="E23" s="21"/>
      <c r="F23" s="21"/>
      <c r="G23" s="21"/>
      <c r="H23" s="22"/>
    </row>
    <row r="24" spans="1:13" x14ac:dyDescent="0.3">
      <c r="A24" s="20" t="s">
        <v>13</v>
      </c>
      <c r="B24" s="21">
        <v>8</v>
      </c>
      <c r="C24" s="21">
        <v>10.301029995663981</v>
      </c>
      <c r="D24" s="21">
        <v>7.4</v>
      </c>
      <c r="E24" s="21"/>
      <c r="F24" s="21"/>
      <c r="G24" s="21"/>
      <c r="H24" s="22"/>
    </row>
    <row r="25" spans="1:13" x14ac:dyDescent="0.3">
      <c r="A25" s="23"/>
      <c r="B25" s="21"/>
      <c r="C25" s="21"/>
      <c r="D25" s="21"/>
      <c r="E25" s="21"/>
      <c r="F25" s="21"/>
      <c r="G25" s="21"/>
      <c r="H25" s="22"/>
    </row>
    <row r="26" spans="1:13" x14ac:dyDescent="0.3">
      <c r="A26" s="23"/>
      <c r="B26" s="21"/>
      <c r="C26" s="21"/>
      <c r="D26" s="21"/>
      <c r="E26" s="21"/>
      <c r="F26" s="21"/>
      <c r="G26" s="21"/>
      <c r="H26" s="22"/>
    </row>
    <row r="27" spans="1:13" x14ac:dyDescent="0.3">
      <c r="A27" s="23"/>
      <c r="B27" s="21"/>
      <c r="C27" s="21"/>
      <c r="D27" s="21"/>
      <c r="E27" s="21"/>
      <c r="F27" s="21"/>
      <c r="G27" s="21"/>
      <c r="H27" s="22"/>
    </row>
    <row r="28" spans="1:13" x14ac:dyDescent="0.3">
      <c r="A28" s="23"/>
      <c r="B28" s="21"/>
      <c r="C28" s="21"/>
      <c r="D28" s="21"/>
      <c r="E28" s="21"/>
      <c r="F28" s="21"/>
      <c r="G28" s="21"/>
      <c r="H28" s="22"/>
    </row>
    <row r="29" spans="1:13" x14ac:dyDescent="0.3">
      <c r="A29" s="23" t="s">
        <v>48</v>
      </c>
      <c r="B29" s="21"/>
      <c r="C29" s="21"/>
      <c r="D29" s="21"/>
      <c r="E29" s="21"/>
      <c r="F29" s="21"/>
      <c r="G29" s="21"/>
      <c r="H29" s="22"/>
    </row>
    <row r="30" spans="1:13" ht="15" thickBot="1" x14ac:dyDescent="0.35">
      <c r="A30" s="23"/>
      <c r="B30" s="21"/>
      <c r="C30" s="21"/>
      <c r="D30" s="21"/>
      <c r="E30" s="21"/>
      <c r="F30" s="21"/>
      <c r="G30" s="21"/>
      <c r="H30" s="22"/>
    </row>
    <row r="31" spans="1:13" x14ac:dyDescent="0.3">
      <c r="A31" s="24" t="s">
        <v>22</v>
      </c>
      <c r="B31" s="11" t="s">
        <v>24</v>
      </c>
      <c r="C31" s="11" t="s">
        <v>25</v>
      </c>
      <c r="D31" s="11" t="s">
        <v>26</v>
      </c>
      <c r="E31" s="11" t="s">
        <v>27</v>
      </c>
      <c r="F31" s="21"/>
      <c r="G31" s="21"/>
      <c r="H31" s="22"/>
    </row>
    <row r="32" spans="1:13" x14ac:dyDescent="0.3">
      <c r="A32" s="25" t="s">
        <v>49</v>
      </c>
      <c r="B32" s="9">
        <v>3</v>
      </c>
      <c r="C32" s="9">
        <v>169.77918124604761</v>
      </c>
      <c r="D32" s="9">
        <v>56.593060415349207</v>
      </c>
      <c r="E32" s="9">
        <v>6971.1990352862449</v>
      </c>
      <c r="F32" s="21"/>
      <c r="G32" s="21"/>
      <c r="H32" s="22"/>
    </row>
    <row r="33" spans="1:16" x14ac:dyDescent="0.3">
      <c r="A33" s="25" t="s">
        <v>50</v>
      </c>
      <c r="B33" s="9">
        <v>3</v>
      </c>
      <c r="C33" s="9">
        <v>31.398970004336018</v>
      </c>
      <c r="D33" s="9">
        <v>10.466323334778673</v>
      </c>
      <c r="E33" s="9">
        <v>8.1630933546420863</v>
      </c>
      <c r="F33" s="21"/>
      <c r="G33" s="21"/>
      <c r="H33" s="22"/>
      <c r="J33" t="s">
        <v>21</v>
      </c>
    </row>
    <row r="34" spans="1:16" x14ac:dyDescent="0.3">
      <c r="A34" s="25" t="s">
        <v>51</v>
      </c>
      <c r="B34" s="9">
        <v>3</v>
      </c>
      <c r="C34" s="9">
        <v>19.377121254719661</v>
      </c>
      <c r="D34" s="9">
        <v>6.4590404182398871</v>
      </c>
      <c r="E34" s="9">
        <v>6.4769876969251854</v>
      </c>
      <c r="F34" s="21"/>
      <c r="G34" s="21"/>
      <c r="H34" s="22"/>
    </row>
    <row r="35" spans="1:16" ht="15" thickBot="1" x14ac:dyDescent="0.35">
      <c r="A35" s="25" t="s">
        <v>52</v>
      </c>
      <c r="B35" s="9">
        <v>3</v>
      </c>
      <c r="C35" s="9">
        <v>387.57815125038366</v>
      </c>
      <c r="D35" s="9">
        <v>129.19271708346122</v>
      </c>
      <c r="E35" s="9">
        <v>43925.990748576427</v>
      </c>
      <c r="F35" s="21"/>
      <c r="G35" s="21"/>
      <c r="H35" s="22"/>
      <c r="J35" t="s">
        <v>22</v>
      </c>
    </row>
    <row r="36" spans="1:16" x14ac:dyDescent="0.3">
      <c r="A36" s="25" t="s">
        <v>53</v>
      </c>
      <c r="B36" s="9">
        <v>3</v>
      </c>
      <c r="C36" s="9">
        <v>77.377121254719668</v>
      </c>
      <c r="D36" s="9">
        <v>25.792373751573223</v>
      </c>
      <c r="E36" s="9">
        <v>945.78597677234529</v>
      </c>
      <c r="F36" s="21"/>
      <c r="G36" s="21"/>
      <c r="H36" s="22"/>
      <c r="J36" s="11" t="s">
        <v>23</v>
      </c>
      <c r="K36" s="11" t="s">
        <v>24</v>
      </c>
      <c r="L36" s="11" t="s">
        <v>25</v>
      </c>
      <c r="M36" s="11" t="s">
        <v>26</v>
      </c>
      <c r="N36" s="11" t="s">
        <v>27</v>
      </c>
    </row>
    <row r="37" spans="1:16" x14ac:dyDescent="0.3">
      <c r="A37" s="25" t="s">
        <v>54</v>
      </c>
      <c r="B37" s="9">
        <v>3</v>
      </c>
      <c r="C37" s="9">
        <v>25.70102999566398</v>
      </c>
      <c r="D37" s="9">
        <v>8.5670099985546599</v>
      </c>
      <c r="E37" s="9">
        <v>2.345119012781268</v>
      </c>
      <c r="F37" s="21"/>
      <c r="G37" s="21"/>
      <c r="H37" s="22"/>
      <c r="J37" s="9" t="s">
        <v>28</v>
      </c>
      <c r="K37" s="9">
        <v>6</v>
      </c>
      <c r="L37" s="9">
        <v>55.811575005870594</v>
      </c>
      <c r="M37" s="9">
        <v>9.301929167645099</v>
      </c>
      <c r="N37" s="9">
        <v>0.92690033871313049</v>
      </c>
    </row>
    <row r="38" spans="1:16" ht="15" thickBot="1" x14ac:dyDescent="0.35">
      <c r="A38" s="25"/>
      <c r="B38" s="9"/>
      <c r="C38" s="9"/>
      <c r="D38" s="9"/>
      <c r="E38" s="9"/>
      <c r="F38" s="21"/>
      <c r="G38" s="21"/>
      <c r="H38" s="22"/>
      <c r="J38" s="10" t="s">
        <v>29</v>
      </c>
      <c r="K38" s="10">
        <v>6</v>
      </c>
      <c r="L38" s="10">
        <v>45.1</v>
      </c>
      <c r="M38" s="10">
        <v>7.5166666666666666</v>
      </c>
      <c r="N38" s="10">
        <v>2.1666666666666654E-2</v>
      </c>
    </row>
    <row r="39" spans="1:16" x14ac:dyDescent="0.3">
      <c r="A39" s="25" t="s">
        <v>28</v>
      </c>
      <c r="B39" s="9">
        <v>6</v>
      </c>
      <c r="C39" s="9">
        <v>610.29999999999995</v>
      </c>
      <c r="D39" s="9">
        <v>101.71666666666665</v>
      </c>
      <c r="E39" s="9">
        <v>20625.929666666671</v>
      </c>
      <c r="F39" s="21"/>
      <c r="G39" s="21"/>
      <c r="H39" s="22"/>
    </row>
    <row r="40" spans="1:16" x14ac:dyDescent="0.3">
      <c r="A40" s="25" t="s">
        <v>29</v>
      </c>
      <c r="B40" s="9">
        <v>6</v>
      </c>
      <c r="C40" s="9">
        <v>55.811575005870594</v>
      </c>
      <c r="D40" s="9">
        <v>9.301929167645099</v>
      </c>
      <c r="E40" s="9">
        <v>0.92690033871313049</v>
      </c>
      <c r="F40" s="21"/>
      <c r="G40" s="21"/>
      <c r="H40" s="22"/>
    </row>
    <row r="41" spans="1:16" ht="15" thickBot="1" x14ac:dyDescent="0.35">
      <c r="A41" s="26" t="s">
        <v>55</v>
      </c>
      <c r="B41" s="10">
        <v>6</v>
      </c>
      <c r="C41" s="10">
        <v>45.1</v>
      </c>
      <c r="D41" s="10">
        <v>7.5166666666666666</v>
      </c>
      <c r="E41" s="10">
        <v>2.1666666666666654E-2</v>
      </c>
      <c r="F41" s="21"/>
      <c r="G41" s="21"/>
      <c r="H41" s="22"/>
      <c r="J41" t="s">
        <v>30</v>
      </c>
    </row>
    <row r="42" spans="1:16" x14ac:dyDescent="0.3">
      <c r="A42" s="23"/>
      <c r="B42" s="21"/>
      <c r="C42" s="21"/>
      <c r="D42" s="21"/>
      <c r="E42" s="21"/>
      <c r="F42" s="21"/>
      <c r="G42" s="21"/>
      <c r="H42" s="22"/>
      <c r="J42" s="11" t="s">
        <v>31</v>
      </c>
      <c r="K42" s="11" t="s">
        <v>32</v>
      </c>
      <c r="L42" s="11" t="s">
        <v>33</v>
      </c>
      <c r="M42" s="11" t="s">
        <v>34</v>
      </c>
      <c r="N42" s="11" t="s">
        <v>35</v>
      </c>
      <c r="O42" s="11" t="s">
        <v>36</v>
      </c>
      <c r="P42" s="11" t="s">
        <v>37</v>
      </c>
    </row>
    <row r="43" spans="1:16" x14ac:dyDescent="0.3">
      <c r="A43" s="23"/>
      <c r="B43" s="21"/>
      <c r="C43" s="21"/>
      <c r="D43" s="21"/>
      <c r="E43" s="21"/>
      <c r="F43" s="21"/>
      <c r="G43" s="21"/>
      <c r="H43" s="22"/>
      <c r="J43" s="9" t="s">
        <v>38</v>
      </c>
      <c r="K43" s="9">
        <v>9.5614865921993015</v>
      </c>
      <c r="L43" s="9">
        <v>1</v>
      </c>
      <c r="M43" s="9">
        <v>9.5614865921993015</v>
      </c>
      <c r="N43" s="9">
        <v>20.1598548926356</v>
      </c>
      <c r="O43" s="9">
        <v>1.160964351570006E-3</v>
      </c>
      <c r="P43" s="9">
        <v>4.9646027437307128</v>
      </c>
    </row>
    <row r="44" spans="1:16" ht="15" thickBot="1" x14ac:dyDescent="0.35">
      <c r="A44" s="23" t="s">
        <v>30</v>
      </c>
      <c r="B44" s="21"/>
      <c r="C44" s="21"/>
      <c r="D44" s="21"/>
      <c r="E44" s="21"/>
      <c r="F44" s="21"/>
      <c r="G44" s="21"/>
      <c r="H44" s="22"/>
      <c r="J44" s="9" t="s">
        <v>39</v>
      </c>
      <c r="K44" s="9">
        <v>4.7428350268989856</v>
      </c>
      <c r="L44" s="9">
        <v>10</v>
      </c>
      <c r="M44" s="9">
        <v>0.47428350268989855</v>
      </c>
      <c r="N44" s="9"/>
      <c r="O44" s="9"/>
      <c r="P44" s="9"/>
    </row>
    <row r="45" spans="1:16" x14ac:dyDescent="0.3">
      <c r="A45" s="24" t="s">
        <v>31</v>
      </c>
      <c r="B45" s="11" t="s">
        <v>32</v>
      </c>
      <c r="C45" s="11" t="s">
        <v>33</v>
      </c>
      <c r="D45" s="11" t="s">
        <v>34</v>
      </c>
      <c r="E45" s="11" t="s">
        <v>35</v>
      </c>
      <c r="F45" s="11" t="s">
        <v>36</v>
      </c>
      <c r="G45" s="11" t="s">
        <v>37</v>
      </c>
      <c r="H45" s="22"/>
      <c r="J45" s="9"/>
      <c r="K45" s="9"/>
      <c r="L45" s="9"/>
      <c r="M45" s="9"/>
      <c r="N45" s="9"/>
      <c r="O45" s="9"/>
      <c r="P45" s="9"/>
    </row>
    <row r="46" spans="1:16" ht="15" thickBot="1" x14ac:dyDescent="0.35">
      <c r="A46" s="25" t="s">
        <v>56</v>
      </c>
      <c r="B46" s="9">
        <v>34249.090985382412</v>
      </c>
      <c r="C46" s="9">
        <v>5</v>
      </c>
      <c r="D46" s="9">
        <v>6849.8181970764826</v>
      </c>
      <c r="E46" s="9">
        <v>0.99438024932482416</v>
      </c>
      <c r="F46" s="9">
        <v>0.46791172822123117</v>
      </c>
      <c r="G46" s="9">
        <v>3.325834530413013</v>
      </c>
      <c r="H46" s="22"/>
      <c r="J46" s="10" t="s">
        <v>40</v>
      </c>
      <c r="K46" s="10">
        <v>14.304321619098287</v>
      </c>
      <c r="L46" s="10">
        <v>11</v>
      </c>
      <c r="M46" s="10"/>
      <c r="N46" s="10"/>
      <c r="O46" s="10"/>
      <c r="P46" s="10"/>
    </row>
    <row r="47" spans="1:16" x14ac:dyDescent="0.3">
      <c r="A47" s="25" t="s">
        <v>57</v>
      </c>
      <c r="B47" s="9">
        <v>34834.621738420916</v>
      </c>
      <c r="C47" s="9">
        <v>2</v>
      </c>
      <c r="D47" s="9">
        <v>17417.310869210458</v>
      </c>
      <c r="E47" s="9">
        <v>2.5284510371509472</v>
      </c>
      <c r="F47" s="9">
        <v>0.12921765953083</v>
      </c>
      <c r="G47" s="9">
        <v>4.1028210151304032</v>
      </c>
      <c r="H47" s="22"/>
    </row>
    <row r="48" spans="1:16" x14ac:dyDescent="0.3">
      <c r="A48" s="25" t="s">
        <v>58</v>
      </c>
      <c r="B48" s="9">
        <v>68885.300182977808</v>
      </c>
      <c r="C48" s="9">
        <v>10</v>
      </c>
      <c r="D48" s="9">
        <v>6888.5300182977808</v>
      </c>
      <c r="E48" s="9"/>
      <c r="F48" s="9"/>
      <c r="G48" s="9"/>
      <c r="H48" s="22"/>
    </row>
    <row r="49" spans="1:8" x14ac:dyDescent="0.3">
      <c r="A49" s="25"/>
      <c r="B49" s="9"/>
      <c r="C49" s="9"/>
      <c r="D49" s="9"/>
      <c r="E49" s="9"/>
      <c r="F49" s="9"/>
      <c r="G49" s="9"/>
      <c r="H49" s="22"/>
    </row>
    <row r="50" spans="1:8" x14ac:dyDescent="0.3">
      <c r="A50" s="27" t="s">
        <v>40</v>
      </c>
      <c r="B50" s="28">
        <v>137969.01290678114</v>
      </c>
      <c r="C50" s="28">
        <v>17</v>
      </c>
      <c r="D50" s="28"/>
      <c r="E50" s="28"/>
      <c r="F50" s="28"/>
      <c r="G50" s="28"/>
      <c r="H50" s="29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B86DCB-4AAC-4562-8DCE-79691CBF4DEE}">
  <dimension ref="A1:AG92"/>
  <sheetViews>
    <sheetView zoomScale="55" zoomScaleNormal="55" workbookViewId="0">
      <selection activeCell="U32" sqref="U32"/>
    </sheetView>
  </sheetViews>
  <sheetFormatPr defaultRowHeight="14.4" x14ac:dyDescent="0.3"/>
  <cols>
    <col min="2" max="2" width="10.88671875" customWidth="1"/>
    <col min="5" max="5" width="9.6640625" customWidth="1"/>
    <col min="25" max="25" width="10.88671875" customWidth="1"/>
    <col min="30" max="31" width="8.88671875" customWidth="1"/>
    <col min="32" max="32" width="20.109375" customWidth="1"/>
  </cols>
  <sheetData>
    <row r="1" spans="1:31" ht="15" thickBot="1" x14ac:dyDescent="0.35">
      <c r="B1" s="263" t="s">
        <v>146</v>
      </c>
      <c r="C1" s="264"/>
      <c r="D1" s="264"/>
      <c r="E1" s="264"/>
      <c r="F1" s="265"/>
      <c r="G1" s="266" t="s">
        <v>145</v>
      </c>
      <c r="H1" s="267"/>
      <c r="I1" s="267"/>
      <c r="J1" s="267"/>
      <c r="K1" s="268"/>
      <c r="L1" s="269" t="s">
        <v>0</v>
      </c>
      <c r="M1" s="270"/>
      <c r="N1" s="270"/>
      <c r="O1" s="270"/>
      <c r="P1" s="271"/>
      <c r="Q1" s="272" t="s">
        <v>1</v>
      </c>
      <c r="R1" s="273"/>
      <c r="S1" s="273"/>
      <c r="T1" s="273"/>
      <c r="U1" s="274"/>
    </row>
    <row r="2" spans="1:31" ht="15" thickBot="1" x14ac:dyDescent="0.35">
      <c r="B2" s="193" t="s">
        <v>148</v>
      </c>
      <c r="C2" s="194" t="s">
        <v>147</v>
      </c>
      <c r="D2" s="194" t="s">
        <v>143</v>
      </c>
      <c r="E2" s="194" t="s">
        <v>142</v>
      </c>
      <c r="F2" s="195" t="s">
        <v>141</v>
      </c>
      <c r="G2" s="196" t="s">
        <v>148</v>
      </c>
      <c r="H2" s="197" t="s">
        <v>149</v>
      </c>
      <c r="I2" s="197" t="s">
        <v>143</v>
      </c>
      <c r="J2" s="197" t="s">
        <v>142</v>
      </c>
      <c r="K2" s="198" t="s">
        <v>141</v>
      </c>
      <c r="L2" s="199" t="s">
        <v>148</v>
      </c>
      <c r="M2" s="200" t="s">
        <v>147</v>
      </c>
      <c r="N2" s="200" t="s">
        <v>143</v>
      </c>
      <c r="O2" s="200" t="s">
        <v>142</v>
      </c>
      <c r="P2" s="201" t="s">
        <v>141</v>
      </c>
      <c r="Q2" s="202" t="s">
        <v>148</v>
      </c>
      <c r="R2" s="203" t="s">
        <v>150</v>
      </c>
      <c r="S2" s="203" t="s">
        <v>143</v>
      </c>
      <c r="T2" s="203" t="s">
        <v>142</v>
      </c>
      <c r="U2" s="204" t="s">
        <v>141</v>
      </c>
    </row>
    <row r="3" spans="1:31" ht="15.6" x14ac:dyDescent="0.3">
      <c r="A3" s="192" t="s">
        <v>140</v>
      </c>
      <c r="B3" s="152"/>
      <c r="C3" s="153">
        <v>7.3</v>
      </c>
      <c r="D3" s="153">
        <v>0.86</v>
      </c>
      <c r="E3" s="154">
        <v>151.26</v>
      </c>
      <c r="F3" s="155">
        <v>0</v>
      </c>
      <c r="G3" s="98"/>
      <c r="H3" s="99">
        <v>7.7</v>
      </c>
      <c r="I3" s="99">
        <v>1.93</v>
      </c>
      <c r="J3" s="166">
        <v>153.06</v>
      </c>
      <c r="K3" s="167"/>
      <c r="L3" s="173"/>
      <c r="M3" s="174">
        <v>7.5999999999999988</v>
      </c>
      <c r="N3" s="174">
        <v>2.12</v>
      </c>
      <c r="O3" s="175">
        <v>89.75</v>
      </c>
      <c r="P3" s="176">
        <v>154.69999999999999</v>
      </c>
      <c r="Q3" s="184"/>
      <c r="R3" s="185">
        <v>7.5999999999999988</v>
      </c>
      <c r="S3" s="185">
        <v>1.22</v>
      </c>
      <c r="T3" s="186">
        <v>148.66999999999999</v>
      </c>
      <c r="U3" s="187">
        <v>367.8</v>
      </c>
      <c r="Y3" s="150" t="s">
        <v>188</v>
      </c>
    </row>
    <row r="4" spans="1:31" x14ac:dyDescent="0.3">
      <c r="A4" s="192" t="s">
        <v>90</v>
      </c>
      <c r="B4" s="152"/>
      <c r="C4" s="153">
        <v>7.2</v>
      </c>
      <c r="D4" s="153">
        <v>1.24</v>
      </c>
      <c r="E4" s="154">
        <v>138.97999999999999</v>
      </c>
      <c r="F4" s="155">
        <v>0</v>
      </c>
      <c r="G4" s="98">
        <v>7.2</v>
      </c>
      <c r="H4" s="99">
        <v>7.4</v>
      </c>
      <c r="I4" s="99">
        <v>2.8334999999999999</v>
      </c>
      <c r="J4" s="166">
        <v>97.64</v>
      </c>
      <c r="K4" s="167"/>
      <c r="L4" s="173">
        <v>7.3</v>
      </c>
      <c r="M4" s="174">
        <v>7.6000000000000005</v>
      </c>
      <c r="N4" s="174">
        <v>3.0613000000000001</v>
      </c>
      <c r="O4" s="175">
        <v>104.61</v>
      </c>
      <c r="P4" s="176">
        <v>65</v>
      </c>
      <c r="Q4" s="184">
        <v>7.2</v>
      </c>
      <c r="R4" s="185">
        <v>7.5999999999999988</v>
      </c>
      <c r="S4" s="185">
        <v>3.0933000000000002</v>
      </c>
      <c r="T4" s="186">
        <v>56.55</v>
      </c>
      <c r="U4" s="187">
        <v>294.10000000000002</v>
      </c>
    </row>
    <row r="5" spans="1:31" x14ac:dyDescent="0.3">
      <c r="A5" s="192" t="s">
        <v>101</v>
      </c>
      <c r="B5" s="152">
        <v>7.2</v>
      </c>
      <c r="C5" s="153">
        <v>7.2</v>
      </c>
      <c r="D5" s="153">
        <v>1.044</v>
      </c>
      <c r="E5" s="154">
        <v>107.84</v>
      </c>
      <c r="F5" s="155">
        <v>0</v>
      </c>
      <c r="G5" s="98">
        <v>7.6</v>
      </c>
      <c r="H5" s="99">
        <v>7.3</v>
      </c>
      <c r="I5" s="99">
        <v>2.08</v>
      </c>
      <c r="J5" s="166">
        <v>118.31</v>
      </c>
      <c r="K5" s="167"/>
      <c r="L5" s="173">
        <v>7.3</v>
      </c>
      <c r="M5" s="174">
        <v>7.4000000000000012</v>
      </c>
      <c r="N5" s="174">
        <v>1.587</v>
      </c>
      <c r="O5" s="175">
        <v>119.86</v>
      </c>
      <c r="P5" s="176">
        <v>19.899999999999999</v>
      </c>
      <c r="Q5" s="184">
        <v>7.2</v>
      </c>
      <c r="R5" s="185">
        <v>7.5</v>
      </c>
      <c r="S5" s="185">
        <v>2.8753000000000002</v>
      </c>
      <c r="T5" s="186">
        <v>167.66</v>
      </c>
      <c r="U5" s="187">
        <v>228.6</v>
      </c>
    </row>
    <row r="6" spans="1:31" x14ac:dyDescent="0.3">
      <c r="A6" s="192" t="s">
        <v>111</v>
      </c>
      <c r="B6" s="152">
        <v>7.2</v>
      </c>
      <c r="C6" s="153">
        <v>7.2</v>
      </c>
      <c r="D6" s="153">
        <v>0.36499999999999999</v>
      </c>
      <c r="E6" s="154">
        <v>125.41</v>
      </c>
      <c r="F6" s="155">
        <v>0</v>
      </c>
      <c r="G6" s="98">
        <v>7.5</v>
      </c>
      <c r="H6" s="99">
        <v>7.4000000000000012</v>
      </c>
      <c r="I6" s="99">
        <v>2.4457</v>
      </c>
      <c r="J6" s="166">
        <v>112.49</v>
      </c>
      <c r="K6" s="167"/>
      <c r="L6" s="173">
        <v>7.6</v>
      </c>
      <c r="M6" s="174">
        <v>7.5</v>
      </c>
      <c r="N6" s="174">
        <v>1.3867</v>
      </c>
      <c r="O6" s="175">
        <v>119.08</v>
      </c>
      <c r="P6" s="176">
        <v>51</v>
      </c>
      <c r="Q6" s="184">
        <v>7.5</v>
      </c>
      <c r="R6" s="185">
        <v>7.5</v>
      </c>
      <c r="S6" s="185">
        <v>1.9643999999999999</v>
      </c>
      <c r="T6" s="186">
        <v>106.29</v>
      </c>
      <c r="U6" s="187">
        <v>181</v>
      </c>
      <c r="AA6" s="62"/>
      <c r="AB6" s="62"/>
      <c r="AC6" s="62"/>
      <c r="AD6" s="62"/>
      <c r="AE6" s="62"/>
    </row>
    <row r="7" spans="1:31" ht="15" thickBot="1" x14ac:dyDescent="0.35">
      <c r="A7" s="192" t="s">
        <v>139</v>
      </c>
      <c r="B7" s="156">
        <v>7.2</v>
      </c>
      <c r="C7" s="157">
        <v>7.4000000000000012</v>
      </c>
      <c r="D7" s="157">
        <v>0</v>
      </c>
      <c r="E7" s="158">
        <v>116.24</v>
      </c>
      <c r="F7" s="159">
        <v>0</v>
      </c>
      <c r="G7" s="101">
        <v>7.3</v>
      </c>
      <c r="H7" s="102">
        <v>7.5</v>
      </c>
      <c r="I7" s="102">
        <v>0</v>
      </c>
      <c r="J7" s="168">
        <v>78</v>
      </c>
      <c r="K7" s="169"/>
      <c r="L7" s="177">
        <v>7.3</v>
      </c>
      <c r="M7" s="178">
        <v>7.5</v>
      </c>
      <c r="N7" s="178">
        <v>0</v>
      </c>
      <c r="O7" s="179">
        <v>112.24</v>
      </c>
      <c r="P7" s="180">
        <v>17.3</v>
      </c>
      <c r="Q7" s="188">
        <v>7.3</v>
      </c>
      <c r="R7" s="189">
        <v>7.4000000000000012</v>
      </c>
      <c r="S7" s="189">
        <v>0</v>
      </c>
      <c r="T7" s="190">
        <v>140.29</v>
      </c>
      <c r="U7" s="191">
        <v>180.5</v>
      </c>
    </row>
    <row r="8" spans="1:31" x14ac:dyDescent="0.3">
      <c r="A8" s="2"/>
    </row>
    <row r="9" spans="1:31" x14ac:dyDescent="0.3">
      <c r="W9" s="4"/>
      <c r="X9" s="4"/>
      <c r="Y9" s="4"/>
      <c r="Z9" s="4"/>
      <c r="AA9" s="4"/>
    </row>
    <row r="10" spans="1:31" x14ac:dyDescent="0.3">
      <c r="V10" s="4"/>
      <c r="W10" s="63"/>
      <c r="X10" s="63"/>
      <c r="Y10" s="63"/>
      <c r="Z10" s="63"/>
      <c r="AA10" s="63"/>
    </row>
    <row r="13" spans="1:31" x14ac:dyDescent="0.3">
      <c r="B13" s="261" t="s">
        <v>0</v>
      </c>
      <c r="C13" s="261"/>
      <c r="Y13" s="262" t="s">
        <v>1</v>
      </c>
      <c r="Z13" s="262"/>
    </row>
    <row r="14" spans="1:31" x14ac:dyDescent="0.3">
      <c r="B14" s="151"/>
      <c r="C14" s="151"/>
    </row>
    <row r="16" spans="1:31" x14ac:dyDescent="0.3">
      <c r="AA16" s="4"/>
      <c r="AB16" s="4"/>
      <c r="AC16" s="4"/>
      <c r="AD16" s="4"/>
      <c r="AE16" s="4"/>
    </row>
    <row r="17" spans="1:31" x14ac:dyDescent="0.3">
      <c r="Z17" s="4"/>
      <c r="AA17" s="63"/>
      <c r="AB17" s="63"/>
      <c r="AC17" s="63"/>
      <c r="AD17" s="63"/>
      <c r="AE17" s="63"/>
    </row>
    <row r="18" spans="1:31" x14ac:dyDescent="0.3">
      <c r="Z18" s="4"/>
      <c r="AA18" s="63"/>
      <c r="AB18" s="63"/>
      <c r="AC18" s="63"/>
      <c r="AD18" s="63"/>
      <c r="AE18" s="63"/>
    </row>
    <row r="19" spans="1:31" x14ac:dyDescent="0.3">
      <c r="Z19" s="4"/>
      <c r="AA19" s="63"/>
      <c r="AB19" s="63"/>
      <c r="AC19" s="63"/>
      <c r="AD19" s="63"/>
      <c r="AE19" s="63"/>
    </row>
    <row r="20" spans="1:31" x14ac:dyDescent="0.3">
      <c r="Z20" s="4"/>
      <c r="AA20" s="63"/>
      <c r="AB20" s="63"/>
      <c r="AC20" s="63"/>
      <c r="AD20" s="63"/>
      <c r="AE20" s="63"/>
    </row>
    <row r="23" spans="1:31" x14ac:dyDescent="0.3">
      <c r="Z23" s="4"/>
      <c r="AA23" s="4"/>
      <c r="AB23" s="4"/>
      <c r="AC23" s="4"/>
      <c r="AD23" s="4"/>
      <c r="AE23" s="4"/>
    </row>
    <row r="24" spans="1:31" x14ac:dyDescent="0.3">
      <c r="Z24" s="4"/>
    </row>
    <row r="25" spans="1:31" x14ac:dyDescent="0.3">
      <c r="Z25" s="4"/>
    </row>
    <row r="26" spans="1:31" x14ac:dyDescent="0.3">
      <c r="Z26" s="4"/>
    </row>
    <row r="27" spans="1:31" x14ac:dyDescent="0.3">
      <c r="B27" s="4"/>
      <c r="C27" s="4"/>
      <c r="D27" s="4"/>
      <c r="E27" s="4"/>
      <c r="F27" s="4"/>
      <c r="Z27" s="4"/>
    </row>
    <row r="28" spans="1:31" x14ac:dyDescent="0.3">
      <c r="A28" s="4"/>
      <c r="B28" s="63"/>
      <c r="C28" s="63"/>
      <c r="D28" s="63"/>
      <c r="E28" s="63"/>
      <c r="F28" s="63"/>
    </row>
    <row r="29" spans="1:31" x14ac:dyDescent="0.3">
      <c r="A29" s="4"/>
      <c r="B29" s="63"/>
      <c r="C29" s="63"/>
      <c r="D29" s="63"/>
      <c r="E29" s="63"/>
      <c r="F29" s="63"/>
    </row>
    <row r="30" spans="1:31" x14ac:dyDescent="0.3">
      <c r="A30" s="4"/>
      <c r="B30" s="63"/>
      <c r="C30" s="63"/>
      <c r="D30" s="63"/>
      <c r="E30" s="63"/>
      <c r="F30" s="63"/>
    </row>
    <row r="31" spans="1:31" x14ac:dyDescent="0.3">
      <c r="A31" s="4"/>
      <c r="B31" s="63"/>
      <c r="C31" s="63"/>
      <c r="D31" s="63"/>
      <c r="E31" s="63"/>
      <c r="F31" s="63"/>
    </row>
    <row r="34" spans="1:28" x14ac:dyDescent="0.3">
      <c r="A34" s="4"/>
      <c r="B34" s="4"/>
      <c r="C34" s="4"/>
      <c r="D34" s="4"/>
      <c r="E34" s="4"/>
      <c r="F34" s="4"/>
    </row>
    <row r="35" spans="1:28" x14ac:dyDescent="0.3">
      <c r="A35" s="4"/>
    </row>
    <row r="36" spans="1:28" x14ac:dyDescent="0.3">
      <c r="A36" s="4"/>
    </row>
    <row r="37" spans="1:28" x14ac:dyDescent="0.3">
      <c r="A37" s="4"/>
    </row>
    <row r="38" spans="1:28" x14ac:dyDescent="0.3">
      <c r="A38" s="4"/>
    </row>
    <row r="46" spans="1:28" x14ac:dyDescent="0.3">
      <c r="AB46" s="4"/>
    </row>
    <row r="61" spans="1:6" x14ac:dyDescent="0.3">
      <c r="A61" s="4"/>
      <c r="B61" s="63"/>
      <c r="C61" s="63"/>
      <c r="D61" s="63"/>
      <c r="E61" s="63"/>
      <c r="F61" s="63"/>
    </row>
    <row r="62" spans="1:6" x14ac:dyDescent="0.3">
      <c r="A62" s="4"/>
      <c r="B62" s="63"/>
      <c r="C62" s="63"/>
      <c r="D62" s="63"/>
      <c r="E62" s="63"/>
      <c r="F62" s="63"/>
    </row>
    <row r="63" spans="1:6" x14ac:dyDescent="0.3">
      <c r="A63" s="4"/>
      <c r="B63" s="63"/>
      <c r="C63" s="63"/>
      <c r="D63" s="63"/>
      <c r="E63" s="63"/>
      <c r="F63" s="63"/>
    </row>
    <row r="66" spans="1:33" x14ac:dyDescent="0.3">
      <c r="A66" s="4"/>
      <c r="B66" s="4"/>
      <c r="C66" s="4"/>
      <c r="D66" s="4"/>
      <c r="E66" s="4"/>
      <c r="F66" s="4"/>
    </row>
    <row r="67" spans="1:33" x14ac:dyDescent="0.3">
      <c r="A67" s="4"/>
    </row>
    <row r="68" spans="1:33" x14ac:dyDescent="0.3">
      <c r="A68" s="4"/>
      <c r="AA68" s="62"/>
      <c r="AB68" s="62"/>
      <c r="AC68" s="62"/>
      <c r="AD68" s="62"/>
      <c r="AE68" s="62"/>
      <c r="AF68" s="62"/>
      <c r="AG68" s="62"/>
    </row>
    <row r="69" spans="1:33" x14ac:dyDescent="0.3">
      <c r="A69" s="4"/>
    </row>
    <row r="70" spans="1:33" x14ac:dyDescent="0.3">
      <c r="A70" s="4"/>
    </row>
    <row r="79" spans="1:33" x14ac:dyDescent="0.3">
      <c r="AA79" s="62"/>
      <c r="AB79" s="62"/>
      <c r="AC79" s="62"/>
      <c r="AD79" s="62"/>
      <c r="AE79" s="62"/>
    </row>
    <row r="92" spans="27:33" x14ac:dyDescent="0.3">
      <c r="AA92" s="62"/>
      <c r="AB92" s="62"/>
      <c r="AC92" s="62"/>
      <c r="AD92" s="62"/>
      <c r="AE92" s="62"/>
      <c r="AF92" s="62"/>
      <c r="AG92" s="62"/>
    </row>
  </sheetData>
  <mergeCells count="6">
    <mergeCell ref="B13:C13"/>
    <mergeCell ref="Y13:Z13"/>
    <mergeCell ref="B1:F1"/>
    <mergeCell ref="G1:K1"/>
    <mergeCell ref="L1:P1"/>
    <mergeCell ref="Q1:U1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3B93B-323B-4F4C-9E37-96AA62B53C70}">
  <dimension ref="A1:AG92"/>
  <sheetViews>
    <sheetView zoomScale="55" zoomScaleNormal="55" workbookViewId="0">
      <selection activeCell="D8" sqref="D8:O12"/>
    </sheetView>
  </sheetViews>
  <sheetFormatPr defaultRowHeight="14.4" x14ac:dyDescent="0.3"/>
  <cols>
    <col min="5" max="5" width="9.6640625" customWidth="1"/>
    <col min="25" max="25" width="14.33203125" customWidth="1"/>
    <col min="30" max="31" width="8.88671875" customWidth="1"/>
    <col min="32" max="32" width="20.109375" customWidth="1"/>
  </cols>
  <sheetData>
    <row r="1" spans="1:31" ht="15" thickBot="1" x14ac:dyDescent="0.35">
      <c r="B1" s="263" t="s">
        <v>146</v>
      </c>
      <c r="C1" s="264"/>
      <c r="D1" s="264"/>
      <c r="E1" s="264"/>
      <c r="F1" s="265"/>
      <c r="G1" s="266" t="s">
        <v>145</v>
      </c>
      <c r="H1" s="267"/>
      <c r="I1" s="267"/>
      <c r="J1" s="267"/>
      <c r="K1" s="268"/>
      <c r="L1" s="269" t="s">
        <v>0</v>
      </c>
      <c r="M1" s="270"/>
      <c r="N1" s="270"/>
      <c r="O1" s="270"/>
      <c r="P1" s="271"/>
      <c r="Q1" s="272" t="s">
        <v>1</v>
      </c>
      <c r="R1" s="273"/>
      <c r="S1" s="273"/>
      <c r="T1" s="273"/>
      <c r="U1" s="274"/>
      <c r="Y1" s="4"/>
    </row>
    <row r="2" spans="1:31" ht="15" thickBot="1" x14ac:dyDescent="0.35">
      <c r="B2" s="160" t="s">
        <v>148</v>
      </c>
      <c r="C2" s="161" t="s">
        <v>147</v>
      </c>
      <c r="D2" s="161" t="s">
        <v>143</v>
      </c>
      <c r="E2" s="161" t="s">
        <v>142</v>
      </c>
      <c r="F2" s="162" t="s">
        <v>141</v>
      </c>
      <c r="G2" s="163" t="s">
        <v>148</v>
      </c>
      <c r="H2" s="164" t="s">
        <v>147</v>
      </c>
      <c r="I2" s="164" t="s">
        <v>143</v>
      </c>
      <c r="J2" s="164" t="s">
        <v>142</v>
      </c>
      <c r="K2" s="165" t="s">
        <v>141</v>
      </c>
      <c r="L2" s="170" t="s">
        <v>148</v>
      </c>
      <c r="M2" s="171" t="s">
        <v>147</v>
      </c>
      <c r="N2" s="171" t="s">
        <v>143</v>
      </c>
      <c r="O2" s="171" t="s">
        <v>142</v>
      </c>
      <c r="P2" s="172" t="s">
        <v>141</v>
      </c>
      <c r="Q2" s="181" t="s">
        <v>148</v>
      </c>
      <c r="R2" s="182" t="s">
        <v>147</v>
      </c>
      <c r="S2" s="182" t="s">
        <v>143</v>
      </c>
      <c r="T2" s="182" t="s">
        <v>142</v>
      </c>
      <c r="U2" s="183" t="s">
        <v>141</v>
      </c>
    </row>
    <row r="3" spans="1:31" ht="15.6" x14ac:dyDescent="0.3">
      <c r="A3" s="192" t="s">
        <v>140</v>
      </c>
      <c r="B3" s="152"/>
      <c r="C3" s="153">
        <v>7.5</v>
      </c>
      <c r="D3" s="153">
        <v>0.56000000000000005</v>
      </c>
      <c r="E3" s="154">
        <v>27.21</v>
      </c>
      <c r="F3" s="155"/>
      <c r="G3" s="98"/>
      <c r="H3" s="99">
        <v>7.7</v>
      </c>
      <c r="I3" s="99">
        <v>0.32</v>
      </c>
      <c r="J3" s="166">
        <v>27.42</v>
      </c>
      <c r="K3" s="167"/>
      <c r="L3" s="173"/>
      <c r="M3" s="174">
        <v>7.7</v>
      </c>
      <c r="N3" s="174">
        <v>0.46</v>
      </c>
      <c r="O3" s="175">
        <v>32.51</v>
      </c>
      <c r="P3" s="176">
        <v>153</v>
      </c>
      <c r="Q3" s="184"/>
      <c r="R3" s="185">
        <v>7.6</v>
      </c>
      <c r="S3" s="185">
        <v>0.44</v>
      </c>
      <c r="T3" s="186">
        <v>33.729999999999997</v>
      </c>
      <c r="U3" s="187">
        <v>371.2</v>
      </c>
      <c r="Y3" s="150" t="s">
        <v>189</v>
      </c>
    </row>
    <row r="4" spans="1:31" x14ac:dyDescent="0.3">
      <c r="A4" s="192" t="s">
        <v>90</v>
      </c>
      <c r="B4" s="152"/>
      <c r="C4" s="153">
        <v>7.2</v>
      </c>
      <c r="D4" s="153">
        <v>0.3997</v>
      </c>
      <c r="E4" s="154">
        <v>43.8</v>
      </c>
      <c r="F4" s="155"/>
      <c r="G4" s="98">
        <v>7.5</v>
      </c>
      <c r="H4" s="99">
        <v>7.3</v>
      </c>
      <c r="I4" s="99">
        <v>0.89</v>
      </c>
      <c r="J4" s="166">
        <v>14.51</v>
      </c>
      <c r="K4" s="167"/>
      <c r="L4" s="173">
        <v>7</v>
      </c>
      <c r="M4" s="174">
        <v>7.1</v>
      </c>
      <c r="N4" s="174">
        <v>0.9728</v>
      </c>
      <c r="O4" s="175">
        <v>22.1</v>
      </c>
      <c r="P4" s="176">
        <v>21.700000000000003</v>
      </c>
      <c r="Q4" s="184">
        <v>7.3</v>
      </c>
      <c r="R4" s="185">
        <v>7.4</v>
      </c>
      <c r="S4" s="185">
        <v>0.57479999999999998</v>
      </c>
      <c r="T4" s="186">
        <v>24.6</v>
      </c>
      <c r="U4" s="187">
        <v>48.33</v>
      </c>
    </row>
    <row r="5" spans="1:31" x14ac:dyDescent="0.3">
      <c r="A5" s="192" t="s">
        <v>101</v>
      </c>
      <c r="B5" s="152">
        <v>7.3</v>
      </c>
      <c r="C5" s="153">
        <v>7.3</v>
      </c>
      <c r="D5" s="153">
        <v>0.52700000000000002</v>
      </c>
      <c r="E5" s="154">
        <v>29.9</v>
      </c>
      <c r="F5" s="155"/>
      <c r="G5" s="98">
        <v>7.4</v>
      </c>
      <c r="H5" s="99">
        <v>7.5</v>
      </c>
      <c r="I5" s="99">
        <v>0.87580000000000002</v>
      </c>
      <c r="J5" s="166">
        <v>19.03</v>
      </c>
      <c r="K5" s="167"/>
      <c r="L5" s="173">
        <v>7.5</v>
      </c>
      <c r="M5" s="174">
        <v>7.5</v>
      </c>
      <c r="N5" s="174">
        <v>0.73140000000000005</v>
      </c>
      <c r="O5" s="175">
        <v>11</v>
      </c>
      <c r="P5" s="176">
        <v>13.2</v>
      </c>
      <c r="Q5" s="184">
        <v>7.7</v>
      </c>
      <c r="R5" s="185">
        <v>7.6</v>
      </c>
      <c r="S5" s="185">
        <v>1.0467</v>
      </c>
      <c r="T5" s="186">
        <v>34.33</v>
      </c>
      <c r="U5" s="187">
        <v>61.300000000000004</v>
      </c>
    </row>
    <row r="6" spans="1:31" x14ac:dyDescent="0.3">
      <c r="A6" s="192" t="s">
        <v>111</v>
      </c>
      <c r="B6" s="152">
        <v>7.6</v>
      </c>
      <c r="C6" s="153">
        <v>7.2</v>
      </c>
      <c r="D6" s="153">
        <v>0.18959999999999999</v>
      </c>
      <c r="E6" s="154">
        <v>38.01</v>
      </c>
      <c r="F6" s="155"/>
      <c r="G6" s="98">
        <v>7.5</v>
      </c>
      <c r="H6" s="99">
        <v>7.3</v>
      </c>
      <c r="I6" s="99">
        <v>0.20430000000000001</v>
      </c>
      <c r="J6" s="166">
        <v>26.22</v>
      </c>
      <c r="K6" s="167"/>
      <c r="L6" s="173">
        <v>7.8</v>
      </c>
      <c r="M6" s="174">
        <v>7.4</v>
      </c>
      <c r="N6" s="174">
        <v>0.49070000000000003</v>
      </c>
      <c r="O6" s="175">
        <v>21.95</v>
      </c>
      <c r="P6" s="176">
        <v>0</v>
      </c>
      <c r="Q6" s="184">
        <v>7.6</v>
      </c>
      <c r="R6" s="185">
        <v>7.4</v>
      </c>
      <c r="S6" s="185">
        <v>0.72360000000000002</v>
      </c>
      <c r="T6" s="186">
        <v>37.43</v>
      </c>
      <c r="U6" s="187">
        <v>46.9</v>
      </c>
      <c r="AA6" s="62"/>
      <c r="AB6" s="62"/>
      <c r="AC6" s="62"/>
      <c r="AD6" s="62"/>
      <c r="AE6" s="62"/>
    </row>
    <row r="7" spans="1:31" ht="15" thickBot="1" x14ac:dyDescent="0.35">
      <c r="A7" s="192" t="s">
        <v>139</v>
      </c>
      <c r="B7" s="156">
        <v>7.5</v>
      </c>
      <c r="C7" s="157">
        <v>7.1</v>
      </c>
      <c r="D7" s="157">
        <v>0</v>
      </c>
      <c r="E7" s="158">
        <v>33.35</v>
      </c>
      <c r="F7" s="159"/>
      <c r="G7" s="101">
        <v>7.6</v>
      </c>
      <c r="H7" s="102">
        <v>7.3</v>
      </c>
      <c r="I7" s="102">
        <v>0</v>
      </c>
      <c r="J7" s="168">
        <v>26.77</v>
      </c>
      <c r="K7" s="169"/>
      <c r="L7" s="177">
        <v>7.7</v>
      </c>
      <c r="M7" s="178">
        <v>7.4</v>
      </c>
      <c r="N7" s="178">
        <v>0</v>
      </c>
      <c r="O7" s="179">
        <v>26.68</v>
      </c>
      <c r="P7" s="180">
        <v>3.5999999999999996</v>
      </c>
      <c r="Q7" s="188">
        <v>7.6</v>
      </c>
      <c r="R7" s="189">
        <v>7.4</v>
      </c>
      <c r="S7" s="189">
        <v>0</v>
      </c>
      <c r="T7" s="190">
        <v>35.76</v>
      </c>
      <c r="U7" s="191">
        <v>8</v>
      </c>
    </row>
    <row r="8" spans="1:31" x14ac:dyDescent="0.3">
      <c r="A8" s="2"/>
    </row>
    <row r="9" spans="1:31" x14ac:dyDescent="0.3">
      <c r="S9">
        <f>AVERAGE(S3:S7)</f>
        <v>0.55701999999999996</v>
      </c>
      <c r="W9" s="4"/>
      <c r="X9" s="4"/>
      <c r="Y9" s="4"/>
      <c r="Z9" s="4"/>
      <c r="AA9" s="4"/>
    </row>
    <row r="10" spans="1:31" x14ac:dyDescent="0.3">
      <c r="V10" s="4"/>
      <c r="W10" s="63"/>
      <c r="X10" s="63"/>
      <c r="Y10" s="63"/>
      <c r="Z10" s="63"/>
      <c r="AA10" s="63"/>
    </row>
    <row r="14" spans="1:31" x14ac:dyDescent="0.3">
      <c r="B14" s="261" t="s">
        <v>0</v>
      </c>
      <c r="C14" s="261"/>
      <c r="S14" s="275" t="s">
        <v>1</v>
      </c>
      <c r="T14" s="275"/>
    </row>
    <row r="16" spans="1:31" x14ac:dyDescent="0.3">
      <c r="B16" s="4"/>
      <c r="C16" s="4"/>
      <c r="D16" s="4"/>
      <c r="E16" s="4"/>
      <c r="F16" s="4"/>
      <c r="U16" s="4"/>
      <c r="V16" s="4"/>
      <c r="W16" s="4"/>
      <c r="X16" s="4"/>
      <c r="Y16" s="4"/>
    </row>
    <row r="17" spans="1:25" x14ac:dyDescent="0.3">
      <c r="A17" s="4"/>
      <c r="B17" s="63"/>
      <c r="C17" s="63"/>
      <c r="D17" s="63"/>
      <c r="E17" s="63"/>
      <c r="F17" s="63"/>
      <c r="T17" s="4"/>
      <c r="U17" s="63"/>
      <c r="V17" s="63"/>
      <c r="W17" s="63"/>
      <c r="X17" s="63"/>
      <c r="Y17" s="63"/>
    </row>
    <row r="18" spans="1:25" x14ac:dyDescent="0.3">
      <c r="A18" s="4"/>
      <c r="B18" s="63"/>
      <c r="C18" s="63"/>
      <c r="D18" s="63"/>
      <c r="E18" s="63"/>
      <c r="F18" s="63"/>
      <c r="T18" s="4"/>
      <c r="U18" s="63"/>
      <c r="V18" s="63"/>
      <c r="W18" s="63"/>
      <c r="X18" s="63"/>
      <c r="Y18" s="63"/>
    </row>
    <row r="19" spans="1:25" x14ac:dyDescent="0.3">
      <c r="A19" s="4"/>
      <c r="B19" s="63"/>
      <c r="C19" s="63"/>
      <c r="D19" s="63"/>
      <c r="E19" s="63"/>
      <c r="F19" s="63"/>
      <c r="T19" s="4"/>
      <c r="U19" s="63"/>
      <c r="V19" s="63"/>
      <c r="W19" s="63"/>
      <c r="X19" s="63"/>
      <c r="Y19" s="63"/>
    </row>
    <row r="20" spans="1:25" x14ac:dyDescent="0.3">
      <c r="A20" s="4"/>
      <c r="B20" s="63"/>
      <c r="C20" s="63"/>
      <c r="D20" s="63"/>
      <c r="E20" s="63"/>
      <c r="F20" s="63"/>
      <c r="T20" s="4"/>
      <c r="U20" s="63"/>
      <c r="V20" s="63"/>
      <c r="W20" s="63"/>
      <c r="X20" s="63"/>
      <c r="Y20" s="63"/>
    </row>
    <row r="23" spans="1:25" x14ac:dyDescent="0.3">
      <c r="A23" s="4"/>
      <c r="B23" s="4"/>
      <c r="C23" s="4"/>
      <c r="D23" s="4"/>
      <c r="E23" s="4"/>
      <c r="F23" s="4"/>
      <c r="T23" s="4"/>
      <c r="U23" s="4"/>
      <c r="V23" s="4"/>
      <c r="W23" s="4"/>
      <c r="X23" s="4"/>
      <c r="Y23" s="4"/>
    </row>
    <row r="24" spans="1:25" x14ac:dyDescent="0.3">
      <c r="A24" s="4"/>
      <c r="T24" s="4"/>
    </row>
    <row r="25" spans="1:25" x14ac:dyDescent="0.3">
      <c r="A25" s="4"/>
      <c r="T25" s="4"/>
    </row>
    <row r="26" spans="1:25" x14ac:dyDescent="0.3">
      <c r="A26" s="4"/>
      <c r="T26" s="4"/>
    </row>
    <row r="27" spans="1:25" x14ac:dyDescent="0.3">
      <c r="A27" s="4"/>
      <c r="T27" s="4"/>
    </row>
    <row r="46" spans="22:22" x14ac:dyDescent="0.3">
      <c r="V46" s="4"/>
    </row>
    <row r="59" spans="1:6" x14ac:dyDescent="0.3">
      <c r="B59" s="4"/>
      <c r="C59" s="4"/>
      <c r="D59" s="4"/>
      <c r="E59" s="4"/>
      <c r="F59" s="4"/>
    </row>
    <row r="60" spans="1:6" x14ac:dyDescent="0.3">
      <c r="A60" s="4"/>
      <c r="B60" s="63"/>
      <c r="C60" s="63"/>
      <c r="D60" s="63"/>
      <c r="E60" s="63"/>
      <c r="F60" s="63"/>
    </row>
    <row r="61" spans="1:6" x14ac:dyDescent="0.3">
      <c r="A61" s="4"/>
      <c r="B61" s="63"/>
      <c r="C61" s="63"/>
      <c r="D61" s="63"/>
      <c r="E61" s="63"/>
      <c r="F61" s="63"/>
    </row>
    <row r="62" spans="1:6" x14ac:dyDescent="0.3">
      <c r="A62" s="4"/>
      <c r="B62" s="63"/>
      <c r="C62" s="63"/>
      <c r="D62" s="63"/>
      <c r="E62" s="63"/>
      <c r="F62" s="63"/>
    </row>
    <row r="63" spans="1:6" x14ac:dyDescent="0.3">
      <c r="A63" s="4"/>
      <c r="B63" s="63"/>
      <c r="C63" s="63"/>
      <c r="D63" s="63"/>
      <c r="E63" s="63"/>
      <c r="F63" s="63"/>
    </row>
    <row r="66" spans="1:33" x14ac:dyDescent="0.3">
      <c r="A66" s="4"/>
      <c r="B66" s="4"/>
      <c r="C66" s="4"/>
      <c r="D66" s="4"/>
      <c r="E66" s="4"/>
      <c r="F66" s="4"/>
    </row>
    <row r="67" spans="1:33" x14ac:dyDescent="0.3">
      <c r="A67" s="4"/>
    </row>
    <row r="68" spans="1:33" x14ac:dyDescent="0.3">
      <c r="A68" s="4"/>
      <c r="AA68" s="62"/>
      <c r="AB68" s="62"/>
      <c r="AC68" s="62"/>
      <c r="AD68" s="62"/>
      <c r="AE68" s="62"/>
      <c r="AF68" s="62"/>
      <c r="AG68" s="62"/>
    </row>
    <row r="69" spans="1:33" x14ac:dyDescent="0.3">
      <c r="A69" s="4"/>
    </row>
    <row r="70" spans="1:33" x14ac:dyDescent="0.3">
      <c r="A70" s="4"/>
    </row>
    <row r="79" spans="1:33" x14ac:dyDescent="0.3">
      <c r="AA79" s="62"/>
      <c r="AB79" s="62"/>
      <c r="AC79" s="62"/>
      <c r="AD79" s="62"/>
      <c r="AE79" s="62"/>
    </row>
    <row r="92" spans="27:33" x14ac:dyDescent="0.3">
      <c r="AA92" s="62"/>
      <c r="AB92" s="62"/>
      <c r="AC92" s="62"/>
      <c r="AD92" s="62"/>
      <c r="AE92" s="62"/>
      <c r="AF92" s="62"/>
      <c r="AG92" s="62"/>
    </row>
  </sheetData>
  <mergeCells count="6">
    <mergeCell ref="B1:F1"/>
    <mergeCell ref="B14:C14"/>
    <mergeCell ref="S14:T14"/>
    <mergeCell ref="G1:K1"/>
    <mergeCell ref="L1:P1"/>
    <mergeCell ref="Q1:U1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Soil Mesocosm set-up</vt:lpstr>
      <vt:lpstr>Soil A - Explosive in Soil</vt:lpstr>
      <vt:lpstr>Soil B - Explosive in Soil</vt:lpstr>
      <vt:lpstr>Soil A -Expl. in water</vt:lpstr>
      <vt:lpstr>Soil B - Exp. in water</vt:lpstr>
      <vt:lpstr>Soil A - ANOVA</vt:lpstr>
      <vt:lpstr>Soil B - ANOVA</vt:lpstr>
      <vt:lpstr>Soil A - Draftsman</vt:lpstr>
      <vt:lpstr>Soil B - Draftsman </vt:lpstr>
      <vt:lpstr>CFU</vt:lpstr>
      <vt:lpstr>Weather Data </vt:lpstr>
      <vt:lpstr>EQIA</vt:lpstr>
      <vt:lpstr>EQIB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Federica Persico</dc:creator>
  <cp:lastModifiedBy>Federica Persico</cp:lastModifiedBy>
  <dcterms:created xsi:type="dcterms:W3CDTF">2015-06-05T18:17:20Z</dcterms:created>
  <dcterms:modified xsi:type="dcterms:W3CDTF">2022-10-28T11:15:54Z</dcterms:modified>
</cp:coreProperties>
</file>