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Encina\Documents\Experiments\Chapter 4 -Degradation\CORD - Ch 4\"/>
    </mc:Choice>
  </mc:AlternateContent>
  <xr:revisionPtr revIDLastSave="0" documentId="13_ncr:1_{DF332449-8A4E-477F-88E6-67A879B17EFA}" xr6:coauthVersionLast="46" xr6:coauthVersionMax="46" xr10:uidLastSave="{00000000-0000-0000-0000-000000000000}"/>
  <bookViews>
    <workbookView xWindow="-108" yWindow="-108" windowWidth="23256" windowHeight="12576" activeTab="6" xr2:uid="{00000000-000D-0000-FFFF-FFFF00000000}"/>
  </bookViews>
  <sheets>
    <sheet name="Half life" sheetId="6" r:id="rId1"/>
    <sheet name="NTO-sand" sheetId="2" r:id="rId2"/>
    <sheet name="NTO loam" sheetId="5" r:id="rId3"/>
    <sheet name="DNAN-sand" sheetId="9" r:id="rId4"/>
    <sheet name="DNAN-loam" sheetId="11" r:id="rId5"/>
    <sheet name="RDX-sand" sheetId="12" r:id="rId6"/>
    <sheet name="RDX-loam" sheetId="13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3" l="1"/>
  <c r="C12" i="13"/>
  <c r="D11" i="13"/>
  <c r="C11" i="13"/>
  <c r="D10" i="13"/>
  <c r="C10" i="13"/>
  <c r="D9" i="13"/>
  <c r="C9" i="13"/>
  <c r="D8" i="13"/>
  <c r="C8" i="13"/>
  <c r="D7" i="13"/>
  <c r="I2" i="13" s="1"/>
  <c r="I5" i="13" s="1"/>
  <c r="C7" i="13"/>
  <c r="D6" i="13"/>
  <c r="C6" i="13"/>
  <c r="L2" i="13" a="1"/>
  <c r="H2" i="13"/>
  <c r="H5" i="13" s="1"/>
  <c r="G2" i="13"/>
  <c r="G5" i="13" s="1"/>
  <c r="B13" i="12"/>
  <c r="C13" i="12" s="1"/>
  <c r="A13" i="12" s="1"/>
  <c r="D12" i="12"/>
  <c r="C12" i="12"/>
  <c r="D11" i="12"/>
  <c r="C11" i="12"/>
  <c r="D10" i="12"/>
  <c r="C10" i="12"/>
  <c r="D9" i="12"/>
  <c r="C9" i="12"/>
  <c r="D8" i="12"/>
  <c r="C8" i="12"/>
  <c r="D7" i="12"/>
  <c r="C7" i="12"/>
  <c r="H2" i="12" s="1"/>
  <c r="H5" i="12" s="1"/>
  <c r="D6" i="12"/>
  <c r="C6" i="12"/>
  <c r="L2" i="12" a="1"/>
  <c r="L2" i="12" s="1"/>
  <c r="I2" i="12"/>
  <c r="I5" i="12" s="1"/>
  <c r="G2" i="12"/>
  <c r="G5" i="12" s="1"/>
  <c r="L2" i="13" l="1"/>
  <c r="N3" i="13" s="1"/>
  <c r="N3" i="12"/>
  <c r="B13" i="11" l="1"/>
  <c r="C13" i="11" s="1"/>
  <c r="D12" i="11"/>
  <c r="C12" i="11"/>
  <c r="D11" i="11"/>
  <c r="C11" i="11"/>
  <c r="D10" i="11"/>
  <c r="C10" i="11"/>
  <c r="D9" i="11"/>
  <c r="C9" i="11"/>
  <c r="D8" i="11"/>
  <c r="C8" i="11"/>
  <c r="D7" i="11"/>
  <c r="C7" i="11"/>
  <c r="D6" i="11"/>
  <c r="I2" i="11" s="1"/>
  <c r="I5" i="11" s="1"/>
  <c r="C6" i="11"/>
  <c r="H2" i="11" s="1"/>
  <c r="H5" i="11" s="1"/>
  <c r="L2" i="11" a="1"/>
  <c r="G2" i="11"/>
  <c r="G5" i="11" s="1"/>
  <c r="B13" i="9"/>
  <c r="C13" i="9" s="1"/>
  <c r="D12" i="9"/>
  <c r="C12" i="9"/>
  <c r="D11" i="9"/>
  <c r="C11" i="9"/>
  <c r="D10" i="9"/>
  <c r="C10" i="9"/>
  <c r="D9" i="9"/>
  <c r="C9" i="9"/>
  <c r="D8" i="9"/>
  <c r="C8" i="9"/>
  <c r="D7" i="9"/>
  <c r="C7" i="9"/>
  <c r="D6" i="9"/>
  <c r="I2" i="9" s="1"/>
  <c r="I5" i="9" s="1"/>
  <c r="C6" i="9"/>
  <c r="H2" i="9" s="1"/>
  <c r="G4" i="9"/>
  <c r="L2" i="9" a="1"/>
  <c r="G2" i="9"/>
  <c r="G5" i="9" s="1"/>
  <c r="A13" i="11" l="1"/>
  <c r="L2" i="11"/>
  <c r="N3" i="11" s="1"/>
  <c r="L2" i="9"/>
  <c r="A13" i="9" s="1"/>
  <c r="N3" i="9" l="1"/>
  <c r="A13" i="2"/>
  <c r="C13" i="2"/>
  <c r="B13" i="2"/>
  <c r="I7" i="6" l="1"/>
  <c r="K6" i="6"/>
  <c r="I6" i="6"/>
  <c r="O5" i="5"/>
  <c r="O4" i="5"/>
  <c r="H2" i="2"/>
  <c r="H5" i="2" s="1"/>
  <c r="O4" i="2" s="1"/>
  <c r="M3" i="2" a="1"/>
  <c r="M3" i="2" s="1"/>
  <c r="I5" i="2"/>
  <c r="G5" i="2"/>
  <c r="G2" i="2" l="1"/>
  <c r="C7" i="2"/>
  <c r="D7" i="2"/>
  <c r="C8" i="2"/>
  <c r="D8" i="2"/>
  <c r="C9" i="2"/>
  <c r="D9" i="2"/>
  <c r="D12" i="5"/>
  <c r="C12" i="5"/>
  <c r="D11" i="5"/>
  <c r="C11" i="5"/>
  <c r="M3" i="5" s="1" a="1"/>
  <c r="M3" i="5" s="1"/>
  <c r="D10" i="5"/>
  <c r="C10" i="5"/>
  <c r="D9" i="5"/>
  <c r="C9" i="5"/>
  <c r="D8" i="5"/>
  <c r="C8" i="5"/>
  <c r="D7" i="5"/>
  <c r="C7" i="5"/>
  <c r="D6" i="5"/>
  <c r="G2" i="5"/>
  <c r="G5" i="5" s="1"/>
  <c r="D10" i="2"/>
  <c r="D11" i="2"/>
  <c r="D12" i="2"/>
  <c r="C10" i="2"/>
  <c r="C11" i="2"/>
  <c r="C12" i="2"/>
  <c r="D6" i="2"/>
  <c r="H2" i="5" l="1"/>
  <c r="H5" i="5" s="1"/>
  <c r="I2" i="2"/>
  <c r="I2" i="5"/>
  <c r="I5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<sst xmlns="http://schemas.openxmlformats.org/spreadsheetml/2006/main" count="151" uniqueCount="51">
  <si>
    <t>Degradation order</t>
  </si>
  <si>
    <t>Time (days)</t>
  </si>
  <si>
    <t>C (mg)</t>
  </si>
  <si>
    <t>ln [a]</t>
  </si>
  <si>
    <t>1/[A] (mg-1)</t>
  </si>
  <si>
    <t>k</t>
  </si>
  <si>
    <t>0 order</t>
  </si>
  <si>
    <t>units</t>
  </si>
  <si>
    <t>1st order</t>
  </si>
  <si>
    <t>2nd order</t>
  </si>
  <si>
    <r>
      <t>day</t>
    </r>
    <r>
      <rPr>
        <vertAlign val="superscript"/>
        <sz val="11"/>
        <color theme="1"/>
        <rFont val="Calibri"/>
        <family val="2"/>
        <scheme val="minor"/>
      </rPr>
      <t>-1</t>
    </r>
  </si>
  <si>
    <r>
      <rPr>
        <sz val="11"/>
        <color theme="1"/>
        <rFont val="Calibri"/>
        <family val="2"/>
      </rPr>
      <t>µ</t>
    </r>
    <r>
      <rPr>
        <sz val="11"/>
        <color theme="1"/>
        <rFont val="Calibri"/>
        <family val="2"/>
        <scheme val="minor"/>
      </rPr>
      <t xml:space="preserve">g day </t>
    </r>
    <r>
      <rPr>
        <vertAlign val="superscript"/>
        <sz val="11"/>
        <color theme="1"/>
        <rFont val="Calibri"/>
        <family val="2"/>
        <scheme val="minor"/>
      </rPr>
      <t>-1</t>
    </r>
  </si>
  <si>
    <r>
      <rPr>
        <sz val="11"/>
        <color theme="1"/>
        <rFont val="Calibri"/>
        <family val="2"/>
      </rPr>
      <t>µ</t>
    </r>
    <r>
      <rPr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 xml:space="preserve"> day </t>
    </r>
    <r>
      <rPr>
        <vertAlign val="superscript"/>
        <sz val="11"/>
        <color theme="1"/>
        <rFont val="Calibri"/>
        <family val="2"/>
        <scheme val="minor"/>
      </rPr>
      <t>-1</t>
    </r>
  </si>
  <si>
    <t>µg day -1</t>
  </si>
  <si>
    <t>day-1</t>
  </si>
  <si>
    <t>µg-1 day -1</t>
  </si>
  <si>
    <t>zero order</t>
  </si>
  <si>
    <t>r2</t>
  </si>
  <si>
    <t>k (µg day -1)</t>
  </si>
  <si>
    <t>first order</t>
  </si>
  <si>
    <t>second order</t>
  </si>
  <si>
    <t>k (day -1)</t>
  </si>
  <si>
    <t>k (µg-1 day -1)</t>
  </si>
  <si>
    <t>r</t>
  </si>
  <si>
    <t>half life (day-1)</t>
  </si>
  <si>
    <t>NTO- NS</t>
  </si>
  <si>
    <t>NTO- NL</t>
  </si>
  <si>
    <t>t1/2 (days)</t>
  </si>
  <si>
    <t>half-life (days)</t>
  </si>
  <si>
    <t>Comp unknown</t>
  </si>
  <si>
    <t>uncertainty</t>
  </si>
  <si>
    <t>value</t>
  </si>
  <si>
    <t>slope</t>
  </si>
  <si>
    <t>interc</t>
  </si>
  <si>
    <t>vaue</t>
  </si>
  <si>
    <t>1st order error</t>
  </si>
  <si>
    <t>half life (days)</t>
  </si>
  <si>
    <t>error</t>
  </si>
  <si>
    <t>DNAN- NS</t>
  </si>
  <si>
    <t>DNAN- SL</t>
  </si>
  <si>
    <t>DNAN</t>
  </si>
  <si>
    <t>bio sand</t>
  </si>
  <si>
    <t>bio loam</t>
  </si>
  <si>
    <t>NTO</t>
  </si>
  <si>
    <t>IHE</t>
  </si>
  <si>
    <t>sand</t>
  </si>
  <si>
    <t>loam</t>
  </si>
  <si>
    <t>Comparison IHEdegradation kinetics at 20C</t>
  </si>
  <si>
    <t>RDX- NS</t>
  </si>
  <si>
    <t>RDX- NL</t>
  </si>
  <si>
    <t>RDX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</si>
</sst>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  <font>
      <sz val="11"/>
      <color theme="5" tint="-0.24997711111789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/>
    <xf numFmtId="1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Border="1" applyAlignment="1"/>
    <xf numFmtId="0" fontId="0" fillId="0" borderId="0" xfId="0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" fontId="1" fillId="0" borderId="0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Fill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 vertical="center"/>
    </xf>
    <xf numFmtId="165" fontId="0" fillId="0" borderId="7" xfId="0" applyNumberFormat="1" applyFont="1" applyBorder="1" applyAlignment="1">
      <alignment horizontal="center"/>
    </xf>
    <xf numFmtId="1" fontId="0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1" fontId="0" fillId="0" borderId="3" xfId="0" applyNumberFormat="1" applyFont="1" applyBorder="1" applyAlignment="1">
      <alignment horizontal="center" vertical="center"/>
    </xf>
    <xf numFmtId="1" fontId="0" fillId="0" borderId="4" xfId="0" applyNumberFormat="1" applyFont="1" applyBorder="1" applyAlignment="1">
      <alignment horizontal="center" vertical="center"/>
    </xf>
    <xf numFmtId="1" fontId="1" fillId="0" borderId="0" xfId="0" applyNumberFormat="1" applyFont="1"/>
    <xf numFmtId="0" fontId="0" fillId="5" borderId="0" xfId="0" applyFill="1"/>
    <xf numFmtId="2" fontId="0" fillId="0" borderId="0" xfId="0" applyNumberFormat="1"/>
    <xf numFmtId="1" fontId="0" fillId="0" borderId="0" xfId="0" applyNumberFormat="1"/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0" fontId="1" fillId="0" borderId="0" xfId="0" applyFont="1" applyBorder="1"/>
    <xf numFmtId="0" fontId="0" fillId="6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Zero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5.5647482470488292E-2"/>
                  <c:y val="8.949074074074074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'NTO-sand'!$A$6:$A$12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'NTO-sand'!$B$6:$B$12</c:f>
              <c:numCache>
                <c:formatCode>0.00</c:formatCode>
                <c:ptCount val="7"/>
                <c:pt idx="0">
                  <c:v>0.38462142264985449</c:v>
                </c:pt>
                <c:pt idx="1">
                  <c:v>0.24268369967533451</c:v>
                </c:pt>
                <c:pt idx="2">
                  <c:v>0.22466396367892041</c:v>
                </c:pt>
                <c:pt idx="3">
                  <c:v>0.23703727781199788</c:v>
                </c:pt>
                <c:pt idx="4">
                  <c:v>0.26841321253169503</c:v>
                </c:pt>
                <c:pt idx="5">
                  <c:v>0.2351902289658899</c:v>
                </c:pt>
                <c:pt idx="6">
                  <c:v>0.19416942232509796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D64-4BA1-BF3B-17F13AB14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0471248"/>
        <c:axId val="310466672"/>
      </c:scatterChart>
      <c:valAx>
        <c:axId val="3104712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466672"/>
        <c:crosses val="autoZero"/>
        <c:crossBetween val="midCat"/>
      </c:valAx>
      <c:valAx>
        <c:axId val="3104666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(mg)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471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Zero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5.5647482470488292E-2"/>
                  <c:y val="8.949074074074074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'DNAN-loam'!$A$6:$A$12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'DNAN-loam'!$B$6:$B$12</c:f>
              <c:numCache>
                <c:formatCode>0.00</c:formatCode>
                <c:ptCount val="7"/>
                <c:pt idx="0">
                  <c:v>0.16552418220446002</c:v>
                </c:pt>
                <c:pt idx="1">
                  <c:v>0.13031464410405738</c:v>
                </c:pt>
                <c:pt idx="2">
                  <c:v>0.14728836114041213</c:v>
                </c:pt>
                <c:pt idx="3">
                  <c:v>0.15984552246298345</c:v>
                </c:pt>
                <c:pt idx="4">
                  <c:v>0.11161932243892118</c:v>
                </c:pt>
                <c:pt idx="5">
                  <c:v>0.10707326479371256</c:v>
                </c:pt>
                <c:pt idx="6">
                  <c:v>9.2773854619906559E-2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43-4CD8-9072-DF5F684F1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0471248"/>
        <c:axId val="310466672"/>
      </c:scatterChart>
      <c:valAx>
        <c:axId val="3104712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466672"/>
        <c:crosses val="autoZero"/>
        <c:crossBetween val="midCat"/>
      </c:valAx>
      <c:valAx>
        <c:axId val="3104666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(mg)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471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2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First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0716382327209099"/>
                  <c:y val="-0.1881933508311461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'DNAN-loam'!$A$6:$A$12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'DNAN-loam'!$C$6:$C$12</c:f>
              <c:numCache>
                <c:formatCode>0.0</c:formatCode>
                <c:ptCount val="7"/>
                <c:pt idx="0">
                  <c:v>-1.7986379787998947</c:v>
                </c:pt>
                <c:pt idx="1">
                  <c:v>-2.0378034135680592</c:v>
                </c:pt>
                <c:pt idx="2">
                  <c:v>-1.9153629732965285</c:v>
                </c:pt>
                <c:pt idx="3">
                  <c:v>-1.8335474147351392</c:v>
                </c:pt>
                <c:pt idx="4">
                  <c:v>-2.1926611038882471</c:v>
                </c:pt>
                <c:pt idx="5">
                  <c:v>-2.2342419611341935</c:v>
                </c:pt>
                <c:pt idx="6">
                  <c:v>-2.3775904178955005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448-4616-B566-07538C11B8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7196480"/>
        <c:axId val="917188992"/>
      </c:scatterChart>
      <c:valAx>
        <c:axId val="9171964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layout>
            <c:manualLayout>
              <c:xMode val="edge"/>
              <c:yMode val="edge"/>
              <c:x val="0.73985152858864389"/>
              <c:y val="9.164333624963548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7188992"/>
        <c:crosses val="autoZero"/>
        <c:crossBetween val="midCat"/>
      </c:valAx>
      <c:valAx>
        <c:axId val="9171889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Ln [A]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7196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2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Second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945319335083114E-2"/>
                  <c:y val="0.1907115777194517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'DNAN-loam'!$A$6:$A$12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'DNAN-loam'!$D$6:$D$12</c:f>
              <c:numCache>
                <c:formatCode>0</c:formatCode>
                <c:ptCount val="7"/>
                <c:pt idx="0">
                  <c:v>6.0414133251223223</c:v>
                </c:pt>
                <c:pt idx="1">
                  <c:v>7.6737346510457511</c:v>
                </c:pt>
                <c:pt idx="2">
                  <c:v>6.7894027216901778</c:v>
                </c:pt>
                <c:pt idx="3">
                  <c:v>6.2560401104233438</c:v>
                </c:pt>
                <c:pt idx="4">
                  <c:v>8.9590223103818474</c:v>
                </c:pt>
                <c:pt idx="5">
                  <c:v>9.3393995403670651</c:v>
                </c:pt>
                <c:pt idx="6">
                  <c:v>10.778898905267964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B6A-484D-AAAD-21E6AF1BB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0636576"/>
        <c:axId val="890645312"/>
      </c:scatterChart>
      <c:valAx>
        <c:axId val="89063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645312"/>
        <c:crosses val="autoZero"/>
        <c:crossBetween val="midCat"/>
      </c:valAx>
      <c:valAx>
        <c:axId val="890645312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636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2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Zero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7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bg1">
                    <a:lumMod val="500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5.5647482470488292E-2"/>
                  <c:y val="8.949074074074074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'RDX-sand'!$A$6:$A$12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'RDX-sand'!$B$6:$B$12</c:f>
              <c:numCache>
                <c:formatCode>0.00</c:formatCode>
                <c:ptCount val="7"/>
                <c:pt idx="0">
                  <c:v>8.0432156046652617E-2</c:v>
                </c:pt>
                <c:pt idx="1">
                  <c:v>7.5012099280558617E-2</c:v>
                </c:pt>
                <c:pt idx="2">
                  <c:v>7.1483234821955899E-2</c:v>
                </c:pt>
                <c:pt idx="3">
                  <c:v>7.5945956672161141E-2</c:v>
                </c:pt>
                <c:pt idx="4">
                  <c:v>8.116247640697738E-2</c:v>
                </c:pt>
                <c:pt idx="5">
                  <c:v>7.7990961118021826E-2</c:v>
                </c:pt>
                <c:pt idx="6">
                  <c:v>6.2228142715229036E-2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C2F-4FA0-AB0C-EDCB488713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0471248"/>
        <c:axId val="310466672"/>
      </c:scatterChart>
      <c:valAx>
        <c:axId val="3104712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466672"/>
        <c:crosses val="autoZero"/>
        <c:crossBetween val="midCat"/>
      </c:valAx>
      <c:valAx>
        <c:axId val="310466672"/>
        <c:scaling>
          <c:orientation val="minMax"/>
          <c:min val="5.000000000000001E-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(mg)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471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First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bg1">
                    <a:lumMod val="500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6513333333333327E-2"/>
                  <c:y val="-0.2217190476190476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'RDX-sand'!$A$6:$A$12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'RDX-sand'!$C$6:$C$12</c:f>
              <c:numCache>
                <c:formatCode>0.0</c:formatCode>
                <c:ptCount val="7"/>
                <c:pt idx="0">
                  <c:v>-2.5203412319272176</c:v>
                </c:pt>
                <c:pt idx="1">
                  <c:v>-2.5901058547163203</c:v>
                </c:pt>
                <c:pt idx="2">
                  <c:v>-2.6382923347910454</c:v>
                </c:pt>
                <c:pt idx="3">
                  <c:v>-2.577733288063718</c:v>
                </c:pt>
                <c:pt idx="4">
                  <c:v>-2.5113022518362866</c:v>
                </c:pt>
                <c:pt idx="5">
                  <c:v>-2.5511623421097949</c:v>
                </c:pt>
                <c:pt idx="6">
                  <c:v>-2.7769479263352435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AD9-430F-9F9B-68C3D94081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7196480"/>
        <c:axId val="917188992"/>
      </c:scatterChart>
      <c:valAx>
        <c:axId val="9171964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7188992"/>
        <c:crosses val="autoZero"/>
        <c:crossBetween val="midCat"/>
      </c:valAx>
      <c:valAx>
        <c:axId val="9171889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Ln [A]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7196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Second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bg1">
                    <a:lumMod val="500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0533333333333335E-2"/>
                  <c:y val="0.3199952380952381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'RDX-sand'!$A$6:$A$12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'RDX-sand'!$D$6:$D$12</c:f>
              <c:numCache>
                <c:formatCode>0</c:formatCode>
                <c:ptCount val="7"/>
                <c:pt idx="0">
                  <c:v>12.432838421240076</c:v>
                </c:pt>
                <c:pt idx="1">
                  <c:v>13.331182697071599</c:v>
                </c:pt>
                <c:pt idx="2">
                  <c:v>13.989294167936178</c:v>
                </c:pt>
                <c:pt idx="3">
                  <c:v>13.167257926801012</c:v>
                </c:pt>
                <c:pt idx="4">
                  <c:v>12.320964616526068</c:v>
                </c:pt>
                <c:pt idx="5">
                  <c:v>12.821998673496591</c:v>
                </c:pt>
                <c:pt idx="6">
                  <c:v>16.069899507948371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B04-4709-A903-4E09938588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0636576"/>
        <c:axId val="890645312"/>
      </c:scatterChart>
      <c:valAx>
        <c:axId val="8906365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645312"/>
        <c:crosses val="autoZero"/>
        <c:crossBetween val="midCat"/>
      </c:valAx>
      <c:valAx>
        <c:axId val="890645312"/>
        <c:scaling>
          <c:orientation val="minMax"/>
          <c:min val="1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1/[A] (mg-1)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636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Zero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bg1">
                    <a:lumMod val="500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5.5647482470488292E-2"/>
                  <c:y val="8.949074074074074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'RDX-loam'!$A$6:$A$12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'RDX-loam'!$B$6:$B$12</c:f>
              <c:numCache>
                <c:formatCode>0.00</c:formatCode>
                <c:ptCount val="7"/>
                <c:pt idx="0">
                  <c:v>8.0002636002644664E-2</c:v>
                </c:pt>
                <c:pt idx="1">
                  <c:v>6.8687810231329263E-2</c:v>
                </c:pt>
                <c:pt idx="2">
                  <c:v>7.1488775192208184E-2</c:v>
                </c:pt>
                <c:pt idx="3">
                  <c:v>7.1222511638016919E-2</c:v>
                </c:pt>
                <c:pt idx="4">
                  <c:v>5.8771116434510128E-2</c:v>
                </c:pt>
                <c:pt idx="5">
                  <c:v>5.7076612961182042E-2</c:v>
                </c:pt>
                <c:pt idx="6">
                  <c:v>5.306820865920462E-2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F0C-4895-90A1-9CAE3FA5E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0471248"/>
        <c:axId val="310466672"/>
      </c:scatterChart>
      <c:valAx>
        <c:axId val="3104712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466672"/>
        <c:crosses val="autoZero"/>
        <c:crossBetween val="midCat"/>
      </c:valAx>
      <c:valAx>
        <c:axId val="310466672"/>
        <c:scaling>
          <c:orientation val="minMax"/>
          <c:max val="8.0000000000000016E-2"/>
          <c:min val="4.0000000000000008E-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(mg)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471248"/>
        <c:crosses val="autoZero"/>
        <c:crossBetween val="midCat"/>
        <c:majorUnit val="1.0000000000000002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First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bg1">
                    <a:lumMod val="500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4.8189639370858732E-2"/>
                  <c:y val="-0.2211563137941090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'RDX-loam'!$A$6:$A$12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'RDX-loam'!$C$6:$C$12</c:f>
              <c:numCache>
                <c:formatCode>0.0</c:formatCode>
                <c:ptCount val="7"/>
                <c:pt idx="0">
                  <c:v>-2.5256956948180376</c:v>
                </c:pt>
                <c:pt idx="1">
                  <c:v>-2.6781835302668329</c:v>
                </c:pt>
                <c:pt idx="2">
                  <c:v>-2.6382148319252119</c:v>
                </c:pt>
                <c:pt idx="3">
                  <c:v>-2.6419463358456428</c:v>
                </c:pt>
                <c:pt idx="4">
                  <c:v>-2.8341047618643671</c:v>
                </c:pt>
                <c:pt idx="5">
                  <c:v>-2.863360826585708</c:v>
                </c:pt>
                <c:pt idx="6">
                  <c:v>-2.9361772370138013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400-4D8C-9B02-C9B00AC0AA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7196480"/>
        <c:axId val="917188992"/>
      </c:scatterChart>
      <c:valAx>
        <c:axId val="9171964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layout>
            <c:manualLayout>
              <c:xMode val="edge"/>
              <c:yMode val="edge"/>
              <c:x val="0.66175611111111099"/>
              <c:y val="8.174444444444439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7188992"/>
        <c:crosses val="autoZero"/>
        <c:crossBetween val="midCat"/>
      </c:valAx>
      <c:valAx>
        <c:axId val="9171889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Ln [A]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7196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Second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50000"/>
                </a:schemeClr>
              </a:solidFill>
              <a:ln w="9525">
                <a:solidFill>
                  <a:schemeClr val="bg1">
                    <a:lumMod val="5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bg1">
                    <a:lumMod val="50000"/>
                  </a:schemeClr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5.4423611111111048E-2"/>
                  <c:y val="0.2348932539682539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'RDX-loam'!$A$6:$A$12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'RDX-loam'!$D$6:$D$12</c:f>
              <c:numCache>
                <c:formatCode>0</c:formatCode>
                <c:ptCount val="7"/>
                <c:pt idx="0">
                  <c:v>12.499588138157632</c:v>
                </c:pt>
                <c:pt idx="1">
                  <c:v>14.558623963002521</c:v>
                </c:pt>
                <c:pt idx="2">
                  <c:v>13.988209999560793</c:v>
                </c:pt>
                <c:pt idx="3">
                  <c:v>14.040504568027945</c:v>
                </c:pt>
                <c:pt idx="4">
                  <c:v>17.015160859064515</c:v>
                </c:pt>
                <c:pt idx="5">
                  <c:v>17.520310826434333</c:v>
                </c:pt>
                <c:pt idx="6">
                  <c:v>18.843673552688333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70B-4E76-B6D3-15F2814D1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0636576"/>
        <c:axId val="890645312"/>
      </c:scatterChart>
      <c:valAx>
        <c:axId val="89063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645312"/>
        <c:crosses val="autoZero"/>
        <c:crossBetween val="midCat"/>
      </c:valAx>
      <c:valAx>
        <c:axId val="890645312"/>
        <c:scaling>
          <c:orientation val="minMax"/>
          <c:min val="10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636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3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First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0716382327209099"/>
                  <c:y val="-0.1881933508311461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'NTO-sand'!$A$6:$A$12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'NTO-sand'!$C$6:$C$12</c:f>
              <c:numCache>
                <c:formatCode>0.0</c:formatCode>
                <c:ptCount val="7"/>
                <c:pt idx="1">
                  <c:v>-1.4159963309470465</c:v>
                </c:pt>
                <c:pt idx="2">
                  <c:v>-1.493149487913042</c:v>
                </c:pt>
                <c:pt idx="3">
                  <c:v>-1.4395378598698527</c:v>
                </c:pt>
                <c:pt idx="4">
                  <c:v>-1.3152276480779823</c:v>
                </c:pt>
                <c:pt idx="5">
                  <c:v>-1.4473606073329937</c:v>
                </c:pt>
                <c:pt idx="6">
                  <c:v>-1.6390241900788358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FC3-4694-A308-8831BB77CA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7196480"/>
        <c:axId val="917188992"/>
      </c:scatterChart>
      <c:valAx>
        <c:axId val="9171964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7188992"/>
        <c:crosses val="autoZero"/>
        <c:crossBetween val="midCat"/>
      </c:valAx>
      <c:valAx>
        <c:axId val="9171889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Ln [A]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7196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Second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945319335083114E-2"/>
                  <c:y val="0.1907115777194517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'NTO-sand'!$A$6:$A$12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'NTO-sand'!$D$6:$D$12</c:f>
              <c:numCache>
                <c:formatCode>0</c:formatCode>
                <c:ptCount val="7"/>
                <c:pt idx="0">
                  <c:v>2.5999591835277571</c:v>
                </c:pt>
                <c:pt idx="1">
                  <c:v>4.120589892678467</c:v>
                </c:pt>
                <c:pt idx="2">
                  <c:v>4.4510921272142907</c:v>
                </c:pt>
                <c:pt idx="3">
                  <c:v>4.2187457147273397</c:v>
                </c:pt>
                <c:pt idx="4">
                  <c:v>3.7255990141763866</c:v>
                </c:pt>
                <c:pt idx="5">
                  <c:v>4.2518773181900853</c:v>
                </c:pt>
                <c:pt idx="6">
                  <c:v>5.1501415002703128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5CE-4848-9CED-CE1BD6654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0636576"/>
        <c:axId val="890645312"/>
      </c:scatterChart>
      <c:valAx>
        <c:axId val="8906365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645312"/>
        <c:crosses val="autoZero"/>
        <c:crossBetween val="midCat"/>
      </c:valAx>
      <c:valAx>
        <c:axId val="8906453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1/[A] (mg-1)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636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Zero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4.6544604629735293E-3"/>
                  <c:y val="-0.1927161708953047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'NTO loam'!$A$6:$A$12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'NTO loam'!$B$6:$B$12</c:f>
              <c:numCache>
                <c:formatCode>0.00</c:formatCode>
                <c:ptCount val="7"/>
                <c:pt idx="0">
                  <c:v>0.2632852001045895</c:v>
                </c:pt>
                <c:pt idx="1">
                  <c:v>0.19446288229640721</c:v>
                </c:pt>
                <c:pt idx="2">
                  <c:v>0.11887898490642555</c:v>
                </c:pt>
                <c:pt idx="3">
                  <c:v>0.14715843033560408</c:v>
                </c:pt>
                <c:pt idx="4">
                  <c:v>0.11161932243892118</c:v>
                </c:pt>
                <c:pt idx="5">
                  <c:v>7.3531174690809484E-2</c:v>
                </c:pt>
                <c:pt idx="6">
                  <c:v>8.0618953244108407E-2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E91-4081-84DB-B40113895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0471248"/>
        <c:axId val="310466672"/>
      </c:scatterChart>
      <c:valAx>
        <c:axId val="3104712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466672"/>
        <c:crosses val="autoZero"/>
        <c:crossBetween val="midCat"/>
      </c:valAx>
      <c:valAx>
        <c:axId val="310466672"/>
        <c:scaling>
          <c:orientation val="minMax"/>
          <c:min val="4.0000000000000008E-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(mg)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471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First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0716382327209099"/>
                  <c:y val="-0.1881933508311461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'NTO loam'!$A$6:$A$12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'NTO loam'!$C$6:$C$12</c:f>
              <c:numCache>
                <c:formatCode>0.0</c:formatCode>
                <c:ptCount val="7"/>
                <c:pt idx="1">
                  <c:v>-1.6375139706575701</c:v>
                </c:pt>
                <c:pt idx="2">
                  <c:v>-2.1296492368578117</c:v>
                </c:pt>
                <c:pt idx="3">
                  <c:v>-1.9162455151818729</c:v>
                </c:pt>
                <c:pt idx="4">
                  <c:v>-2.1926611038882471</c:v>
                </c:pt>
                <c:pt idx="5">
                  <c:v>-2.6100458172344121</c:v>
                </c:pt>
                <c:pt idx="6">
                  <c:v>-2.5180215052014168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24-4A94-8C15-4B29452B43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7196480"/>
        <c:axId val="917188992"/>
      </c:scatterChart>
      <c:valAx>
        <c:axId val="9171964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7188992"/>
        <c:crosses val="autoZero"/>
        <c:crossBetween val="midCat"/>
      </c:valAx>
      <c:valAx>
        <c:axId val="9171889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Ln [A]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7196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Second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945319335083114E-2"/>
                  <c:y val="0.1907115777194517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'NTO loam'!$A$6:$A$12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'NTO loam'!$D$6:$D$12</c:f>
              <c:numCache>
                <c:formatCode>0</c:formatCode>
                <c:ptCount val="7"/>
                <c:pt idx="0">
                  <c:v>3.7981625993513957</c:v>
                </c:pt>
                <c:pt idx="1">
                  <c:v>5.1423695267242033</c:v>
                </c:pt>
                <c:pt idx="2">
                  <c:v>8.4119157039163852</c:v>
                </c:pt>
                <c:pt idx="3">
                  <c:v>6.7953972988121505</c:v>
                </c:pt>
                <c:pt idx="4">
                  <c:v>8.9590223103818474</c:v>
                </c:pt>
                <c:pt idx="5">
                  <c:v>13.599673937005498</c:v>
                </c:pt>
                <c:pt idx="6">
                  <c:v>12.404031059198594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7E5-463F-9902-5246E12F1E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0636576"/>
        <c:axId val="890645312"/>
      </c:scatterChart>
      <c:valAx>
        <c:axId val="89063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645312"/>
        <c:crosses val="autoZero"/>
        <c:crossBetween val="midCat"/>
      </c:valAx>
      <c:valAx>
        <c:axId val="890645312"/>
        <c:scaling>
          <c:orientation val="minMax"/>
          <c:max val="15"/>
          <c:min val="3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636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Zero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3.6896388888888888E-2"/>
                  <c:y val="-0.2415226190476190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'DNAN-sand'!$A$6:$A$12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'DNAN-sand'!$B$6:$B$12</c:f>
              <c:numCache>
                <c:formatCode>0.00</c:formatCode>
                <c:ptCount val="7"/>
                <c:pt idx="0">
                  <c:v>0.16725761860078148</c:v>
                </c:pt>
                <c:pt idx="1">
                  <c:v>0.1410666569166085</c:v>
                </c:pt>
                <c:pt idx="2">
                  <c:v>0.12674242107296202</c:v>
                </c:pt>
                <c:pt idx="3">
                  <c:v>0.12338298285519893</c:v>
                </c:pt>
                <c:pt idx="4">
                  <c:v>0.13334692533469408</c:v>
                </c:pt>
                <c:pt idx="5">
                  <c:v>0.10939871649853661</c:v>
                </c:pt>
                <c:pt idx="6">
                  <c:v>8.4758433640439515E-2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6E7-4161-A7D9-37AFE24F55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0471248"/>
        <c:axId val="310466672"/>
      </c:scatterChart>
      <c:valAx>
        <c:axId val="3104712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466672"/>
        <c:crosses val="autoZero"/>
        <c:crossBetween val="midCat"/>
      </c:valAx>
      <c:valAx>
        <c:axId val="310466672"/>
        <c:scaling>
          <c:orientation val="minMax"/>
          <c:min val="6.0000000000000012E-2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Mass (mg)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471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2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First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0716382327209099"/>
                  <c:y val="-0.1881933508311461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'DNAN-sand'!$A$6:$A$12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'DNAN-sand'!$C$6:$C$12</c:f>
              <c:numCache>
                <c:formatCode>0.0</c:formatCode>
                <c:ptCount val="7"/>
                <c:pt idx="0">
                  <c:v>-1.7882200288391814</c:v>
                </c:pt>
                <c:pt idx="1">
                  <c:v>-1.9585227562228289</c:v>
                </c:pt>
                <c:pt idx="2">
                  <c:v>-2.0655984325947525</c:v>
                </c:pt>
                <c:pt idx="3">
                  <c:v>-2.0924620793281976</c:v>
                </c:pt>
                <c:pt idx="4">
                  <c:v>-2.0148010857275889</c:v>
                </c:pt>
                <c:pt idx="5">
                  <c:v>-2.212756121251958</c:v>
                </c:pt>
                <c:pt idx="6">
                  <c:v>-2.4679500256909792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F5D-4638-B1C4-6361494CC8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7196480"/>
        <c:axId val="917188992"/>
      </c:scatterChart>
      <c:valAx>
        <c:axId val="9171964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7188992"/>
        <c:crosses val="autoZero"/>
        <c:crossBetween val="midCat"/>
      </c:valAx>
      <c:valAx>
        <c:axId val="9171889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Ln [A]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7196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2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Second order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8945319335083114E-2"/>
                  <c:y val="0.1907115777194517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'DNAN-sand'!$A$6:$A$12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'DNAN-sand'!$D$6:$D$12</c:f>
              <c:numCache>
                <c:formatCode>0</c:formatCode>
                <c:ptCount val="7"/>
                <c:pt idx="0">
                  <c:v>5.9788008962799362</c:v>
                </c:pt>
                <c:pt idx="1">
                  <c:v>7.0888473708648929</c:v>
                </c:pt>
                <c:pt idx="2">
                  <c:v>7.8900181291655169</c:v>
                </c:pt>
                <c:pt idx="3">
                  <c:v>8.1048453916338712</c:v>
                </c:pt>
                <c:pt idx="4">
                  <c:v>7.4992355278537559</c:v>
                </c:pt>
                <c:pt idx="5">
                  <c:v>9.1408750669700645</c:v>
                </c:pt>
                <c:pt idx="6">
                  <c:v>11.798235963658549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8E2-4F36-8965-2CCE65EBC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0636576"/>
        <c:axId val="890645312"/>
      </c:scatterChart>
      <c:valAx>
        <c:axId val="8906365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645312"/>
        <c:crosses val="autoZero"/>
        <c:crossBetween val="midCat"/>
      </c:valAx>
      <c:valAx>
        <c:axId val="8906453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1/[A] (mg-1)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06365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2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image" Target="../media/image1.png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image" Target="../media/image1.png"/><Relationship Id="rId4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image" Target="../media/image1.png"/><Relationship Id="rId4" Type="http://schemas.openxmlformats.org/officeDocument/2006/relationships/chart" Target="../charts/chart12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image" Target="../media/image1.png"/><Relationship Id="rId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13</xdr:row>
      <xdr:rowOff>57150</xdr:rowOff>
    </xdr:from>
    <xdr:to>
      <xdr:col>16</xdr:col>
      <xdr:colOff>452040</xdr:colOff>
      <xdr:row>27</xdr:row>
      <xdr:rowOff>16830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FB5A5083-4630-4126-8C7B-9BEB3764EFE7}"/>
            </a:ext>
          </a:extLst>
        </xdr:cNvPr>
        <xdr:cNvGrpSpPr/>
      </xdr:nvGrpSpPr>
      <xdr:grpSpPr>
        <a:xfrm>
          <a:off x="15240" y="2434590"/>
          <a:ext cx="10670460" cy="2520000"/>
          <a:chOff x="0" y="2274570"/>
          <a:chExt cx="10899960" cy="2527620"/>
        </a:xfrm>
      </xdr:grpSpPr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6F6F7C97-B69C-49B1-AF9C-ABD9D244FA7E}"/>
              </a:ext>
            </a:extLst>
          </xdr:cNvPr>
          <xdr:cNvGraphicFramePr>
            <a:graphicFrameLocks/>
          </xdr:cNvGraphicFramePr>
        </xdr:nvGraphicFramePr>
        <xdr:xfrm>
          <a:off x="0" y="2282190"/>
          <a:ext cx="3600000" cy="252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5" name="Chart 4">
            <a:extLst>
              <a:ext uri="{FF2B5EF4-FFF2-40B4-BE49-F238E27FC236}">
                <a16:creationId xmlns:a16="http://schemas.microsoft.com/office/drawing/2014/main" id="{A142D72C-E501-40D3-9B91-4D9A5C765486}"/>
              </a:ext>
            </a:extLst>
          </xdr:cNvPr>
          <xdr:cNvGraphicFramePr>
            <a:graphicFrameLocks/>
          </xdr:cNvGraphicFramePr>
        </xdr:nvGraphicFramePr>
        <xdr:xfrm>
          <a:off x="3665220" y="2282190"/>
          <a:ext cx="3600000" cy="252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D9D05671-113D-490A-B7B0-09CF57E1E686}"/>
              </a:ext>
            </a:extLst>
          </xdr:cNvPr>
          <xdr:cNvGraphicFramePr>
            <a:graphicFrameLocks/>
          </xdr:cNvGraphicFramePr>
        </xdr:nvGraphicFramePr>
        <xdr:xfrm>
          <a:off x="7299960" y="2274570"/>
          <a:ext cx="3600000" cy="252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 editAs="oneCell">
    <xdr:from>
      <xdr:col>16</xdr:col>
      <xdr:colOff>518160</xdr:colOff>
      <xdr:row>14</xdr:row>
      <xdr:rowOff>152400</xdr:rowOff>
    </xdr:from>
    <xdr:to>
      <xdr:col>22</xdr:col>
      <xdr:colOff>76528</xdr:colOff>
      <xdr:row>21</xdr:row>
      <xdr:rowOff>68580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6BE24AC8-8FF1-4EFB-8378-9A7017F5845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46144" t="30168" r="29047" b="53425"/>
        <a:stretch/>
      </xdr:blipFill>
      <xdr:spPr>
        <a:xfrm>
          <a:off x="10881360" y="2712720"/>
          <a:ext cx="3215968" cy="11963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434340</xdr:colOff>
      <xdr:row>3</xdr:row>
      <xdr:rowOff>160020</xdr:rowOff>
    </xdr:from>
    <xdr:to>
      <xdr:col>22</xdr:col>
      <xdr:colOff>457200</xdr:colOff>
      <xdr:row>7</xdr:row>
      <xdr:rowOff>160020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9C7A37B-5B7F-44A3-8058-15222CA400D1}"/>
            </a:ext>
          </a:extLst>
        </xdr:cNvPr>
        <xdr:cNvSpPr txBox="1"/>
      </xdr:nvSpPr>
      <xdr:spPr>
        <a:xfrm>
          <a:off x="12283440" y="731520"/>
          <a:ext cx="2461260" cy="731520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100">
              <a:solidFill>
                <a:schemeClr val="accent5">
                  <a:lumMod val="75000"/>
                </a:schemeClr>
              </a:solidFill>
            </a:rPr>
            <a:t>Orden zero --&gt; [C]t = -kt +[C]o</a:t>
          </a:r>
        </a:p>
        <a:p>
          <a:pPr algn="ctr"/>
          <a:r>
            <a:rPr lang="en-GB" sz="1100">
              <a:solidFill>
                <a:schemeClr val="accent5">
                  <a:lumMod val="75000"/>
                </a:schemeClr>
              </a:solidFill>
            </a:rPr>
            <a:t>First order: ln [A]t = -kt + ln[A]o</a:t>
          </a:r>
        </a:p>
        <a:p>
          <a:pPr algn="ctr"/>
          <a:r>
            <a:rPr lang="en-GB" sz="1100">
              <a:solidFill>
                <a:schemeClr val="accent5">
                  <a:lumMod val="75000"/>
                </a:schemeClr>
              </a:solidFill>
            </a:rPr>
            <a:t>Second order: 1/[A]t = kt + 1/[A]o</a:t>
          </a:r>
        </a:p>
      </xdr:txBody>
    </xdr:sp>
    <xdr:clientData/>
  </xdr:twoCellAnchor>
  <xdr:twoCellAnchor editAs="oneCell">
    <xdr:from>
      <xdr:col>16</xdr:col>
      <xdr:colOff>449580</xdr:colOff>
      <xdr:row>14</xdr:row>
      <xdr:rowOff>60960</xdr:rowOff>
    </xdr:from>
    <xdr:to>
      <xdr:col>22</xdr:col>
      <xdr:colOff>7948</xdr:colOff>
      <xdr:row>20</xdr:row>
      <xdr:rowOff>160020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F3B934-B732-4795-98EE-D6F052F657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6144" t="30168" r="29047" b="53425"/>
        <a:stretch/>
      </xdr:blipFill>
      <xdr:spPr>
        <a:xfrm>
          <a:off x="11277600" y="2644140"/>
          <a:ext cx="3215968" cy="1196340"/>
        </a:xfrm>
        <a:prstGeom prst="rect">
          <a:avLst/>
        </a:prstGeom>
      </xdr:spPr>
    </xdr:pic>
    <xdr:clientData/>
  </xdr:twoCellAnchor>
  <xdr:twoCellAnchor>
    <xdr:from>
      <xdr:col>0</xdr:col>
      <xdr:colOff>106680</xdr:colOff>
      <xdr:row>12</xdr:row>
      <xdr:rowOff>156210</xdr:rowOff>
    </xdr:from>
    <xdr:to>
      <xdr:col>16</xdr:col>
      <xdr:colOff>148140</xdr:colOff>
      <xdr:row>26</xdr:row>
      <xdr:rowOff>131130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627D69B5-4E0E-4B55-8646-44E4494FCC87}"/>
            </a:ext>
          </a:extLst>
        </xdr:cNvPr>
        <xdr:cNvGrpSpPr/>
      </xdr:nvGrpSpPr>
      <xdr:grpSpPr>
        <a:xfrm>
          <a:off x="106680" y="2373630"/>
          <a:ext cx="10869480" cy="2535240"/>
          <a:chOff x="99060" y="2305050"/>
          <a:chExt cx="10869480" cy="2535240"/>
        </a:xfrm>
      </xdr:grpSpPr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8CA8D034-019F-4BD5-8780-181B03935051}"/>
              </a:ext>
            </a:extLst>
          </xdr:cNvPr>
          <xdr:cNvGraphicFramePr>
            <a:graphicFrameLocks/>
          </xdr:cNvGraphicFramePr>
        </xdr:nvGraphicFramePr>
        <xdr:xfrm>
          <a:off x="99060" y="2305050"/>
          <a:ext cx="3600000" cy="252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Chart 4">
            <a:extLst>
              <a:ext uri="{FF2B5EF4-FFF2-40B4-BE49-F238E27FC236}">
                <a16:creationId xmlns:a16="http://schemas.microsoft.com/office/drawing/2014/main" id="{14CFFB0B-6344-428E-BD2E-5DC72CC1E5F2}"/>
              </a:ext>
            </a:extLst>
          </xdr:cNvPr>
          <xdr:cNvGraphicFramePr>
            <a:graphicFrameLocks/>
          </xdr:cNvGraphicFramePr>
        </xdr:nvGraphicFramePr>
        <xdr:xfrm>
          <a:off x="3726180" y="2305050"/>
          <a:ext cx="3600000" cy="252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64FE14FF-C84C-45CF-A152-893F905FC133}"/>
              </a:ext>
            </a:extLst>
          </xdr:cNvPr>
          <xdr:cNvGraphicFramePr>
            <a:graphicFrameLocks/>
          </xdr:cNvGraphicFramePr>
        </xdr:nvGraphicFramePr>
        <xdr:xfrm>
          <a:off x="7368540" y="2320290"/>
          <a:ext cx="3600000" cy="252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434340</xdr:colOff>
      <xdr:row>3</xdr:row>
      <xdr:rowOff>160020</xdr:rowOff>
    </xdr:from>
    <xdr:to>
      <xdr:col>22</xdr:col>
      <xdr:colOff>457200</xdr:colOff>
      <xdr:row>7</xdr:row>
      <xdr:rowOff>160020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FA4796A-6B28-4AB2-BE55-3B77D145DC0A}"/>
            </a:ext>
          </a:extLst>
        </xdr:cNvPr>
        <xdr:cNvSpPr txBox="1"/>
      </xdr:nvSpPr>
      <xdr:spPr>
        <a:xfrm>
          <a:off x="11955780" y="708660"/>
          <a:ext cx="2461260" cy="731520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100">
              <a:solidFill>
                <a:schemeClr val="accent5">
                  <a:lumMod val="75000"/>
                </a:schemeClr>
              </a:solidFill>
            </a:rPr>
            <a:t>Orden zero --&gt; [C]t = -kt +[C]o</a:t>
          </a:r>
        </a:p>
        <a:p>
          <a:pPr algn="ctr"/>
          <a:r>
            <a:rPr lang="en-GB" sz="1100">
              <a:solidFill>
                <a:schemeClr val="accent5">
                  <a:lumMod val="75000"/>
                </a:schemeClr>
              </a:solidFill>
            </a:rPr>
            <a:t>First order: ln [A]t = -kt + ln[A]o</a:t>
          </a:r>
        </a:p>
        <a:p>
          <a:pPr algn="ctr"/>
          <a:r>
            <a:rPr lang="en-GB" sz="1100">
              <a:solidFill>
                <a:schemeClr val="accent5">
                  <a:lumMod val="75000"/>
                </a:schemeClr>
              </a:solidFill>
            </a:rPr>
            <a:t>Second order: 1/[A]t = kt + 1/[A]o</a:t>
          </a:r>
        </a:p>
      </xdr:txBody>
    </xdr:sp>
    <xdr:clientData/>
  </xdr:twoCellAnchor>
  <xdr:twoCellAnchor editAs="oneCell">
    <xdr:from>
      <xdr:col>13</xdr:col>
      <xdr:colOff>121920</xdr:colOff>
      <xdr:row>5</xdr:row>
      <xdr:rowOff>76200</xdr:rowOff>
    </xdr:from>
    <xdr:to>
      <xdr:col>18</xdr:col>
      <xdr:colOff>289888</xdr:colOff>
      <xdr:row>11</xdr:row>
      <xdr:rowOff>175260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BFC07C6-0FF3-455B-8760-5CEEFD4E8D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6144" t="30168" r="29047" b="53425"/>
        <a:stretch/>
      </xdr:blipFill>
      <xdr:spPr>
        <a:xfrm>
          <a:off x="8595360" y="990600"/>
          <a:ext cx="3215968" cy="1196340"/>
        </a:xfrm>
        <a:prstGeom prst="rect">
          <a:avLst/>
        </a:prstGeom>
      </xdr:spPr>
    </xdr:pic>
    <xdr:clientData/>
  </xdr:twoCellAnchor>
  <xdr:twoCellAnchor>
    <xdr:from>
      <xdr:col>0</xdr:col>
      <xdr:colOff>7620</xdr:colOff>
      <xdr:row>13</xdr:row>
      <xdr:rowOff>102870</xdr:rowOff>
    </xdr:from>
    <xdr:to>
      <xdr:col>5</xdr:col>
      <xdr:colOff>201480</xdr:colOff>
      <xdr:row>27</xdr:row>
      <xdr:rowOff>62550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63A2F0E-25CD-46C1-921F-3225430A1E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251460</xdr:colOff>
      <xdr:row>12</xdr:row>
      <xdr:rowOff>87630</xdr:rowOff>
    </xdr:from>
    <xdr:to>
      <xdr:col>11</xdr:col>
      <xdr:colOff>3360</xdr:colOff>
      <xdr:row>26</xdr:row>
      <xdr:rowOff>47310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4AE5BA4-C1C1-4D1E-B1F9-CC1686752A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38100</xdr:colOff>
      <xdr:row>12</xdr:row>
      <xdr:rowOff>72390</xdr:rowOff>
    </xdr:from>
    <xdr:to>
      <xdr:col>16</xdr:col>
      <xdr:colOff>590100</xdr:colOff>
      <xdr:row>26</xdr:row>
      <xdr:rowOff>32070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3A35910-E629-40EA-A473-7AA9049AF6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434340</xdr:colOff>
      <xdr:row>3</xdr:row>
      <xdr:rowOff>160020</xdr:rowOff>
    </xdr:from>
    <xdr:to>
      <xdr:col>22</xdr:col>
      <xdr:colOff>457200</xdr:colOff>
      <xdr:row>7</xdr:row>
      <xdr:rowOff>160020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02EF5C8-5194-440F-AF32-23CBA6DAF381}"/>
            </a:ext>
          </a:extLst>
        </xdr:cNvPr>
        <xdr:cNvSpPr txBox="1"/>
      </xdr:nvSpPr>
      <xdr:spPr>
        <a:xfrm>
          <a:off x="12519660" y="731520"/>
          <a:ext cx="2461260" cy="731520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100">
              <a:solidFill>
                <a:schemeClr val="accent5">
                  <a:lumMod val="75000"/>
                </a:schemeClr>
              </a:solidFill>
            </a:rPr>
            <a:t>Orden zero --&gt; [C]t = -kt +[C]o</a:t>
          </a:r>
        </a:p>
        <a:p>
          <a:pPr algn="ctr"/>
          <a:r>
            <a:rPr lang="en-GB" sz="1100">
              <a:solidFill>
                <a:schemeClr val="accent5">
                  <a:lumMod val="75000"/>
                </a:schemeClr>
              </a:solidFill>
            </a:rPr>
            <a:t>First order: ln [A]t = -kt + ln[A]o</a:t>
          </a:r>
        </a:p>
        <a:p>
          <a:pPr algn="ctr"/>
          <a:r>
            <a:rPr lang="en-GB" sz="1100">
              <a:solidFill>
                <a:schemeClr val="accent5">
                  <a:lumMod val="75000"/>
                </a:schemeClr>
              </a:solidFill>
            </a:rPr>
            <a:t>Second order: 1/[A]t = kt + 1/[A]o</a:t>
          </a:r>
        </a:p>
      </xdr:txBody>
    </xdr:sp>
    <xdr:clientData/>
  </xdr:twoCellAnchor>
  <xdr:twoCellAnchor editAs="oneCell">
    <xdr:from>
      <xdr:col>10</xdr:col>
      <xdr:colOff>327660</xdr:colOff>
      <xdr:row>5</xdr:row>
      <xdr:rowOff>22860</xdr:rowOff>
    </xdr:from>
    <xdr:to>
      <xdr:col>15</xdr:col>
      <xdr:colOff>251788</xdr:colOff>
      <xdr:row>11</xdr:row>
      <xdr:rowOff>121920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78058C3-0AF9-47CB-8F78-BB78362A7F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6144" t="30168" r="29047" b="53425"/>
        <a:stretch/>
      </xdr:blipFill>
      <xdr:spPr>
        <a:xfrm>
          <a:off x="7292340" y="960120"/>
          <a:ext cx="3215968" cy="1196340"/>
        </a:xfrm>
        <a:prstGeom prst="rect">
          <a:avLst/>
        </a:prstGeom>
      </xdr:spPr>
    </xdr:pic>
    <xdr:clientData/>
  </xdr:twoCellAnchor>
  <xdr:twoCellAnchor>
    <xdr:from>
      <xdr:col>0</xdr:col>
      <xdr:colOff>99060</xdr:colOff>
      <xdr:row>13</xdr:row>
      <xdr:rowOff>64770</xdr:rowOff>
    </xdr:from>
    <xdr:to>
      <xdr:col>5</xdr:col>
      <xdr:colOff>331020</xdr:colOff>
      <xdr:row>27</xdr:row>
      <xdr:rowOff>24450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62F6B16-C5E8-4768-8638-63287E0EFF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381000</xdr:colOff>
      <xdr:row>13</xdr:row>
      <xdr:rowOff>95250</xdr:rowOff>
    </xdr:from>
    <xdr:to>
      <xdr:col>10</xdr:col>
      <xdr:colOff>384360</xdr:colOff>
      <xdr:row>27</xdr:row>
      <xdr:rowOff>54930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A68C326-035E-405E-924E-5B56E38A15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434340</xdr:colOff>
      <xdr:row>12</xdr:row>
      <xdr:rowOff>80010</xdr:rowOff>
    </xdr:from>
    <xdr:to>
      <xdr:col>16</xdr:col>
      <xdr:colOff>132900</xdr:colOff>
      <xdr:row>26</xdr:row>
      <xdr:rowOff>39690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C983DDA-3E38-4B83-9CE0-9978203402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83820</xdr:colOff>
      <xdr:row>6</xdr:row>
      <xdr:rowOff>15240</xdr:rowOff>
    </xdr:from>
    <xdr:to>
      <xdr:col>10</xdr:col>
      <xdr:colOff>7620</xdr:colOff>
      <xdr:row>10</xdr:row>
      <xdr:rowOff>15240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9E90A93-AE41-48BF-B640-59FDE610BA85}"/>
            </a:ext>
          </a:extLst>
        </xdr:cNvPr>
        <xdr:cNvSpPr txBox="1"/>
      </xdr:nvSpPr>
      <xdr:spPr>
        <a:xfrm>
          <a:off x="4381500" y="1112520"/>
          <a:ext cx="2461260" cy="731520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100">
              <a:solidFill>
                <a:schemeClr val="accent5">
                  <a:lumMod val="75000"/>
                </a:schemeClr>
              </a:solidFill>
            </a:rPr>
            <a:t>Orden zero --&gt; [C]t = -kt +[C]o</a:t>
          </a:r>
        </a:p>
        <a:p>
          <a:pPr algn="ctr"/>
          <a:r>
            <a:rPr lang="en-GB" sz="1100">
              <a:solidFill>
                <a:schemeClr val="accent5">
                  <a:lumMod val="75000"/>
                </a:schemeClr>
              </a:solidFill>
            </a:rPr>
            <a:t>First order: ln [A]t = -kt + ln[A]o</a:t>
          </a:r>
        </a:p>
        <a:p>
          <a:pPr algn="ctr"/>
          <a:r>
            <a:rPr lang="en-GB" sz="1100">
              <a:solidFill>
                <a:schemeClr val="accent5">
                  <a:lumMod val="75000"/>
                </a:schemeClr>
              </a:solidFill>
            </a:rPr>
            <a:t>Second order: 1/[A]t = kt + 1/[A]o</a:t>
          </a:r>
        </a:p>
      </xdr:txBody>
    </xdr:sp>
    <xdr:clientData/>
  </xdr:twoCellAnchor>
  <xdr:twoCellAnchor>
    <xdr:from>
      <xdr:col>0</xdr:col>
      <xdr:colOff>137160</xdr:colOff>
      <xdr:row>13</xdr:row>
      <xdr:rowOff>72390</xdr:rowOff>
    </xdr:from>
    <xdr:to>
      <xdr:col>16</xdr:col>
      <xdr:colOff>536760</xdr:colOff>
      <xdr:row>27</xdr:row>
      <xdr:rowOff>39690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13CF6BE4-48A9-450B-9BCD-C9FA005FB13A}"/>
            </a:ext>
          </a:extLst>
        </xdr:cNvPr>
        <xdr:cNvGrpSpPr/>
      </xdr:nvGrpSpPr>
      <xdr:grpSpPr>
        <a:xfrm>
          <a:off x="137160" y="2449830"/>
          <a:ext cx="10892340" cy="2527620"/>
          <a:chOff x="0" y="2282190"/>
          <a:chExt cx="10892340" cy="2527620"/>
        </a:xfrm>
      </xdr:grpSpPr>
      <xdr:graphicFrame macro="">
        <xdr:nvGraphicFramePr>
          <xdr:cNvPr id="4" name="Chart 3">
            <a:extLst>
              <a:ext uri="{FF2B5EF4-FFF2-40B4-BE49-F238E27FC236}">
                <a16:creationId xmlns:a16="http://schemas.microsoft.com/office/drawing/2014/main" id="{6B3D57C3-DB71-45EF-802B-94742E035F6D}"/>
              </a:ext>
            </a:extLst>
          </xdr:cNvPr>
          <xdr:cNvGraphicFramePr>
            <a:graphicFrameLocks/>
          </xdr:cNvGraphicFramePr>
        </xdr:nvGraphicFramePr>
        <xdr:xfrm>
          <a:off x="0" y="2282190"/>
          <a:ext cx="3600000" cy="252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5" name="Chart 4">
            <a:extLst>
              <a:ext uri="{FF2B5EF4-FFF2-40B4-BE49-F238E27FC236}">
                <a16:creationId xmlns:a16="http://schemas.microsoft.com/office/drawing/2014/main" id="{A10B94DD-2262-4EBA-946A-86B289959FBE}"/>
              </a:ext>
            </a:extLst>
          </xdr:cNvPr>
          <xdr:cNvGraphicFramePr>
            <a:graphicFrameLocks/>
          </xdr:cNvGraphicFramePr>
        </xdr:nvGraphicFramePr>
        <xdr:xfrm>
          <a:off x="3649980" y="2282190"/>
          <a:ext cx="3600000" cy="252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B450B949-D338-46DD-BA95-9197D8F8AB06}"/>
              </a:ext>
            </a:extLst>
          </xdr:cNvPr>
          <xdr:cNvGraphicFramePr>
            <a:graphicFrameLocks/>
          </xdr:cNvGraphicFramePr>
        </xdr:nvGraphicFramePr>
        <xdr:xfrm>
          <a:off x="7292340" y="2289810"/>
          <a:ext cx="3600000" cy="252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434340</xdr:colOff>
      <xdr:row>3</xdr:row>
      <xdr:rowOff>160020</xdr:rowOff>
    </xdr:from>
    <xdr:to>
      <xdr:col>22</xdr:col>
      <xdr:colOff>457200</xdr:colOff>
      <xdr:row>7</xdr:row>
      <xdr:rowOff>160020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9CDE2B2-C806-4498-89A5-308A69F25048}"/>
            </a:ext>
          </a:extLst>
        </xdr:cNvPr>
        <xdr:cNvSpPr txBox="1"/>
      </xdr:nvSpPr>
      <xdr:spPr>
        <a:xfrm>
          <a:off x="12489180" y="731520"/>
          <a:ext cx="2461260" cy="731520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GB" sz="1100">
              <a:solidFill>
                <a:schemeClr val="accent5">
                  <a:lumMod val="75000"/>
                </a:schemeClr>
              </a:solidFill>
            </a:rPr>
            <a:t>Orden zero --&gt; [C]t = -kt +[C]o</a:t>
          </a:r>
        </a:p>
        <a:p>
          <a:pPr algn="ctr"/>
          <a:r>
            <a:rPr lang="en-GB" sz="1100">
              <a:solidFill>
                <a:schemeClr val="accent5">
                  <a:lumMod val="75000"/>
                </a:schemeClr>
              </a:solidFill>
            </a:rPr>
            <a:t>First order: ln [A]t = -kt + ln[A]o</a:t>
          </a:r>
        </a:p>
        <a:p>
          <a:pPr algn="ctr"/>
          <a:r>
            <a:rPr lang="en-GB" sz="1100">
              <a:solidFill>
                <a:schemeClr val="accent5">
                  <a:lumMod val="75000"/>
                </a:schemeClr>
              </a:solidFill>
            </a:rPr>
            <a:t>Second order: 1/[A]t = kt + 1/[A]o</a:t>
          </a:r>
        </a:p>
      </xdr:txBody>
    </xdr:sp>
    <xdr:clientData/>
  </xdr:twoCellAnchor>
  <xdr:twoCellAnchor editAs="oneCell">
    <xdr:from>
      <xdr:col>13</xdr:col>
      <xdr:colOff>121920</xdr:colOff>
      <xdr:row>5</xdr:row>
      <xdr:rowOff>76200</xdr:rowOff>
    </xdr:from>
    <xdr:to>
      <xdr:col>18</xdr:col>
      <xdr:colOff>289888</xdr:colOff>
      <xdr:row>11</xdr:row>
      <xdr:rowOff>175260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AECC54C-19F6-42B8-9171-FC88F43BF2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6144" t="30168" r="29047" b="53425"/>
        <a:stretch/>
      </xdr:blipFill>
      <xdr:spPr>
        <a:xfrm>
          <a:off x="9128760" y="1013460"/>
          <a:ext cx="3215968" cy="1196340"/>
        </a:xfrm>
        <a:prstGeom prst="rect">
          <a:avLst/>
        </a:prstGeom>
      </xdr:spPr>
    </xdr:pic>
    <xdr:clientData/>
  </xdr:twoCellAnchor>
  <xdr:twoCellAnchor>
    <xdr:from>
      <xdr:col>0</xdr:col>
      <xdr:colOff>99060</xdr:colOff>
      <xdr:row>12</xdr:row>
      <xdr:rowOff>87630</xdr:rowOff>
    </xdr:from>
    <xdr:to>
      <xdr:col>16</xdr:col>
      <xdr:colOff>63420</xdr:colOff>
      <xdr:row>26</xdr:row>
      <xdr:rowOff>62550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3835E808-FBFA-4434-8970-389A73FEC65C}"/>
            </a:ext>
          </a:extLst>
        </xdr:cNvPr>
        <xdr:cNvGrpSpPr/>
      </xdr:nvGrpSpPr>
      <xdr:grpSpPr>
        <a:xfrm>
          <a:off x="99060" y="2305050"/>
          <a:ext cx="10800000" cy="2535240"/>
          <a:chOff x="99060" y="2305050"/>
          <a:chExt cx="10869480" cy="2535240"/>
        </a:xfrm>
      </xdr:grpSpPr>
      <xdr:graphicFrame macro="">
        <xdr:nvGraphicFramePr>
          <xdr:cNvPr id="5" name="Chart 4">
            <a:extLst>
              <a:ext uri="{FF2B5EF4-FFF2-40B4-BE49-F238E27FC236}">
                <a16:creationId xmlns:a16="http://schemas.microsoft.com/office/drawing/2014/main" id="{546124EE-14DD-4E69-9DE8-4BAB4D281A71}"/>
              </a:ext>
            </a:extLst>
          </xdr:cNvPr>
          <xdr:cNvGraphicFramePr>
            <a:graphicFrameLocks/>
          </xdr:cNvGraphicFramePr>
        </xdr:nvGraphicFramePr>
        <xdr:xfrm>
          <a:off x="99060" y="2305050"/>
          <a:ext cx="3600000" cy="252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5385EC5E-E41B-4C58-8689-B340A3657A53}"/>
              </a:ext>
            </a:extLst>
          </xdr:cNvPr>
          <xdr:cNvGraphicFramePr>
            <a:graphicFrameLocks/>
          </xdr:cNvGraphicFramePr>
        </xdr:nvGraphicFramePr>
        <xdr:xfrm>
          <a:off x="3733800" y="2312670"/>
          <a:ext cx="3600000" cy="252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Chart 6">
            <a:extLst>
              <a:ext uri="{FF2B5EF4-FFF2-40B4-BE49-F238E27FC236}">
                <a16:creationId xmlns:a16="http://schemas.microsoft.com/office/drawing/2014/main" id="{D87E6B90-6897-4C6F-AEF6-938218C3DF8B}"/>
              </a:ext>
            </a:extLst>
          </xdr:cNvPr>
          <xdr:cNvGraphicFramePr>
            <a:graphicFrameLocks/>
          </xdr:cNvGraphicFramePr>
        </xdr:nvGraphicFramePr>
        <xdr:xfrm>
          <a:off x="7368540" y="2320290"/>
          <a:ext cx="3600000" cy="2520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ncina/Documents/Experiments/Chapter%204%20-Degradation/Kinetics/Sterilised%20and%20non%20sterilises%20soils/Degradation%20order%20and%20constants-%20RD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DX-SS"/>
      <sheetName val="RDX-NS"/>
      <sheetName val="RDX-SL"/>
      <sheetName val="RDX-NL"/>
      <sheetName val="Comparison"/>
    </sheetNames>
    <sheetDataSet>
      <sheetData sheetId="0"/>
      <sheetData sheetId="1">
        <row r="6">
          <cell r="A6">
            <v>0</v>
          </cell>
          <cell r="B6">
            <v>8.0432156046652617E-2</v>
          </cell>
          <cell r="C6">
            <v>-2.5203412319272176</v>
          </cell>
          <cell r="D6">
            <v>12.432838421240076</v>
          </cell>
        </row>
        <row r="7">
          <cell r="A7">
            <v>1</v>
          </cell>
          <cell r="B7">
            <v>7.5012099280558617E-2</v>
          </cell>
          <cell r="C7">
            <v>-2.5901058547163203</v>
          </cell>
          <cell r="D7">
            <v>13.331182697071599</v>
          </cell>
        </row>
        <row r="8">
          <cell r="A8">
            <v>3</v>
          </cell>
          <cell r="B8">
            <v>7.1483234821955899E-2</v>
          </cell>
          <cell r="C8">
            <v>-2.6382923347910454</v>
          </cell>
          <cell r="D8">
            <v>13.989294167936178</v>
          </cell>
        </row>
        <row r="9">
          <cell r="A9">
            <v>7</v>
          </cell>
          <cell r="B9">
            <v>7.5945956672161141E-2</v>
          </cell>
          <cell r="C9">
            <v>-2.577733288063718</v>
          </cell>
          <cell r="D9">
            <v>13.167257926801012</v>
          </cell>
        </row>
        <row r="10">
          <cell r="A10">
            <v>15</v>
          </cell>
          <cell r="B10">
            <v>8.116247640697738E-2</v>
          </cell>
          <cell r="C10">
            <v>-2.5113022518362866</v>
          </cell>
          <cell r="D10">
            <v>12.320964616526068</v>
          </cell>
        </row>
        <row r="11">
          <cell r="A11">
            <v>28</v>
          </cell>
          <cell r="B11">
            <v>7.7990961118021826E-2</v>
          </cell>
          <cell r="C11">
            <v>-2.5511623421097949</v>
          </cell>
          <cell r="D11">
            <v>12.821998673496591</v>
          </cell>
        </row>
        <row r="12">
          <cell r="A12">
            <v>56</v>
          </cell>
          <cell r="B12">
            <v>6.2228142715229036E-2</v>
          </cell>
          <cell r="C12">
            <v>-2.7769479263352435</v>
          </cell>
          <cell r="D12">
            <v>16.069899507948371</v>
          </cell>
        </row>
      </sheetData>
      <sheetData sheetId="2"/>
      <sheetData sheetId="3">
        <row r="6">
          <cell r="A6">
            <v>0</v>
          </cell>
          <cell r="B6">
            <v>8.0002636002644664E-2</v>
          </cell>
          <cell r="C6">
            <v>-2.5256956948180376</v>
          </cell>
          <cell r="D6">
            <v>12.499588138157632</v>
          </cell>
        </row>
        <row r="7">
          <cell r="A7">
            <v>1</v>
          </cell>
          <cell r="B7">
            <v>6.8687810231329263E-2</v>
          </cell>
          <cell r="C7">
            <v>-2.6781835302668329</v>
          </cell>
          <cell r="D7">
            <v>14.558623963002521</v>
          </cell>
        </row>
        <row r="8">
          <cell r="A8">
            <v>3</v>
          </cell>
          <cell r="B8">
            <v>7.1488775192208184E-2</v>
          </cell>
          <cell r="C8">
            <v>-2.6382148319252119</v>
          </cell>
          <cell r="D8">
            <v>13.988209999560793</v>
          </cell>
        </row>
        <row r="9">
          <cell r="A9">
            <v>7</v>
          </cell>
          <cell r="B9">
            <v>7.1222511638016919E-2</v>
          </cell>
          <cell r="C9">
            <v>-2.6419463358456428</v>
          </cell>
          <cell r="D9">
            <v>14.040504568027945</v>
          </cell>
        </row>
        <row r="10">
          <cell r="A10">
            <v>15</v>
          </cell>
          <cell r="B10">
            <v>5.8771116434510128E-2</v>
          </cell>
          <cell r="C10">
            <v>-2.8341047618643671</v>
          </cell>
          <cell r="D10">
            <v>17.015160859064515</v>
          </cell>
        </row>
        <row r="11">
          <cell r="A11">
            <v>28</v>
          </cell>
          <cell r="B11">
            <v>5.7076612961182042E-2</v>
          </cell>
          <cell r="C11">
            <v>-2.863360826585708</v>
          </cell>
          <cell r="D11">
            <v>17.520310826434333</v>
          </cell>
        </row>
        <row r="12">
          <cell r="A12">
            <v>56</v>
          </cell>
          <cell r="B12">
            <v>5.306820865920462E-2</v>
          </cell>
          <cell r="C12">
            <v>-2.9361772370138013</v>
          </cell>
          <cell r="D12">
            <v>18.843673552688333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88F41-5930-4C86-8E40-7C6DF0C3E805}">
  <dimension ref="A1:K15"/>
  <sheetViews>
    <sheetView workbookViewId="0">
      <selection activeCell="H19" sqref="H19"/>
    </sheetView>
  </sheetViews>
  <sheetFormatPr defaultRowHeight="14.4" x14ac:dyDescent="0.3"/>
  <cols>
    <col min="2" max="2" width="13" customWidth="1"/>
    <col min="3" max="3" width="10.77734375" bestFit="1" customWidth="1"/>
    <col min="4" max="4" width="12.77734375" customWidth="1"/>
    <col min="5" max="5" width="10.77734375" bestFit="1" customWidth="1"/>
    <col min="6" max="6" width="12.5546875" customWidth="1"/>
    <col min="7" max="7" width="10.77734375" bestFit="1" customWidth="1"/>
    <col min="8" max="11" width="12.5546875" bestFit="1" customWidth="1"/>
  </cols>
  <sheetData>
    <row r="1" spans="1:11" x14ac:dyDescent="0.3">
      <c r="A1" t="s">
        <v>47</v>
      </c>
    </row>
    <row r="3" spans="1:11" x14ac:dyDescent="0.3">
      <c r="A3" s="10"/>
      <c r="B3" s="39" t="s">
        <v>16</v>
      </c>
      <c r="C3" s="40"/>
      <c r="D3" s="41" t="s">
        <v>19</v>
      </c>
      <c r="E3" s="41"/>
      <c r="F3" s="42" t="s">
        <v>20</v>
      </c>
      <c r="G3" s="43"/>
      <c r="H3" s="44" t="s">
        <v>28</v>
      </c>
      <c r="I3" s="45"/>
      <c r="J3" s="46"/>
    </row>
    <row r="4" spans="1:11" x14ac:dyDescent="0.3">
      <c r="A4" s="16" t="s">
        <v>44</v>
      </c>
      <c r="B4" s="21" t="s">
        <v>18</v>
      </c>
      <c r="C4" s="17" t="s">
        <v>17</v>
      </c>
      <c r="D4" s="17" t="s">
        <v>21</v>
      </c>
      <c r="E4" s="17" t="s">
        <v>17</v>
      </c>
      <c r="F4" s="17" t="s">
        <v>22</v>
      </c>
      <c r="G4" s="22" t="s">
        <v>17</v>
      </c>
      <c r="H4" s="21">
        <v>0</v>
      </c>
      <c r="I4" s="17">
        <v>1</v>
      </c>
      <c r="J4" s="22">
        <v>2</v>
      </c>
      <c r="K4" t="s">
        <v>35</v>
      </c>
    </row>
    <row r="5" spans="1:11" x14ac:dyDescent="0.3">
      <c r="A5" s="48" t="s">
        <v>43</v>
      </c>
      <c r="B5" s="28"/>
      <c r="C5" s="15"/>
      <c r="D5" s="29"/>
      <c r="E5" s="30"/>
      <c r="F5" s="29"/>
      <c r="G5" s="31"/>
      <c r="H5" s="32"/>
      <c r="I5" s="33"/>
      <c r="J5" s="34"/>
      <c r="K5" s="19"/>
    </row>
    <row r="6" spans="1:11" x14ac:dyDescent="0.3">
      <c r="A6" s="10" t="s">
        <v>45</v>
      </c>
      <c r="B6" s="47">
        <v>1.6227535519340697</v>
      </c>
      <c r="C6" s="15">
        <v>0.28999999999999998</v>
      </c>
      <c r="D6" s="29">
        <v>6.2585080528564863</v>
      </c>
      <c r="E6" s="30">
        <v>0.35</v>
      </c>
      <c r="F6" s="29">
        <v>25.130794108686437</v>
      </c>
      <c r="G6" s="30">
        <v>0.43</v>
      </c>
      <c r="H6" s="29">
        <v>118.50888330869638</v>
      </c>
      <c r="I6" s="18">
        <f>'NTO-sand'!H5</f>
        <v>199.75597014580416</v>
      </c>
      <c r="J6" s="29">
        <v>103.45710415211605</v>
      </c>
      <c r="K6" s="18">
        <f>'NTO-sand'!O4</f>
        <v>107.0755660385349</v>
      </c>
    </row>
    <row r="7" spans="1:11" x14ac:dyDescent="0.3">
      <c r="A7" s="10" t="s">
        <v>46</v>
      </c>
      <c r="B7" s="47">
        <v>2.3111619095755387</v>
      </c>
      <c r="C7" s="15">
        <v>0.48</v>
      </c>
      <c r="D7" s="29">
        <v>17.410669735764795</v>
      </c>
      <c r="E7" s="30">
        <v>0.6</v>
      </c>
      <c r="F7" s="29">
        <v>144.97183319870851</v>
      </c>
      <c r="G7" s="30">
        <v>0.67</v>
      </c>
      <c r="H7" s="23">
        <v>56.959488431717809</v>
      </c>
      <c r="I7" s="18">
        <f>'NTO loam'!H5</f>
        <v>50.518928930264636</v>
      </c>
      <c r="J7" s="23">
        <v>26.199314139494732</v>
      </c>
      <c r="K7" s="18">
        <v>23</v>
      </c>
    </row>
    <row r="8" spans="1:11" x14ac:dyDescent="0.3">
      <c r="I8" s="11"/>
      <c r="K8" s="11"/>
    </row>
    <row r="9" spans="1:11" x14ac:dyDescent="0.3">
      <c r="A9" s="6" t="s">
        <v>40</v>
      </c>
      <c r="B9" s="2"/>
      <c r="C9" s="2"/>
      <c r="D9" s="2"/>
      <c r="E9" s="2"/>
      <c r="F9" s="2"/>
      <c r="G9" s="2"/>
      <c r="I9" s="11"/>
      <c r="K9" s="11"/>
    </row>
    <row r="10" spans="1:11" x14ac:dyDescent="0.3">
      <c r="A10" t="s">
        <v>41</v>
      </c>
      <c r="B10" s="4">
        <v>1.1017548395286685</v>
      </c>
      <c r="C10" s="4">
        <v>0.75</v>
      </c>
      <c r="D10" s="4">
        <v>9.5957083241385153</v>
      </c>
      <c r="E10" s="4">
        <v>0.83</v>
      </c>
      <c r="F10" s="4">
        <v>86.062734285352803</v>
      </c>
      <c r="G10" s="4">
        <v>0.89</v>
      </c>
      <c r="H10" s="4">
        <v>75.905098212381986</v>
      </c>
      <c r="I10" s="26">
        <v>72.235123989366855</v>
      </c>
      <c r="J10" s="4">
        <v>69.47026428949377</v>
      </c>
      <c r="K10" s="26">
        <v>2.765553829085492</v>
      </c>
    </row>
    <row r="11" spans="1:11" x14ac:dyDescent="0.3">
      <c r="A11" t="s">
        <v>42</v>
      </c>
      <c r="B11" s="4">
        <v>1.1355539147084983</v>
      </c>
      <c r="C11" s="4">
        <v>0.68</v>
      </c>
      <c r="D11" s="4">
        <v>9.3261989148717408</v>
      </c>
      <c r="E11" s="4">
        <v>0.74</v>
      </c>
      <c r="F11" s="4">
        <v>78.325099054582537</v>
      </c>
      <c r="G11" s="4">
        <v>0.8</v>
      </c>
      <c r="H11" s="4">
        <v>72.882573015897194</v>
      </c>
      <c r="I11" s="26">
        <v>74.322581674152275</v>
      </c>
      <c r="J11" s="4">
        <v>77.132533479622325</v>
      </c>
      <c r="K11" s="26">
        <v>19.537061403075842</v>
      </c>
    </row>
    <row r="12" spans="1:11" x14ac:dyDescent="0.3">
      <c r="I12" s="11"/>
      <c r="K12" s="11"/>
    </row>
    <row r="13" spans="1:11" x14ac:dyDescent="0.3">
      <c r="A13" t="s">
        <v>50</v>
      </c>
      <c r="I13" s="11"/>
      <c r="K13" s="11"/>
    </row>
    <row r="14" spans="1:11" x14ac:dyDescent="0.3">
      <c r="A14" t="s">
        <v>45</v>
      </c>
      <c r="B14" s="38">
        <v>0.21460919479314702</v>
      </c>
      <c r="C14" s="38">
        <v>0.45</v>
      </c>
      <c r="D14" s="38">
        <v>3.1091054058595802</v>
      </c>
      <c r="E14" s="38">
        <v>0.48</v>
      </c>
      <c r="F14" s="38">
        <v>45.23457787762883</v>
      </c>
      <c r="G14" s="38">
        <v>0.51</v>
      </c>
      <c r="H14" s="38">
        <v>187.39214814206323</v>
      </c>
      <c r="I14" s="26">
        <v>222.94103611077463</v>
      </c>
      <c r="J14" s="38">
        <v>274.85253548456012</v>
      </c>
      <c r="K14" s="26">
        <v>103.67433915457283</v>
      </c>
    </row>
    <row r="15" spans="1:11" x14ac:dyDescent="0.3">
      <c r="A15" t="s">
        <v>46</v>
      </c>
      <c r="B15" s="38">
        <v>0.40409976002761877</v>
      </c>
      <c r="C15" s="38">
        <v>0.72</v>
      </c>
      <c r="D15" s="38">
        <v>6.373569456344935</v>
      </c>
      <c r="E15" s="38">
        <v>0.76</v>
      </c>
      <c r="F15" s="38">
        <v>101.55081005533965</v>
      </c>
      <c r="G15" s="38">
        <v>0.8</v>
      </c>
      <c r="H15" s="38">
        <v>98.988720009604521</v>
      </c>
      <c r="I15" s="26">
        <v>108.75337364840549</v>
      </c>
      <c r="J15" s="38">
        <v>123.08703526191508</v>
      </c>
      <c r="K15" s="26">
        <v>27.077612144784158</v>
      </c>
    </row>
  </sheetData>
  <mergeCells count="4">
    <mergeCell ref="B3:C3"/>
    <mergeCell ref="D3:E3"/>
    <mergeCell ref="F3:G3"/>
    <mergeCell ref="H3:J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2EE3E-0453-4EAE-8D86-14FF500107DC}">
  <dimension ref="A1:O13"/>
  <sheetViews>
    <sheetView workbookViewId="0">
      <selection activeCell="A14" sqref="A14"/>
    </sheetView>
  </sheetViews>
  <sheetFormatPr defaultRowHeight="14.4" x14ac:dyDescent="0.3"/>
  <cols>
    <col min="1" max="1" width="11.21875" customWidth="1"/>
    <col min="3" max="3" width="9.33203125" customWidth="1"/>
    <col min="4" max="4" width="13.109375" customWidth="1"/>
    <col min="5" max="5" width="9.33203125" customWidth="1"/>
    <col min="10" max="10" width="10.33203125" customWidth="1"/>
    <col min="11" max="11" width="5.5546875" customWidth="1"/>
    <col min="12" max="12" width="10.33203125" customWidth="1"/>
  </cols>
  <sheetData>
    <row r="1" spans="1:15" x14ac:dyDescent="0.3">
      <c r="A1" t="s">
        <v>0</v>
      </c>
      <c r="G1" t="s">
        <v>6</v>
      </c>
      <c r="H1" t="s">
        <v>8</v>
      </c>
      <c r="I1" t="s">
        <v>9</v>
      </c>
    </row>
    <row r="2" spans="1:15" x14ac:dyDescent="0.3">
      <c r="B2" s="10"/>
      <c r="C2" s="10"/>
      <c r="D2" s="10"/>
      <c r="E2" s="10"/>
      <c r="F2" t="s">
        <v>5</v>
      </c>
      <c r="G2" s="13">
        <f>-(SLOPE(B6:B12,A6:A12))*1000</f>
        <v>1.6227535519340697</v>
      </c>
      <c r="H2" s="13">
        <f>-(SLOPE(C7:C12,A7:A12))*1000</f>
        <v>3.4699697839018744</v>
      </c>
      <c r="I2" s="13">
        <f>(SLOPE(D6:D12,A6:A12))*1000</f>
        <v>25.130794108686437</v>
      </c>
      <c r="M2" t="s">
        <v>32</v>
      </c>
      <c r="N2" t="s">
        <v>33</v>
      </c>
    </row>
    <row r="3" spans="1:15" x14ac:dyDescent="0.3">
      <c r="A3" s="20" t="s">
        <v>25</v>
      </c>
      <c r="B3" s="9" t="s">
        <v>29</v>
      </c>
      <c r="C3" s="9"/>
      <c r="D3" s="9"/>
      <c r="E3" s="9"/>
      <c r="F3" t="s">
        <v>7</v>
      </c>
      <c r="G3" s="12" t="s">
        <v>13</v>
      </c>
      <c r="H3" s="12" t="s">
        <v>14</v>
      </c>
      <c r="I3" s="12" t="s">
        <v>15</v>
      </c>
      <c r="L3" s="12" t="s">
        <v>34</v>
      </c>
      <c r="M3" cm="1">
        <f t="array" ref="M3:N7">LINEST(C7:C12,A7:A12,TRUE,TRUE)</f>
        <v>-3.4699697839018742E-3</v>
      </c>
      <c r="N3">
        <v>-1.394766574665091</v>
      </c>
    </row>
    <row r="4" spans="1:15" x14ac:dyDescent="0.3">
      <c r="F4" t="s">
        <v>17</v>
      </c>
      <c r="G4" s="12">
        <v>0.28999999999999998</v>
      </c>
      <c r="H4" s="12">
        <v>0.35</v>
      </c>
      <c r="I4" s="12">
        <v>0.43</v>
      </c>
      <c r="L4" t="s">
        <v>30</v>
      </c>
      <c r="M4">
        <v>1.8600143889402052E-3</v>
      </c>
      <c r="N4">
        <v>4.9234783483122324E-2</v>
      </c>
      <c r="O4" s="26">
        <f>-M4*H5/M3</f>
        <v>107.0755660385349</v>
      </c>
    </row>
    <row r="5" spans="1:15" x14ac:dyDescent="0.3">
      <c r="A5" t="s">
        <v>1</v>
      </c>
      <c r="B5" t="s">
        <v>2</v>
      </c>
      <c r="C5" t="s">
        <v>3</v>
      </c>
      <c r="D5" t="s">
        <v>4</v>
      </c>
      <c r="F5" t="s">
        <v>24</v>
      </c>
      <c r="G5" s="25">
        <f>B6*1000/(2*G2)</f>
        <v>118.50888330869638</v>
      </c>
      <c r="H5" s="27">
        <f>(LN(2)/H2)*1000</f>
        <v>199.75597014580416</v>
      </c>
      <c r="I5" s="25">
        <f>1000/(I2*B6)</f>
        <v>103.45710415211605</v>
      </c>
      <c r="L5" t="s">
        <v>17</v>
      </c>
      <c r="M5">
        <v>0.46526328956488777</v>
      </c>
      <c r="N5">
        <v>8.6990893095384686E-2</v>
      </c>
    </row>
    <row r="6" spans="1:15" x14ac:dyDescent="0.3">
      <c r="A6">
        <v>0</v>
      </c>
      <c r="B6" s="13">
        <v>0.38462142264985449</v>
      </c>
      <c r="C6" s="3"/>
      <c r="D6" s="4">
        <f t="shared" ref="D6:D12" si="0">1/B6</f>
        <v>2.5999591835277571</v>
      </c>
      <c r="M6">
        <v>3.4803168025348827</v>
      </c>
      <c r="N6">
        <v>4</v>
      </c>
    </row>
    <row r="7" spans="1:15" x14ac:dyDescent="0.3">
      <c r="A7">
        <v>1</v>
      </c>
      <c r="B7" s="13">
        <v>0.24268369967533451</v>
      </c>
      <c r="C7" s="3">
        <f t="shared" ref="C7:C13" si="1">LN(B7)</f>
        <v>-1.4159963309470465</v>
      </c>
      <c r="D7" s="4">
        <f t="shared" si="0"/>
        <v>4.120589892678467</v>
      </c>
      <c r="M7">
        <v>2.6337003252140674E-2</v>
      </c>
      <c r="N7">
        <v>3.0269661926130592E-2</v>
      </c>
    </row>
    <row r="8" spans="1:15" x14ac:dyDescent="0.3">
      <c r="A8">
        <v>3</v>
      </c>
      <c r="B8" s="13">
        <v>0.22466396367892041</v>
      </c>
      <c r="C8" s="3">
        <f t="shared" si="1"/>
        <v>-1.493149487913042</v>
      </c>
      <c r="D8" s="4">
        <f t="shared" si="0"/>
        <v>4.4510921272142907</v>
      </c>
    </row>
    <row r="9" spans="1:15" x14ac:dyDescent="0.3">
      <c r="A9">
        <v>7</v>
      </c>
      <c r="B9" s="13">
        <v>0.23703727781199788</v>
      </c>
      <c r="C9" s="3">
        <f t="shared" si="1"/>
        <v>-1.4395378598698527</v>
      </c>
      <c r="D9" s="4">
        <f t="shared" si="0"/>
        <v>4.2187457147273397</v>
      </c>
    </row>
    <row r="10" spans="1:15" x14ac:dyDescent="0.3">
      <c r="A10">
        <v>15</v>
      </c>
      <c r="B10" s="13">
        <v>0.26841321253169503</v>
      </c>
      <c r="C10" s="3">
        <f t="shared" si="1"/>
        <v>-1.3152276480779823</v>
      </c>
      <c r="D10" s="4">
        <f t="shared" si="0"/>
        <v>3.7255990141763866</v>
      </c>
    </row>
    <row r="11" spans="1:15" x14ac:dyDescent="0.3">
      <c r="A11">
        <v>28</v>
      </c>
      <c r="B11" s="13">
        <v>0.2351902289658899</v>
      </c>
      <c r="C11" s="3">
        <f t="shared" si="1"/>
        <v>-1.4473606073329937</v>
      </c>
      <c r="D11" s="4">
        <f t="shared" si="0"/>
        <v>4.2518773181900853</v>
      </c>
    </row>
    <row r="12" spans="1:15" x14ac:dyDescent="0.3">
      <c r="A12">
        <v>56</v>
      </c>
      <c r="B12" s="13">
        <v>0.19416942232509796</v>
      </c>
      <c r="C12" s="3">
        <f t="shared" si="1"/>
        <v>-1.6390241900788358</v>
      </c>
      <c r="D12" s="4">
        <f t="shared" si="0"/>
        <v>5.1501415002703128</v>
      </c>
    </row>
    <row r="13" spans="1:15" x14ac:dyDescent="0.3">
      <c r="A13">
        <f>(C13-N3)/M3</f>
        <v>736.73882032346648</v>
      </c>
      <c r="B13">
        <f>B6/20</f>
        <v>1.9231071132492724E-2</v>
      </c>
      <c r="C13" s="3">
        <f t="shared" si="1"/>
        <v>-3.9512280198150318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9756E-5550-4885-A36A-0FC10A9E41EB}">
  <dimension ref="A1:O12"/>
  <sheetViews>
    <sheetView workbookViewId="0">
      <selection activeCell="O6" sqref="O6"/>
    </sheetView>
  </sheetViews>
  <sheetFormatPr defaultRowHeight="14.4" x14ac:dyDescent="0.3"/>
  <cols>
    <col min="1" max="1" width="11.21875" customWidth="1"/>
    <col min="5" max="5" width="11.21875" customWidth="1"/>
    <col min="6" max="6" width="11.77734375" customWidth="1"/>
    <col min="10" max="10" width="13.44140625" customWidth="1"/>
    <col min="11" max="11" width="10.44140625" customWidth="1"/>
    <col min="12" max="12" width="10.88671875" customWidth="1"/>
  </cols>
  <sheetData>
    <row r="1" spans="1:15" x14ac:dyDescent="0.3">
      <c r="A1" t="s">
        <v>0</v>
      </c>
      <c r="G1" s="5" t="s">
        <v>6</v>
      </c>
      <c r="H1" s="5" t="s">
        <v>8</v>
      </c>
      <c r="I1" s="5" t="s">
        <v>9</v>
      </c>
    </row>
    <row r="2" spans="1:15" x14ac:dyDescent="0.3">
      <c r="F2" s="6" t="s">
        <v>5</v>
      </c>
      <c r="G2" s="7">
        <f>-(SLOPE(B6:B12,A6:A12))*1000</f>
        <v>2.3111619095755387</v>
      </c>
      <c r="H2" s="4">
        <f>-(SLOPE(C6:C12,A6:A12))*1000</f>
        <v>13.720543868155884</v>
      </c>
      <c r="I2" s="4">
        <f>(SLOPE(D6:D12,A6:A12))*1000</f>
        <v>144.97183319870851</v>
      </c>
      <c r="M2" t="s">
        <v>32</v>
      </c>
      <c r="N2" t="s">
        <v>33</v>
      </c>
    </row>
    <row r="3" spans="1:15" ht="16.2" x14ac:dyDescent="0.3">
      <c r="A3" s="14" t="s">
        <v>26</v>
      </c>
      <c r="B3" s="9"/>
      <c r="C3" s="9"/>
      <c r="D3" s="9"/>
      <c r="E3" s="9"/>
      <c r="F3" t="s">
        <v>7</v>
      </c>
      <c r="G3" s="1" t="s">
        <v>11</v>
      </c>
      <c r="H3" s="1" t="s">
        <v>10</v>
      </c>
      <c r="I3" s="1" t="s">
        <v>12</v>
      </c>
      <c r="L3" s="12" t="s">
        <v>34</v>
      </c>
      <c r="M3" cm="1">
        <f t="array" ref="M3:N7">LINEST(C7:C12,A7:A12,TRUE,TRUE)</f>
        <v>-1.3720543868155886E-2</v>
      </c>
      <c r="N3">
        <v>-1.915812887254031</v>
      </c>
    </row>
    <row r="4" spans="1:15" x14ac:dyDescent="0.3">
      <c r="F4" t="s">
        <v>23</v>
      </c>
      <c r="G4">
        <v>0.48</v>
      </c>
      <c r="H4">
        <v>0.6</v>
      </c>
      <c r="I4">
        <v>0.67</v>
      </c>
      <c r="L4" t="s">
        <v>30</v>
      </c>
      <c r="M4">
        <v>5.3776073177747687E-3</v>
      </c>
      <c r="N4">
        <v>0.14234585147416645</v>
      </c>
      <c r="O4" s="26">
        <f>-M4*H5/M3</f>
        <v>19.800305622873868</v>
      </c>
    </row>
    <row r="5" spans="1:15" x14ac:dyDescent="0.3">
      <c r="A5" t="s">
        <v>1</v>
      </c>
      <c r="B5" t="s">
        <v>2</v>
      </c>
      <c r="C5" t="s">
        <v>3</v>
      </c>
      <c r="D5" t="s">
        <v>4</v>
      </c>
      <c r="F5" t="s">
        <v>27</v>
      </c>
      <c r="G5" s="19">
        <f>B6*1000/(2*G2)</f>
        <v>56.959488431717809</v>
      </c>
      <c r="H5" s="19">
        <f>(LN(2)/H2)*1000</f>
        <v>50.518928930264636</v>
      </c>
      <c r="I5" s="25">
        <f>1000/(I2*B6)</f>
        <v>26.199314139494732</v>
      </c>
      <c r="L5" t="s">
        <v>17</v>
      </c>
      <c r="M5">
        <v>0.61940112514422241</v>
      </c>
      <c r="N5">
        <v>0.25150497010727263</v>
      </c>
      <c r="O5">
        <f>O4*H2/H5</f>
        <v>5.3776073177747667</v>
      </c>
    </row>
    <row r="6" spans="1:15" x14ac:dyDescent="0.3">
      <c r="A6">
        <v>0</v>
      </c>
      <c r="B6" s="13">
        <v>0.2632852001045895</v>
      </c>
      <c r="C6" s="3"/>
      <c r="D6" s="4">
        <f t="shared" ref="D6:D12" si="0">1/B6</f>
        <v>3.7981625993513957</v>
      </c>
      <c r="M6">
        <v>6.5097525617114398</v>
      </c>
      <c r="N6">
        <v>4</v>
      </c>
    </row>
    <row r="7" spans="1:15" x14ac:dyDescent="0.3">
      <c r="A7">
        <v>1</v>
      </c>
      <c r="B7" s="13">
        <v>0.19446288229640721</v>
      </c>
      <c r="C7" s="3">
        <f t="shared" ref="C7:C12" si="1">LN(B7)</f>
        <v>-1.6375139706575701</v>
      </c>
      <c r="D7" s="4">
        <f t="shared" si="0"/>
        <v>5.1423695267242033</v>
      </c>
      <c r="M7">
        <v>0.41177277077909685</v>
      </c>
      <c r="N7">
        <v>0.25301899995464044</v>
      </c>
    </row>
    <row r="8" spans="1:15" x14ac:dyDescent="0.3">
      <c r="A8">
        <v>3</v>
      </c>
      <c r="B8" s="13">
        <v>0.11887898490642555</v>
      </c>
      <c r="C8" s="3">
        <f t="shared" si="1"/>
        <v>-2.1296492368578117</v>
      </c>
      <c r="D8" s="4">
        <f t="shared" si="0"/>
        <v>8.4119157039163852</v>
      </c>
    </row>
    <row r="9" spans="1:15" x14ac:dyDescent="0.3">
      <c r="A9">
        <v>7</v>
      </c>
      <c r="B9" s="13">
        <v>0.14715843033560408</v>
      </c>
      <c r="C9" s="3">
        <f t="shared" si="1"/>
        <v>-1.9162455151818729</v>
      </c>
      <c r="D9" s="4">
        <f t="shared" si="0"/>
        <v>6.7953972988121505</v>
      </c>
    </row>
    <row r="10" spans="1:15" x14ac:dyDescent="0.3">
      <c r="A10">
        <v>15</v>
      </c>
      <c r="B10" s="13">
        <v>0.11161932243892118</v>
      </c>
      <c r="C10" s="3">
        <f t="shared" si="1"/>
        <v>-2.1926611038882471</v>
      </c>
      <c r="D10" s="4">
        <f t="shared" si="0"/>
        <v>8.9590223103818474</v>
      </c>
    </row>
    <row r="11" spans="1:15" x14ac:dyDescent="0.3">
      <c r="A11">
        <v>28</v>
      </c>
      <c r="B11" s="13">
        <v>7.3531174690809484E-2</v>
      </c>
      <c r="C11" s="3">
        <f t="shared" si="1"/>
        <v>-2.6100458172344121</v>
      </c>
      <c r="D11" s="4">
        <f t="shared" si="0"/>
        <v>13.599673937005498</v>
      </c>
    </row>
    <row r="12" spans="1:15" x14ac:dyDescent="0.3">
      <c r="A12">
        <v>56</v>
      </c>
      <c r="B12" s="13">
        <v>8.0618953244108407E-2</v>
      </c>
      <c r="C12" s="3">
        <f t="shared" si="1"/>
        <v>-2.5180215052014168</v>
      </c>
      <c r="D12" s="4">
        <f t="shared" si="0"/>
        <v>12.404031059198594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947C5-3A5E-446C-A1A3-AFA02D585867}">
  <dimension ref="A1:N13"/>
  <sheetViews>
    <sheetView workbookViewId="0">
      <selection activeCell="C12" sqref="C12:C13"/>
    </sheetView>
  </sheetViews>
  <sheetFormatPr defaultRowHeight="14.4" x14ac:dyDescent="0.3"/>
  <cols>
    <col min="1" max="1" width="11.21875" customWidth="1"/>
    <col min="3" max="3" width="9.33203125" customWidth="1"/>
    <col min="4" max="4" width="13.109375" customWidth="1"/>
    <col min="5" max="5" width="7.109375" customWidth="1"/>
    <col min="6" max="6" width="12" customWidth="1"/>
    <col min="10" max="10" width="8.5546875" customWidth="1"/>
  </cols>
  <sheetData>
    <row r="1" spans="1:14" x14ac:dyDescent="0.3">
      <c r="A1" t="s">
        <v>0</v>
      </c>
      <c r="G1" t="s">
        <v>6</v>
      </c>
      <c r="H1" t="s">
        <v>8</v>
      </c>
      <c r="I1" t="s">
        <v>9</v>
      </c>
      <c r="L1" t="s">
        <v>32</v>
      </c>
      <c r="M1" t="s">
        <v>33</v>
      </c>
      <c r="N1" t="s">
        <v>37</v>
      </c>
    </row>
    <row r="2" spans="1:14" x14ac:dyDescent="0.3">
      <c r="F2" t="s">
        <v>5</v>
      </c>
      <c r="G2" s="8">
        <f>-(SLOPE(B6:B12,A6:A12))*1000</f>
        <v>1.1017548395286685</v>
      </c>
      <c r="H2" s="8">
        <f>-(SLOPE(C6:C12,A6:A12))*1000</f>
        <v>9.5957083241385153</v>
      </c>
      <c r="I2" s="8">
        <f>(SLOPE(D6:D12,A6:A12))*1000</f>
        <v>86.062734285352803</v>
      </c>
      <c r="K2" t="s">
        <v>31</v>
      </c>
      <c r="L2" cm="1">
        <f t="array" ref="L2:M6">LINEST(C6:C12,A6:A12,TRUE,TRUE)</f>
        <v>-9.5957083241385178E-3</v>
      </c>
      <c r="M2">
        <v>-1.9349689448571787</v>
      </c>
    </row>
    <row r="3" spans="1:14" x14ac:dyDescent="0.3">
      <c r="A3" s="36" t="s">
        <v>38</v>
      </c>
      <c r="F3" t="s">
        <v>7</v>
      </c>
      <c r="G3" t="s">
        <v>13</v>
      </c>
      <c r="H3" t="s">
        <v>14</v>
      </c>
      <c r="I3" t="s">
        <v>15</v>
      </c>
      <c r="K3" s="11" t="s">
        <v>30</v>
      </c>
      <c r="L3">
        <v>1.895531992757772E-3</v>
      </c>
      <c r="M3">
        <v>4.6452966406169409E-2</v>
      </c>
      <c r="N3" s="35">
        <f>-L3*H5/L2</f>
        <v>2.765553829085492</v>
      </c>
    </row>
    <row r="4" spans="1:14" x14ac:dyDescent="0.3">
      <c r="F4" t="s">
        <v>17</v>
      </c>
      <c r="G4">
        <f>0.75</f>
        <v>0.75</v>
      </c>
      <c r="H4">
        <v>0.83</v>
      </c>
      <c r="I4">
        <v>0.89</v>
      </c>
      <c r="K4" t="s">
        <v>17</v>
      </c>
      <c r="L4">
        <v>0.83674349029406714</v>
      </c>
      <c r="M4">
        <v>9.4309690252249445E-2</v>
      </c>
    </row>
    <row r="5" spans="1:14" x14ac:dyDescent="0.3">
      <c r="A5" t="s">
        <v>1</v>
      </c>
      <c r="B5" t="s">
        <v>2</v>
      </c>
      <c r="C5" t="s">
        <v>3</v>
      </c>
      <c r="D5" t="s">
        <v>4</v>
      </c>
      <c r="F5" t="s">
        <v>36</v>
      </c>
      <c r="G5" s="4">
        <f>B6*1000/(2*G2)</f>
        <v>75.905098212381986</v>
      </c>
      <c r="H5" s="4">
        <v>14</v>
      </c>
      <c r="I5" s="4">
        <f>1000/(I2*B6)</f>
        <v>69.47026428949377</v>
      </c>
      <c r="L5">
        <v>25.626650104221209</v>
      </c>
      <c r="M5">
        <v>5</v>
      </c>
    </row>
    <row r="6" spans="1:14" x14ac:dyDescent="0.3">
      <c r="A6">
        <v>0</v>
      </c>
      <c r="B6" s="37">
        <v>0.16725761860078148</v>
      </c>
      <c r="C6" s="3">
        <f t="shared" ref="C6:C13" si="0">LN(B6)</f>
        <v>-1.7882200288391814</v>
      </c>
      <c r="D6" s="4">
        <f t="shared" ref="D6:D12" si="1">1/B6</f>
        <v>5.9788008962799362</v>
      </c>
      <c r="L6">
        <v>0.22793156698519393</v>
      </c>
      <c r="M6">
        <v>4.4471588377376171E-2</v>
      </c>
    </row>
    <row r="7" spans="1:14" x14ac:dyDescent="0.3">
      <c r="A7">
        <v>1</v>
      </c>
      <c r="B7" s="37">
        <v>0.1410666569166085</v>
      </c>
      <c r="C7" s="3">
        <f t="shared" si="0"/>
        <v>-1.9585227562228289</v>
      </c>
      <c r="D7" s="4">
        <f t="shared" si="1"/>
        <v>7.0888473708648929</v>
      </c>
    </row>
    <row r="8" spans="1:14" x14ac:dyDescent="0.3">
      <c r="A8">
        <v>3</v>
      </c>
      <c r="B8" s="37">
        <v>0.12674242107296202</v>
      </c>
      <c r="C8" s="3">
        <f t="shared" si="0"/>
        <v>-2.0655984325947525</v>
      </c>
      <c r="D8" s="4">
        <f t="shared" si="1"/>
        <v>7.8900181291655169</v>
      </c>
    </row>
    <row r="9" spans="1:14" x14ac:dyDescent="0.3">
      <c r="A9">
        <v>7</v>
      </c>
      <c r="B9" s="37">
        <v>0.12338298285519893</v>
      </c>
      <c r="C9" s="3">
        <f t="shared" si="0"/>
        <v>-2.0924620793281976</v>
      </c>
      <c r="D9" s="4">
        <f t="shared" si="1"/>
        <v>8.1048453916338712</v>
      </c>
    </row>
    <row r="10" spans="1:14" x14ac:dyDescent="0.3">
      <c r="A10">
        <v>15</v>
      </c>
      <c r="B10" s="37">
        <v>0.13334692533469408</v>
      </c>
      <c r="C10" s="3">
        <f t="shared" si="0"/>
        <v>-2.0148010857275889</v>
      </c>
      <c r="D10" s="4">
        <f t="shared" si="1"/>
        <v>7.4992355278537559</v>
      </c>
    </row>
    <row r="11" spans="1:14" x14ac:dyDescent="0.3">
      <c r="A11">
        <v>28</v>
      </c>
      <c r="B11" s="37">
        <v>0.10939871649853661</v>
      </c>
      <c r="C11" s="3">
        <f t="shared" si="0"/>
        <v>-2.212756121251958</v>
      </c>
      <c r="D11" s="4">
        <f t="shared" si="1"/>
        <v>9.1408750669700645</v>
      </c>
    </row>
    <row r="12" spans="1:14" x14ac:dyDescent="0.3">
      <c r="A12">
        <v>56</v>
      </c>
      <c r="B12" s="37">
        <v>8.4758433640439515E-2</v>
      </c>
      <c r="C12" s="3">
        <f t="shared" si="0"/>
        <v>-2.4679500256909792</v>
      </c>
      <c r="D12" s="4">
        <f t="shared" si="1"/>
        <v>11.798235963658549</v>
      </c>
    </row>
    <row r="13" spans="1:14" x14ac:dyDescent="0.3">
      <c r="A13" s="38">
        <f>(C13-M2)/L2</f>
        <v>296.90182957825255</v>
      </c>
      <c r="B13">
        <f>B6/20</f>
        <v>8.3628809300390732E-3</v>
      </c>
      <c r="C13" s="3">
        <f t="shared" si="0"/>
        <v>-4.783952302393172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D3F4C-94E3-4D3F-A88E-A6891E875F01}">
  <dimension ref="A1:N13"/>
  <sheetViews>
    <sheetView workbookViewId="0">
      <selection activeCell="T26" sqref="T26"/>
    </sheetView>
  </sheetViews>
  <sheetFormatPr defaultRowHeight="14.4" x14ac:dyDescent="0.3"/>
  <cols>
    <col min="1" max="1" width="11.21875" customWidth="1"/>
    <col min="5" max="5" width="11.21875" customWidth="1"/>
    <col min="6" max="6" width="12.33203125" customWidth="1"/>
    <col min="10" max="10" width="13.44140625" customWidth="1"/>
    <col min="11" max="11" width="10.44140625" customWidth="1"/>
    <col min="12" max="12" width="10.88671875" customWidth="1"/>
  </cols>
  <sheetData>
    <row r="1" spans="1:14" x14ac:dyDescent="0.3">
      <c r="A1" t="s">
        <v>0</v>
      </c>
      <c r="G1" s="5" t="s">
        <v>6</v>
      </c>
      <c r="H1" s="5" t="s">
        <v>8</v>
      </c>
      <c r="I1" s="5" t="s">
        <v>9</v>
      </c>
      <c r="L1" t="s">
        <v>32</v>
      </c>
      <c r="M1" t="s">
        <v>33</v>
      </c>
      <c r="N1" t="s">
        <v>37</v>
      </c>
    </row>
    <row r="2" spans="1:14" x14ac:dyDescent="0.3">
      <c r="F2" s="6" t="s">
        <v>5</v>
      </c>
      <c r="G2" s="7">
        <f>-(SLOPE(B6:B12,A6:A12))*1000</f>
        <v>1.1355539147084983</v>
      </c>
      <c r="H2" s="8">
        <f>-(SLOPE(C6:C12,A6:A12))*1000</f>
        <v>9.3261989148717408</v>
      </c>
      <c r="I2" s="4">
        <f>(SLOPE(D6:D12,A6:A12))*1000</f>
        <v>78.325099054582537</v>
      </c>
      <c r="K2" t="s">
        <v>31</v>
      </c>
      <c r="L2" cm="1">
        <f t="array" ref="L2:M6">LINEST(C6:C12,A6:A12,TRUE,TRUE)</f>
        <v>-9.32619891487174E-3</v>
      </c>
      <c r="M2">
        <v>-1.9091376260973818</v>
      </c>
    </row>
    <row r="3" spans="1:14" ht="16.2" x14ac:dyDescent="0.3">
      <c r="A3" s="36" t="s">
        <v>39</v>
      </c>
      <c r="F3" t="s">
        <v>7</v>
      </c>
      <c r="G3" s="11" t="s">
        <v>11</v>
      </c>
      <c r="H3" s="11" t="s">
        <v>10</v>
      </c>
      <c r="I3" s="11" t="s">
        <v>12</v>
      </c>
      <c r="K3" s="11" t="s">
        <v>30</v>
      </c>
      <c r="L3">
        <v>2.4515633977299769E-3</v>
      </c>
      <c r="M3">
        <v>6.0079382776156633E-2</v>
      </c>
      <c r="N3" s="35">
        <f>-L3*H5/L2</f>
        <v>19.537061403075842</v>
      </c>
    </row>
    <row r="4" spans="1:14" x14ac:dyDescent="0.3">
      <c r="F4" t="s">
        <v>23</v>
      </c>
      <c r="G4">
        <v>0.68</v>
      </c>
      <c r="H4">
        <v>0.74</v>
      </c>
      <c r="I4">
        <v>0.8</v>
      </c>
      <c r="K4" t="s">
        <v>17</v>
      </c>
      <c r="L4">
        <v>0.74321863474756633</v>
      </c>
      <c r="M4">
        <v>0.121974298274591</v>
      </c>
    </row>
    <row r="5" spans="1:14" x14ac:dyDescent="0.3">
      <c r="A5" t="s">
        <v>1</v>
      </c>
      <c r="B5" t="s">
        <v>2</v>
      </c>
      <c r="C5" t="s">
        <v>3</v>
      </c>
      <c r="D5" t="s">
        <v>4</v>
      </c>
      <c r="F5" t="s">
        <v>36</v>
      </c>
      <c r="G5" s="4">
        <f>B6*1000/(2*G2)</f>
        <v>72.882573015897194</v>
      </c>
      <c r="H5" s="4">
        <f>(LN(2)/H2)*1000</f>
        <v>74.322581674152275</v>
      </c>
      <c r="I5" s="4">
        <f>1000/(I2*B6)</f>
        <v>77.132533479622325</v>
      </c>
      <c r="L5">
        <v>14.471817961107329</v>
      </c>
      <c r="M5">
        <v>5</v>
      </c>
    </row>
    <row r="6" spans="1:14" x14ac:dyDescent="0.3">
      <c r="A6">
        <v>0</v>
      </c>
      <c r="B6" s="37">
        <v>0.16552418220446002</v>
      </c>
      <c r="C6" s="3">
        <f t="shared" ref="C6:C12" si="0">LN(B6)</f>
        <v>-1.7986379787998947</v>
      </c>
      <c r="D6" s="4">
        <f t="shared" ref="D6:D12" si="1">1/B6</f>
        <v>6.0414133251223223</v>
      </c>
      <c r="L6">
        <v>0.2153077921241931</v>
      </c>
      <c r="M6">
        <v>7.4388647197894467E-2</v>
      </c>
    </row>
    <row r="7" spans="1:14" x14ac:dyDescent="0.3">
      <c r="A7">
        <v>1</v>
      </c>
      <c r="B7" s="37">
        <v>0.13031464410405738</v>
      </c>
      <c r="C7" s="3">
        <f t="shared" si="0"/>
        <v>-2.0378034135680592</v>
      </c>
      <c r="D7" s="4">
        <f t="shared" si="1"/>
        <v>7.6737346510457511</v>
      </c>
    </row>
    <row r="8" spans="1:14" x14ac:dyDescent="0.3">
      <c r="A8">
        <v>3</v>
      </c>
      <c r="B8" s="37">
        <v>0.14728836114041213</v>
      </c>
      <c r="C8" s="3">
        <f t="shared" si="0"/>
        <v>-1.9153629732965285</v>
      </c>
      <c r="D8" s="4">
        <f t="shared" si="1"/>
        <v>6.7894027216901778</v>
      </c>
    </row>
    <row r="9" spans="1:14" x14ac:dyDescent="0.3">
      <c r="A9">
        <v>7</v>
      </c>
      <c r="B9" s="37">
        <v>0.15984552246298345</v>
      </c>
      <c r="C9" s="3">
        <f t="shared" si="0"/>
        <v>-1.8335474147351392</v>
      </c>
      <c r="D9" s="4">
        <f t="shared" si="1"/>
        <v>6.2560401104233438</v>
      </c>
    </row>
    <row r="10" spans="1:14" x14ac:dyDescent="0.3">
      <c r="A10">
        <v>15</v>
      </c>
      <c r="B10" s="37">
        <v>0.11161932243892118</v>
      </c>
      <c r="C10" s="3">
        <f t="shared" si="0"/>
        <v>-2.1926611038882471</v>
      </c>
      <c r="D10" s="4">
        <f t="shared" si="1"/>
        <v>8.9590223103818474</v>
      </c>
    </row>
    <row r="11" spans="1:14" x14ac:dyDescent="0.3">
      <c r="A11">
        <v>28</v>
      </c>
      <c r="B11" s="37">
        <v>0.10707326479371256</v>
      </c>
      <c r="C11" s="3">
        <f t="shared" si="0"/>
        <v>-2.2342419611341935</v>
      </c>
      <c r="D11" s="4">
        <f t="shared" si="1"/>
        <v>9.3393995403670651</v>
      </c>
    </row>
    <row r="12" spans="1:14" x14ac:dyDescent="0.3">
      <c r="A12">
        <v>56</v>
      </c>
      <c r="B12" s="37">
        <v>9.2773854619906559E-2</v>
      </c>
      <c r="C12" s="3">
        <f t="shared" si="0"/>
        <v>-2.3775904178955005</v>
      </c>
      <c r="D12" s="4">
        <f t="shared" si="1"/>
        <v>10.778898905267964</v>
      </c>
    </row>
    <row r="13" spans="1:14" x14ac:dyDescent="0.3">
      <c r="A13">
        <f>(C13-M2)/L2</f>
        <v>309.36854902972908</v>
      </c>
      <c r="B13">
        <f>B6/20</f>
        <v>8.2762091102230005E-3</v>
      </c>
      <c r="C13" s="3">
        <f>LN(B13)</f>
        <v>-4.794370252353886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4DB9B-9204-4B62-B70C-47641B113045}">
  <dimension ref="A1:N13"/>
  <sheetViews>
    <sheetView workbookViewId="0">
      <selection activeCell="A13" sqref="A13"/>
    </sheetView>
  </sheetViews>
  <sheetFormatPr defaultRowHeight="14.4" x14ac:dyDescent="0.3"/>
  <cols>
    <col min="1" max="1" width="11.21875" customWidth="1"/>
    <col min="3" max="3" width="9.33203125" customWidth="1"/>
    <col min="4" max="4" width="13.109375" customWidth="1"/>
    <col min="5" max="5" width="11.21875" customWidth="1"/>
    <col min="10" max="10" width="10.33203125" customWidth="1"/>
  </cols>
  <sheetData>
    <row r="1" spans="1:14" x14ac:dyDescent="0.3">
      <c r="A1" t="s">
        <v>0</v>
      </c>
      <c r="G1" t="s">
        <v>6</v>
      </c>
      <c r="H1" t="s">
        <v>8</v>
      </c>
      <c r="I1" t="s">
        <v>9</v>
      </c>
      <c r="L1" s="11" t="s">
        <v>32</v>
      </c>
      <c r="M1" s="11" t="s">
        <v>33</v>
      </c>
    </row>
    <row r="2" spans="1:14" x14ac:dyDescent="0.3">
      <c r="F2" t="s">
        <v>5</v>
      </c>
      <c r="G2" s="8">
        <f>-(SLOPE(B6:B12,A6:A12))*1000</f>
        <v>0.21460919479314702</v>
      </c>
      <c r="H2" s="8">
        <f>-(SLOPE(C6:C12,A6:A12))*1000</f>
        <v>3.1091054058595802</v>
      </c>
      <c r="I2" s="8">
        <f>(SLOPE(D6:D12,A6:A12))*1000</f>
        <v>45.23457787762883</v>
      </c>
      <c r="K2" t="s">
        <v>31</v>
      </c>
      <c r="L2" cm="1">
        <f t="array" ref="L2:M6">LINEST(C6:C12,A6:A12,TRUE,TRUE)</f>
        <v>-3.1091054058595803E-3</v>
      </c>
      <c r="M2">
        <v>-2.5462690907335817</v>
      </c>
    </row>
    <row r="3" spans="1:14" x14ac:dyDescent="0.3">
      <c r="A3" s="49" t="s">
        <v>48</v>
      </c>
      <c r="F3" t="s">
        <v>7</v>
      </c>
      <c r="G3" t="s">
        <v>13</v>
      </c>
      <c r="H3" t="s">
        <v>14</v>
      </c>
      <c r="I3" t="s">
        <v>15</v>
      </c>
      <c r="K3" s="11" t="s">
        <v>30</v>
      </c>
      <c r="L3">
        <v>1.4458282509920734E-3</v>
      </c>
      <c r="M3">
        <v>3.5432275176063538E-2</v>
      </c>
      <c r="N3" s="4">
        <f>-L3*H5/L2</f>
        <v>103.67433915457283</v>
      </c>
    </row>
    <row r="4" spans="1:14" x14ac:dyDescent="0.3">
      <c r="F4" t="s">
        <v>17</v>
      </c>
      <c r="G4">
        <v>0.45</v>
      </c>
      <c r="H4">
        <v>0.48</v>
      </c>
      <c r="I4">
        <v>0.51</v>
      </c>
      <c r="K4" t="s">
        <v>17</v>
      </c>
      <c r="L4">
        <v>0.4804767990721997</v>
      </c>
      <c r="M4">
        <v>7.1935274651119402E-2</v>
      </c>
    </row>
    <row r="5" spans="1:14" x14ac:dyDescent="0.3">
      <c r="A5" t="s">
        <v>1</v>
      </c>
      <c r="B5" t="s">
        <v>2</v>
      </c>
      <c r="C5" t="s">
        <v>3</v>
      </c>
      <c r="D5" t="s">
        <v>4</v>
      </c>
      <c r="F5" t="s">
        <v>24</v>
      </c>
      <c r="G5" s="4">
        <f>B6*1000/(2*G2)</f>
        <v>187.39214814206323</v>
      </c>
      <c r="H5" s="4">
        <f>(LN(2)/H2)*1000</f>
        <v>222.94103611077463</v>
      </c>
      <c r="I5" s="4">
        <f>1000/(I2*B6)</f>
        <v>274.85253548456012</v>
      </c>
      <c r="L5">
        <v>4.6242092577783938</v>
      </c>
      <c r="M5">
        <v>5</v>
      </c>
    </row>
    <row r="6" spans="1:14" x14ac:dyDescent="0.3">
      <c r="A6">
        <v>0</v>
      </c>
      <c r="B6" s="37">
        <v>8.0432156046652617E-2</v>
      </c>
      <c r="C6" s="3">
        <f t="shared" ref="C6:C12" si="0">LN(B6)</f>
        <v>-2.5203412319272176</v>
      </c>
      <c r="D6" s="4">
        <f t="shared" ref="D6:D12" si="1">1/B6</f>
        <v>12.432838421240076</v>
      </c>
      <c r="L6">
        <v>2.3928820452569423E-2</v>
      </c>
      <c r="M6">
        <v>2.5873418695659907E-2</v>
      </c>
    </row>
    <row r="7" spans="1:14" x14ac:dyDescent="0.3">
      <c r="A7">
        <v>1</v>
      </c>
      <c r="B7" s="37">
        <v>7.5012099280558617E-2</v>
      </c>
      <c r="C7" s="3">
        <f t="shared" si="0"/>
        <v>-2.5901058547163203</v>
      </c>
      <c r="D7" s="4">
        <f t="shared" si="1"/>
        <v>13.331182697071599</v>
      </c>
    </row>
    <row r="8" spans="1:14" x14ac:dyDescent="0.3">
      <c r="A8">
        <v>3</v>
      </c>
      <c r="B8" s="37">
        <v>7.1483234821955899E-2</v>
      </c>
      <c r="C8" s="3">
        <f t="shared" si="0"/>
        <v>-2.6382923347910454</v>
      </c>
      <c r="D8" s="4">
        <f t="shared" si="1"/>
        <v>13.989294167936178</v>
      </c>
    </row>
    <row r="9" spans="1:14" x14ac:dyDescent="0.3">
      <c r="A9">
        <v>7</v>
      </c>
      <c r="B9" s="37">
        <v>7.5945956672161141E-2</v>
      </c>
      <c r="C9" s="3">
        <f t="shared" si="0"/>
        <v>-2.577733288063718</v>
      </c>
      <c r="D9" s="4">
        <f t="shared" si="1"/>
        <v>13.167257926801012</v>
      </c>
    </row>
    <row r="10" spans="1:14" x14ac:dyDescent="0.3">
      <c r="A10">
        <v>15</v>
      </c>
      <c r="B10" s="37">
        <v>8.116247640697738E-2</v>
      </c>
      <c r="C10" s="3">
        <f t="shared" si="0"/>
        <v>-2.5113022518362866</v>
      </c>
      <c r="D10" s="4">
        <f t="shared" si="1"/>
        <v>12.320964616526068</v>
      </c>
    </row>
    <row r="11" spans="1:14" x14ac:dyDescent="0.3">
      <c r="A11">
        <v>28</v>
      </c>
      <c r="B11" s="37">
        <v>7.7990961118021826E-2</v>
      </c>
      <c r="C11" s="3">
        <f t="shared" si="0"/>
        <v>-2.5511623421097949</v>
      </c>
      <c r="D11" s="4">
        <f t="shared" si="1"/>
        <v>12.821998673496591</v>
      </c>
    </row>
    <row r="12" spans="1:14" x14ac:dyDescent="0.3">
      <c r="A12">
        <v>56</v>
      </c>
      <c r="B12" s="37">
        <v>6.2228142715229036E-2</v>
      </c>
      <c r="C12" s="3">
        <f t="shared" si="0"/>
        <v>-2.7769479263352435</v>
      </c>
      <c r="D12" s="4">
        <f t="shared" si="1"/>
        <v>16.069899507948371</v>
      </c>
    </row>
    <row r="13" spans="1:14" x14ac:dyDescent="0.3">
      <c r="A13">
        <f>(C13-M2)/L2</f>
        <v>955.19579656276051</v>
      </c>
      <c r="B13">
        <f>B6/20</f>
        <v>4.0216078023326308E-3</v>
      </c>
      <c r="C13" s="3">
        <f>LN(B13)</f>
        <v>-5.5160735054812084</v>
      </c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AFF9A-9020-468D-AC2D-6C126FC2510E}">
  <dimension ref="A1:N12"/>
  <sheetViews>
    <sheetView tabSelected="1" workbookViewId="0">
      <selection activeCell="H2" sqref="H2"/>
    </sheetView>
  </sheetViews>
  <sheetFormatPr defaultRowHeight="14.4" x14ac:dyDescent="0.3"/>
  <cols>
    <col min="1" max="1" width="11.21875" customWidth="1"/>
    <col min="5" max="5" width="11.21875" customWidth="1"/>
    <col min="6" max="6" width="11.88671875" customWidth="1"/>
    <col min="10" max="10" width="13.44140625" customWidth="1"/>
    <col min="11" max="11" width="10.44140625" customWidth="1"/>
    <col min="12" max="12" width="10.88671875" customWidth="1"/>
  </cols>
  <sheetData>
    <row r="1" spans="1:14" x14ac:dyDescent="0.3">
      <c r="A1" t="s">
        <v>0</v>
      </c>
      <c r="G1" s="5" t="s">
        <v>6</v>
      </c>
      <c r="H1" s="5" t="s">
        <v>8</v>
      </c>
      <c r="I1" s="5" t="s">
        <v>9</v>
      </c>
      <c r="L1" s="11" t="s">
        <v>32</v>
      </c>
      <c r="M1" s="11" t="s">
        <v>33</v>
      </c>
    </row>
    <row r="2" spans="1:14" x14ac:dyDescent="0.3">
      <c r="F2" s="6" t="s">
        <v>5</v>
      </c>
      <c r="G2" s="7">
        <f>-(SLOPE(B6:B12,A6:A12))*1000</f>
        <v>0.40409976002761877</v>
      </c>
      <c r="H2" s="8">
        <f>-(SLOPE(C6:C12,A6:A12))*1000</f>
        <v>6.373569456344935</v>
      </c>
      <c r="I2" s="4">
        <f>(SLOPE(D6:D12,A6:A12))*1000</f>
        <v>101.55081005533965</v>
      </c>
      <c r="K2" t="s">
        <v>31</v>
      </c>
      <c r="L2" cm="1">
        <f t="array" ref="L2:M6">LINEST(C6:C12,A6:A12,TRUE,TRUE)</f>
        <v>-6.3735694563449349E-3</v>
      </c>
      <c r="M2">
        <v>-2.6309415111602372</v>
      </c>
    </row>
    <row r="3" spans="1:14" ht="16.2" x14ac:dyDescent="0.3">
      <c r="A3" s="49" t="s">
        <v>49</v>
      </c>
      <c r="F3" t="s">
        <v>7</v>
      </c>
      <c r="G3" s="11" t="s">
        <v>11</v>
      </c>
      <c r="H3" s="11" t="s">
        <v>10</v>
      </c>
      <c r="I3" s="11" t="s">
        <v>12</v>
      </c>
      <c r="K3" s="11" t="s">
        <v>30</v>
      </c>
      <c r="L3">
        <v>1.5869028787529602E-3</v>
      </c>
      <c r="M3">
        <v>3.888952884900472E-2</v>
      </c>
      <c r="N3" s="4">
        <f>-L3*H5/L2</f>
        <v>27.077612144784158</v>
      </c>
    </row>
    <row r="4" spans="1:14" x14ac:dyDescent="0.3">
      <c r="F4" t="s">
        <v>23</v>
      </c>
      <c r="G4" s="12">
        <v>0.72</v>
      </c>
      <c r="H4" s="12">
        <v>0.76</v>
      </c>
      <c r="I4" s="12">
        <v>0.8</v>
      </c>
      <c r="K4" t="s">
        <v>17</v>
      </c>
      <c r="L4">
        <v>0.76338225343792565</v>
      </c>
      <c r="M4">
        <v>7.8954256392083783E-2</v>
      </c>
    </row>
    <row r="5" spans="1:14" x14ac:dyDescent="0.3">
      <c r="A5" t="s">
        <v>1</v>
      </c>
      <c r="B5" t="s">
        <v>2</v>
      </c>
      <c r="C5" t="s">
        <v>3</v>
      </c>
      <c r="D5" t="s">
        <v>4</v>
      </c>
      <c r="F5" t="s">
        <v>36</v>
      </c>
      <c r="G5" s="24">
        <f>B6*1000/(2*G2)</f>
        <v>98.988720009604521</v>
      </c>
      <c r="H5" s="24">
        <f>(LN(2)/H2)*1000</f>
        <v>108.75337364840549</v>
      </c>
      <c r="I5" s="24">
        <f>1000/(I2*B6)</f>
        <v>123.08703526191508</v>
      </c>
      <c r="L5">
        <v>16.131128466259391</v>
      </c>
      <c r="M5">
        <v>5</v>
      </c>
    </row>
    <row r="6" spans="1:14" x14ac:dyDescent="0.3">
      <c r="A6">
        <v>0</v>
      </c>
      <c r="B6" s="37">
        <v>8.0002636002644664E-2</v>
      </c>
      <c r="C6" s="3">
        <f t="shared" ref="C6:C12" si="0">LN(B6)</f>
        <v>-2.5256956948180376</v>
      </c>
      <c r="D6" s="4">
        <f t="shared" ref="D6:D12" si="1">1/B6</f>
        <v>12.499588138157632</v>
      </c>
      <c r="L6">
        <v>0.10055781894145342</v>
      </c>
      <c r="M6">
        <v>3.1168873012134515E-2</v>
      </c>
    </row>
    <row r="7" spans="1:14" x14ac:dyDescent="0.3">
      <c r="A7">
        <v>1</v>
      </c>
      <c r="B7" s="37">
        <v>6.8687810231329263E-2</v>
      </c>
      <c r="C7" s="3">
        <f t="shared" si="0"/>
        <v>-2.6781835302668329</v>
      </c>
      <c r="D7" s="4">
        <f t="shared" si="1"/>
        <v>14.558623963002521</v>
      </c>
    </row>
    <row r="8" spans="1:14" x14ac:dyDescent="0.3">
      <c r="A8">
        <v>3</v>
      </c>
      <c r="B8" s="37">
        <v>7.1488775192208184E-2</v>
      </c>
      <c r="C8" s="3">
        <f t="shared" si="0"/>
        <v>-2.6382148319252119</v>
      </c>
      <c r="D8" s="4">
        <f t="shared" si="1"/>
        <v>13.988209999560793</v>
      </c>
    </row>
    <row r="9" spans="1:14" x14ac:dyDescent="0.3">
      <c r="A9">
        <v>7</v>
      </c>
      <c r="B9" s="37">
        <v>7.1222511638016919E-2</v>
      </c>
      <c r="C9" s="3">
        <f t="shared" si="0"/>
        <v>-2.6419463358456428</v>
      </c>
      <c r="D9" s="4">
        <f t="shared" si="1"/>
        <v>14.040504568027945</v>
      </c>
    </row>
    <row r="10" spans="1:14" x14ac:dyDescent="0.3">
      <c r="A10">
        <v>15</v>
      </c>
      <c r="B10" s="37">
        <v>5.8771116434510128E-2</v>
      </c>
      <c r="C10" s="3">
        <f t="shared" si="0"/>
        <v>-2.8341047618643671</v>
      </c>
      <c r="D10" s="4">
        <f t="shared" si="1"/>
        <v>17.015160859064515</v>
      </c>
    </row>
    <row r="11" spans="1:14" x14ac:dyDescent="0.3">
      <c r="A11">
        <v>28</v>
      </c>
      <c r="B11" s="37">
        <v>5.7076612961182042E-2</v>
      </c>
      <c r="C11" s="3">
        <f t="shared" si="0"/>
        <v>-2.863360826585708</v>
      </c>
      <c r="D11" s="4">
        <f t="shared" si="1"/>
        <v>17.520310826434333</v>
      </c>
    </row>
    <row r="12" spans="1:14" x14ac:dyDescent="0.3">
      <c r="A12">
        <v>56</v>
      </c>
      <c r="B12" s="37">
        <v>5.306820865920462E-2</v>
      </c>
      <c r="C12" s="3">
        <f t="shared" si="0"/>
        <v>-2.9361772370138013</v>
      </c>
      <c r="D12" s="4">
        <f t="shared" si="1"/>
        <v>18.843673552688333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Half life</vt:lpstr>
      <vt:lpstr>NTO-sand</vt:lpstr>
      <vt:lpstr>NTO loam</vt:lpstr>
      <vt:lpstr>DNAN-sand</vt:lpstr>
      <vt:lpstr>DNAN-loam</vt:lpstr>
      <vt:lpstr>RDX-sand</vt:lpstr>
      <vt:lpstr>RDX-loam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Encina</dc:creator>
  <cp:lastModifiedBy>Encina</cp:lastModifiedBy>
  <dcterms:created xsi:type="dcterms:W3CDTF">2015-06-05T18:17:20Z</dcterms:created>
  <dcterms:modified xsi:type="dcterms:W3CDTF">2022-08-12T09:56:52Z</dcterms:modified>
</cp:coreProperties>
</file>