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_{36843122-FC3A-49E5-BA95-AF018AF9EC56}" xr6:coauthVersionLast="46" xr6:coauthVersionMax="46" xr10:uidLastSave="{00000000-0000-0000-0000-000000000000}"/>
  <bookViews>
    <workbookView xWindow="-108" yWindow="-108" windowWidth="23256" windowHeight="12576" activeTab="5" xr2:uid="{00000000-000D-0000-FFFF-FFFF00000000}"/>
  </bookViews>
  <sheets>
    <sheet name="QS-GS" sheetId="3" r:id="rId1"/>
    <sheet name="QS-MC" sheetId="9" r:id="rId2"/>
    <sheet name="Sand-GS" sheetId="4" r:id="rId3"/>
    <sheet name="Sand -MC" sheetId="10" r:id="rId4"/>
    <sheet name="Loam-GS" sheetId="8" r:id="rId5"/>
    <sheet name="Loam - MC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8" l="1"/>
  <c r="E39" i="8"/>
  <c r="E40" i="8"/>
  <c r="E41" i="8"/>
  <c r="E42" i="8"/>
  <c r="E43" i="8"/>
  <c r="E44" i="8"/>
  <c r="E45" i="8"/>
  <c r="E46" i="8"/>
  <c r="E47" i="8"/>
  <c r="E48" i="8"/>
  <c r="E49" i="8"/>
  <c r="E50" i="8"/>
  <c r="F23" i="4" l="1"/>
  <c r="F24" i="4"/>
  <c r="F25" i="4"/>
  <c r="F26" i="4"/>
  <c r="F27" i="4"/>
  <c r="F28" i="4"/>
  <c r="F29" i="4"/>
  <c r="F30" i="4"/>
  <c r="F31" i="4"/>
  <c r="F32" i="4"/>
  <c r="F33" i="4"/>
  <c r="F34" i="4"/>
  <c r="F22" i="4"/>
  <c r="F35" i="4" s="1"/>
  <c r="B35" i="4"/>
  <c r="B25" i="11" l="1"/>
  <c r="T36" i="11"/>
  <c r="R36" i="11"/>
  <c r="P36" i="11"/>
  <c r="M36" i="11"/>
  <c r="N36" i="11" s="1"/>
  <c r="I36" i="11"/>
  <c r="G36" i="11"/>
  <c r="E36" i="11"/>
  <c r="B36" i="11"/>
  <c r="C36" i="11" s="1"/>
  <c r="T35" i="11"/>
  <c r="R35" i="11"/>
  <c r="P35" i="11"/>
  <c r="M35" i="11"/>
  <c r="N35" i="11" s="1"/>
  <c r="I35" i="11"/>
  <c r="G35" i="11"/>
  <c r="E35" i="11"/>
  <c r="B35" i="11"/>
  <c r="C35" i="11" s="1"/>
  <c r="T34" i="11"/>
  <c r="R34" i="11"/>
  <c r="P34" i="11"/>
  <c r="M34" i="11"/>
  <c r="N34" i="11" s="1"/>
  <c r="I34" i="11"/>
  <c r="G34" i="11"/>
  <c r="E34" i="11"/>
  <c r="B34" i="11"/>
  <c r="C34" i="11" s="1"/>
  <c r="T33" i="11"/>
  <c r="R33" i="11"/>
  <c r="P33" i="11"/>
  <c r="M33" i="11"/>
  <c r="N33" i="11" s="1"/>
  <c r="I33" i="11"/>
  <c r="G33" i="11"/>
  <c r="E33" i="11"/>
  <c r="B33" i="11"/>
  <c r="C33" i="11" s="1"/>
  <c r="T32" i="11"/>
  <c r="R32" i="11"/>
  <c r="P32" i="11"/>
  <c r="M32" i="11"/>
  <c r="N32" i="11" s="1"/>
  <c r="I32" i="11"/>
  <c r="G32" i="11"/>
  <c r="E32" i="11"/>
  <c r="B32" i="11"/>
  <c r="C32" i="11" s="1"/>
  <c r="T31" i="11"/>
  <c r="R31" i="11"/>
  <c r="P31" i="11"/>
  <c r="N31" i="11"/>
  <c r="M31" i="11"/>
  <c r="I31" i="11"/>
  <c r="G31" i="11"/>
  <c r="E31" i="11"/>
  <c r="B31" i="11"/>
  <c r="C31" i="11" s="1"/>
  <c r="T30" i="11"/>
  <c r="R30" i="11"/>
  <c r="P30" i="11"/>
  <c r="M30" i="11"/>
  <c r="N30" i="11" s="1"/>
  <c r="I30" i="11"/>
  <c r="G30" i="11"/>
  <c r="E30" i="11"/>
  <c r="B30" i="11"/>
  <c r="C30" i="11" s="1"/>
  <c r="T29" i="11"/>
  <c r="R29" i="11"/>
  <c r="P29" i="11"/>
  <c r="M29" i="11"/>
  <c r="N29" i="11" s="1"/>
  <c r="I29" i="11"/>
  <c r="G29" i="11"/>
  <c r="E29" i="11"/>
  <c r="B29" i="11"/>
  <c r="C29" i="11" s="1"/>
  <c r="T28" i="11"/>
  <c r="R28" i="11"/>
  <c r="P28" i="11"/>
  <c r="M28" i="11"/>
  <c r="N28" i="11" s="1"/>
  <c r="I28" i="11"/>
  <c r="G28" i="11"/>
  <c r="E28" i="11"/>
  <c r="B28" i="11"/>
  <c r="C28" i="11" s="1"/>
  <c r="T27" i="11"/>
  <c r="R27" i="11"/>
  <c r="P27" i="11"/>
  <c r="N27" i="11"/>
  <c r="M27" i="11"/>
  <c r="I27" i="11"/>
  <c r="G27" i="11"/>
  <c r="E27" i="11"/>
  <c r="B27" i="11"/>
  <c r="C27" i="11" s="1"/>
  <c r="T26" i="11"/>
  <c r="R26" i="11"/>
  <c r="P26" i="11"/>
  <c r="M26" i="11"/>
  <c r="N26" i="11" s="1"/>
  <c r="I26" i="11"/>
  <c r="G26" i="11"/>
  <c r="E26" i="11"/>
  <c r="B26" i="11"/>
  <c r="C26" i="11" s="1"/>
  <c r="T25" i="11"/>
  <c r="R25" i="11"/>
  <c r="P25" i="11"/>
  <c r="N25" i="11"/>
  <c r="M25" i="11"/>
  <c r="I25" i="11"/>
  <c r="G25" i="11"/>
  <c r="E25" i="11"/>
  <c r="C25" i="11"/>
  <c r="T24" i="11"/>
  <c r="R24" i="11"/>
  <c r="P24" i="11"/>
  <c r="M24" i="11"/>
  <c r="N24" i="11" s="1"/>
  <c r="I24" i="11"/>
  <c r="G24" i="11"/>
  <c r="E24" i="11"/>
  <c r="B24" i="11"/>
  <c r="C24" i="11" s="1"/>
  <c r="T36" i="10"/>
  <c r="R36" i="10"/>
  <c r="P36" i="10"/>
  <c r="M36" i="10"/>
  <c r="N36" i="10" s="1"/>
  <c r="I36" i="10"/>
  <c r="G36" i="10"/>
  <c r="E36" i="10"/>
  <c r="B36" i="10"/>
  <c r="C36" i="10" s="1"/>
  <c r="T35" i="10"/>
  <c r="R35" i="10"/>
  <c r="P35" i="10"/>
  <c r="M35" i="10"/>
  <c r="N35" i="10" s="1"/>
  <c r="I35" i="10"/>
  <c r="G35" i="10"/>
  <c r="E35" i="10"/>
  <c r="B35" i="10"/>
  <c r="C35" i="10" s="1"/>
  <c r="T34" i="10"/>
  <c r="R34" i="10"/>
  <c r="P34" i="10"/>
  <c r="N34" i="10"/>
  <c r="M34" i="10"/>
  <c r="I34" i="10"/>
  <c r="G34" i="10"/>
  <c r="E34" i="10"/>
  <c r="B34" i="10"/>
  <c r="C34" i="10" s="1"/>
  <c r="T33" i="10"/>
  <c r="R33" i="10"/>
  <c r="P33" i="10"/>
  <c r="N33" i="10"/>
  <c r="M33" i="10"/>
  <c r="I33" i="10"/>
  <c r="G33" i="10"/>
  <c r="E33" i="10"/>
  <c r="B33" i="10"/>
  <c r="C33" i="10" s="1"/>
  <c r="T32" i="10"/>
  <c r="R32" i="10"/>
  <c r="P32" i="10"/>
  <c r="M32" i="10"/>
  <c r="N32" i="10" s="1"/>
  <c r="I32" i="10"/>
  <c r="G32" i="10"/>
  <c r="E32" i="10"/>
  <c r="B32" i="10"/>
  <c r="C32" i="10" s="1"/>
  <c r="T31" i="10"/>
  <c r="R31" i="10"/>
  <c r="P31" i="10"/>
  <c r="M31" i="10"/>
  <c r="N31" i="10" s="1"/>
  <c r="I31" i="10"/>
  <c r="G31" i="10"/>
  <c r="E31" i="10"/>
  <c r="B31" i="10"/>
  <c r="C31" i="10" s="1"/>
  <c r="T30" i="10"/>
  <c r="R30" i="10"/>
  <c r="P30" i="10"/>
  <c r="M30" i="10"/>
  <c r="N30" i="10" s="1"/>
  <c r="I30" i="10"/>
  <c r="G30" i="10"/>
  <c r="E30" i="10"/>
  <c r="B30" i="10"/>
  <c r="C30" i="10" s="1"/>
  <c r="T29" i="10"/>
  <c r="R29" i="10"/>
  <c r="P29" i="10"/>
  <c r="M29" i="10"/>
  <c r="N29" i="10" s="1"/>
  <c r="I29" i="10"/>
  <c r="G29" i="10"/>
  <c r="E29" i="10"/>
  <c r="B29" i="10"/>
  <c r="C29" i="10" s="1"/>
  <c r="T28" i="10"/>
  <c r="R28" i="10"/>
  <c r="P28" i="10"/>
  <c r="N28" i="10"/>
  <c r="M28" i="10"/>
  <c r="I28" i="10"/>
  <c r="G28" i="10"/>
  <c r="E28" i="10"/>
  <c r="B28" i="10"/>
  <c r="C28" i="10" s="1"/>
  <c r="T27" i="10"/>
  <c r="R27" i="10"/>
  <c r="P27" i="10"/>
  <c r="M27" i="10"/>
  <c r="N27" i="10" s="1"/>
  <c r="I27" i="10"/>
  <c r="G27" i="10"/>
  <c r="E27" i="10"/>
  <c r="B27" i="10"/>
  <c r="C27" i="10" s="1"/>
  <c r="T26" i="10"/>
  <c r="R26" i="10"/>
  <c r="P26" i="10"/>
  <c r="M26" i="10"/>
  <c r="N26" i="10" s="1"/>
  <c r="I26" i="10"/>
  <c r="G26" i="10"/>
  <c r="E26" i="10"/>
  <c r="B26" i="10"/>
  <c r="C26" i="10" s="1"/>
  <c r="T25" i="10"/>
  <c r="R25" i="10"/>
  <c r="P25" i="10"/>
  <c r="M25" i="10"/>
  <c r="N25" i="10" s="1"/>
  <c r="I25" i="10"/>
  <c r="G25" i="10"/>
  <c r="E25" i="10"/>
  <c r="B25" i="10"/>
  <c r="C25" i="10" s="1"/>
  <c r="T24" i="10"/>
  <c r="R24" i="10"/>
  <c r="P24" i="10"/>
  <c r="M24" i="10"/>
  <c r="N24" i="10" s="1"/>
  <c r="I24" i="10"/>
  <c r="G24" i="10"/>
  <c r="E24" i="10"/>
  <c r="B24" i="10"/>
  <c r="C24" i="10" s="1"/>
  <c r="R24" i="9"/>
  <c r="R25" i="9"/>
  <c r="R26" i="9"/>
  <c r="R27" i="9"/>
  <c r="R28" i="9"/>
  <c r="R29" i="9"/>
  <c r="R30" i="9"/>
  <c r="R31" i="9"/>
  <c r="R32" i="9"/>
  <c r="R33" i="9"/>
  <c r="R34" i="9"/>
  <c r="R35" i="9"/>
  <c r="R23" i="9"/>
  <c r="P24" i="9"/>
  <c r="P25" i="9"/>
  <c r="P26" i="9"/>
  <c r="P27" i="9"/>
  <c r="P28" i="9"/>
  <c r="P29" i="9"/>
  <c r="P30" i="9"/>
  <c r="P31" i="9"/>
  <c r="P32" i="9"/>
  <c r="P33" i="9"/>
  <c r="P34" i="9"/>
  <c r="P35" i="9"/>
  <c r="P23" i="9"/>
  <c r="T27" i="9"/>
  <c r="T24" i="9"/>
  <c r="T25" i="9"/>
  <c r="T26" i="9"/>
  <c r="T28" i="9"/>
  <c r="T29" i="9"/>
  <c r="T30" i="9"/>
  <c r="T31" i="9"/>
  <c r="T32" i="9"/>
  <c r="T33" i="9"/>
  <c r="T34" i="9"/>
  <c r="T35" i="9"/>
  <c r="T23" i="9"/>
  <c r="M35" i="9"/>
  <c r="N35" i="9" s="1"/>
  <c r="M34" i="9"/>
  <c r="N34" i="9" s="1"/>
  <c r="M33" i="9"/>
  <c r="N33" i="9" s="1"/>
  <c r="M32" i="9"/>
  <c r="N32" i="9" s="1"/>
  <c r="M31" i="9"/>
  <c r="N31" i="9" s="1"/>
  <c r="M30" i="9"/>
  <c r="N30" i="9" s="1"/>
  <c r="M29" i="9"/>
  <c r="N29" i="9" s="1"/>
  <c r="M28" i="9"/>
  <c r="N28" i="9" s="1"/>
  <c r="M27" i="9"/>
  <c r="N27" i="9" s="1"/>
  <c r="M26" i="9"/>
  <c r="N26" i="9" s="1"/>
  <c r="M25" i="9"/>
  <c r="N25" i="9" s="1"/>
  <c r="M24" i="9"/>
  <c r="N24" i="9" s="1"/>
  <c r="N23" i="9"/>
  <c r="M23" i="9"/>
  <c r="G24" i="9"/>
  <c r="G25" i="9"/>
  <c r="G26" i="9"/>
  <c r="G27" i="9"/>
  <c r="G28" i="9"/>
  <c r="G29" i="9"/>
  <c r="G30" i="9"/>
  <c r="G31" i="9"/>
  <c r="G32" i="9"/>
  <c r="G33" i="9"/>
  <c r="G34" i="9"/>
  <c r="G35" i="9"/>
  <c r="G23" i="9"/>
  <c r="I24" i="9"/>
  <c r="I25" i="9"/>
  <c r="I26" i="9"/>
  <c r="I27" i="9"/>
  <c r="I28" i="9"/>
  <c r="I29" i="9"/>
  <c r="I30" i="9"/>
  <c r="I31" i="9"/>
  <c r="I32" i="9"/>
  <c r="I33" i="9"/>
  <c r="I34" i="9"/>
  <c r="I35" i="9"/>
  <c r="I23" i="9"/>
  <c r="E24" i="9"/>
  <c r="E25" i="9"/>
  <c r="E26" i="9"/>
  <c r="E27" i="9"/>
  <c r="E28" i="9"/>
  <c r="E29" i="9"/>
  <c r="E30" i="9"/>
  <c r="E31" i="9"/>
  <c r="E32" i="9"/>
  <c r="E33" i="9"/>
  <c r="E34" i="9"/>
  <c r="E35" i="9"/>
  <c r="E23" i="9"/>
  <c r="C27" i="9"/>
  <c r="B24" i="9"/>
  <c r="C24" i="9" s="1"/>
  <c r="B25" i="9"/>
  <c r="C25" i="9" s="1"/>
  <c r="B26" i="9"/>
  <c r="C26" i="9" s="1"/>
  <c r="B27" i="9"/>
  <c r="B28" i="9"/>
  <c r="C28" i="9" s="1"/>
  <c r="B29" i="9"/>
  <c r="C29" i="9" s="1"/>
  <c r="B30" i="9"/>
  <c r="C30" i="9" s="1"/>
  <c r="B31" i="9"/>
  <c r="C31" i="9" s="1"/>
  <c r="B32" i="9"/>
  <c r="C32" i="9" s="1"/>
  <c r="B33" i="9"/>
  <c r="C33" i="9" s="1"/>
  <c r="B34" i="9"/>
  <c r="C34" i="9" s="1"/>
  <c r="B35" i="9"/>
  <c r="C35" i="9" s="1"/>
  <c r="B23" i="9"/>
  <c r="C23" i="9" s="1"/>
  <c r="M40" i="3"/>
  <c r="M41" i="3"/>
  <c r="M42" i="3"/>
  <c r="M43" i="3"/>
  <c r="M44" i="3"/>
  <c r="M45" i="3"/>
  <c r="M46" i="3"/>
  <c r="M47" i="3"/>
  <c r="M48" i="3"/>
  <c r="M49" i="3"/>
  <c r="M50" i="3"/>
  <c r="M51" i="3"/>
  <c r="M39" i="3"/>
  <c r="M23" i="3"/>
  <c r="M24" i="3"/>
  <c r="M25" i="3"/>
  <c r="M26" i="3"/>
  <c r="M27" i="3"/>
  <c r="M28" i="3"/>
  <c r="M29" i="3"/>
  <c r="M30" i="3"/>
  <c r="M31" i="3"/>
  <c r="M32" i="3"/>
  <c r="M33" i="3"/>
  <c r="M34" i="3"/>
  <c r="M22" i="3"/>
  <c r="K13" i="4"/>
  <c r="K12" i="4"/>
  <c r="I13" i="4"/>
  <c r="I12" i="4"/>
  <c r="K12" i="8"/>
  <c r="K11" i="8"/>
  <c r="I12" i="8"/>
  <c r="I11" i="8"/>
  <c r="G24" i="8" l="1"/>
  <c r="J14" i="3"/>
  <c r="K14" i="3"/>
  <c r="I14" i="3"/>
  <c r="H14" i="3"/>
  <c r="K13" i="3"/>
  <c r="J13" i="3"/>
  <c r="I13" i="3"/>
  <c r="H13" i="3"/>
  <c r="I50" i="8" l="1"/>
  <c r="C50" i="8"/>
  <c r="D50" i="8" s="1"/>
  <c r="C49" i="8"/>
  <c r="D49" i="8" s="1"/>
  <c r="C48" i="8"/>
  <c r="D48" i="8" s="1"/>
  <c r="C47" i="8"/>
  <c r="D47" i="8" s="1"/>
  <c r="C46" i="8"/>
  <c r="D46" i="8" s="1"/>
  <c r="C45" i="8"/>
  <c r="D45" i="8" s="1"/>
  <c r="C44" i="8"/>
  <c r="D44" i="8" s="1"/>
  <c r="C43" i="8"/>
  <c r="D43" i="8" s="1"/>
  <c r="C42" i="8"/>
  <c r="D42" i="8" s="1"/>
  <c r="C41" i="8"/>
  <c r="D41" i="8" s="1"/>
  <c r="C40" i="8"/>
  <c r="D40" i="8" s="1"/>
  <c r="C39" i="8"/>
  <c r="D39" i="8" s="1"/>
  <c r="C38" i="8"/>
  <c r="D38" i="8" s="1"/>
  <c r="K34" i="8"/>
  <c r="I34" i="8"/>
  <c r="G34" i="8"/>
  <c r="E34" i="8"/>
  <c r="C34" i="8"/>
  <c r="D34" i="8" s="1"/>
  <c r="K33" i="8"/>
  <c r="I33" i="8"/>
  <c r="G33" i="8"/>
  <c r="E33" i="8"/>
  <c r="C33" i="8"/>
  <c r="D33" i="8" s="1"/>
  <c r="K32" i="8"/>
  <c r="I32" i="8"/>
  <c r="G32" i="8"/>
  <c r="E32" i="8"/>
  <c r="C32" i="8"/>
  <c r="D32" i="8" s="1"/>
  <c r="K31" i="8"/>
  <c r="I31" i="8"/>
  <c r="G31" i="8"/>
  <c r="E31" i="8"/>
  <c r="C31" i="8"/>
  <c r="D31" i="8" s="1"/>
  <c r="K30" i="8"/>
  <c r="I30" i="8"/>
  <c r="G30" i="8"/>
  <c r="E30" i="8"/>
  <c r="C30" i="8"/>
  <c r="D30" i="8" s="1"/>
  <c r="K29" i="8"/>
  <c r="I29" i="8"/>
  <c r="G29" i="8"/>
  <c r="E29" i="8"/>
  <c r="C29" i="8"/>
  <c r="D29" i="8" s="1"/>
  <c r="K28" i="8"/>
  <c r="I28" i="8"/>
  <c r="G28" i="8"/>
  <c r="E28" i="8"/>
  <c r="C28" i="8"/>
  <c r="D28" i="8" s="1"/>
  <c r="K27" i="8"/>
  <c r="I27" i="8"/>
  <c r="G27" i="8"/>
  <c r="E27" i="8"/>
  <c r="C27" i="8"/>
  <c r="D27" i="8" s="1"/>
  <c r="K26" i="8"/>
  <c r="I26" i="8"/>
  <c r="G26" i="8"/>
  <c r="E26" i="8"/>
  <c r="C26" i="8"/>
  <c r="D26" i="8" s="1"/>
  <c r="K25" i="8"/>
  <c r="I25" i="8"/>
  <c r="G25" i="8"/>
  <c r="E25" i="8"/>
  <c r="C25" i="8"/>
  <c r="D25" i="8" s="1"/>
  <c r="K24" i="8"/>
  <c r="I24" i="8"/>
  <c r="E24" i="8"/>
  <c r="C24" i="8"/>
  <c r="D24" i="8" s="1"/>
  <c r="K23" i="8"/>
  <c r="I23" i="8"/>
  <c r="G23" i="8"/>
  <c r="E23" i="8"/>
  <c r="C23" i="8"/>
  <c r="D23" i="8" s="1"/>
  <c r="K22" i="8"/>
  <c r="I22" i="8"/>
  <c r="G22" i="8"/>
  <c r="E22" i="8"/>
  <c r="C22" i="8"/>
  <c r="D22" i="8" s="1"/>
  <c r="J12" i="8" l="1"/>
  <c r="J11" i="8"/>
  <c r="H11" i="8"/>
  <c r="H12" i="8"/>
  <c r="I39" i="8"/>
  <c r="G44" i="8"/>
  <c r="K46" i="8"/>
  <c r="K39" i="8"/>
  <c r="I44" i="8"/>
  <c r="G49" i="8"/>
  <c r="K38" i="8"/>
  <c r="I43" i="8"/>
  <c r="K50" i="8"/>
  <c r="G41" i="8"/>
  <c r="K43" i="8"/>
  <c r="I48" i="8"/>
  <c r="I41" i="8"/>
  <c r="K48" i="8"/>
  <c r="K41" i="8"/>
  <c r="G42" i="8"/>
  <c r="G47" i="8"/>
  <c r="K42" i="8"/>
  <c r="I47" i="8"/>
  <c r="I40" i="8"/>
  <c r="G45" i="8"/>
  <c r="K47" i="8"/>
  <c r="G38" i="8"/>
  <c r="K40" i="8"/>
  <c r="I45" i="8"/>
  <c r="G50" i="8"/>
  <c r="G48" i="8"/>
  <c r="G46" i="8"/>
  <c r="G39" i="8"/>
  <c r="I46" i="8"/>
  <c r="K44" i="8"/>
  <c r="I49" i="8"/>
  <c r="I42" i="8"/>
  <c r="K49" i="8"/>
  <c r="G40" i="8"/>
  <c r="I38" i="8"/>
  <c r="G43" i="8"/>
  <c r="K45" i="8"/>
  <c r="L23" i="4" l="1"/>
  <c r="L24" i="4"/>
  <c r="L25" i="4"/>
  <c r="L26" i="4"/>
  <c r="L27" i="4"/>
  <c r="L28" i="4"/>
  <c r="L29" i="4"/>
  <c r="L30" i="4"/>
  <c r="L31" i="4"/>
  <c r="L32" i="4"/>
  <c r="L33" i="4"/>
  <c r="L34" i="4"/>
  <c r="L22" i="4"/>
  <c r="K41" i="4"/>
  <c r="K42" i="4"/>
  <c r="K43" i="4"/>
  <c r="K44" i="4"/>
  <c r="K45" i="4"/>
  <c r="K46" i="4"/>
  <c r="K47" i="4"/>
  <c r="K48" i="4"/>
  <c r="K49" i="4"/>
  <c r="K50" i="4"/>
  <c r="K51" i="4"/>
  <c r="K52" i="4"/>
  <c r="K40" i="4"/>
  <c r="I41" i="4"/>
  <c r="I42" i="4"/>
  <c r="I43" i="4"/>
  <c r="I44" i="4"/>
  <c r="I45" i="4"/>
  <c r="I46" i="4"/>
  <c r="I47" i="4"/>
  <c r="I48" i="4"/>
  <c r="I49" i="4"/>
  <c r="I50" i="4"/>
  <c r="I51" i="4"/>
  <c r="I52" i="4"/>
  <c r="I40" i="4"/>
  <c r="H23" i="4"/>
  <c r="H24" i="4"/>
  <c r="H25" i="4"/>
  <c r="H26" i="4"/>
  <c r="H27" i="4"/>
  <c r="H28" i="4"/>
  <c r="H29" i="4"/>
  <c r="H30" i="4"/>
  <c r="H31" i="4"/>
  <c r="H32" i="4"/>
  <c r="H33" i="4"/>
  <c r="H34" i="4"/>
  <c r="G41" i="4"/>
  <c r="G42" i="4"/>
  <c r="G43" i="4"/>
  <c r="G44" i="4"/>
  <c r="G45" i="4"/>
  <c r="G46" i="4"/>
  <c r="G47" i="4"/>
  <c r="G48" i="4"/>
  <c r="G49" i="4"/>
  <c r="G50" i="4"/>
  <c r="G51" i="4"/>
  <c r="G52" i="4"/>
  <c r="G40" i="4"/>
  <c r="H22" i="4"/>
  <c r="J23" i="4"/>
  <c r="J24" i="4"/>
  <c r="J25" i="4"/>
  <c r="J26" i="4"/>
  <c r="J27" i="4"/>
  <c r="J28" i="4"/>
  <c r="J29" i="4"/>
  <c r="J30" i="4"/>
  <c r="J31" i="4"/>
  <c r="J32" i="4"/>
  <c r="J33" i="4"/>
  <c r="J34" i="4"/>
  <c r="J22" i="4"/>
  <c r="E41" i="4"/>
  <c r="E42" i="4"/>
  <c r="E43" i="4"/>
  <c r="E44" i="4"/>
  <c r="E45" i="4"/>
  <c r="E46" i="4"/>
  <c r="E47" i="4"/>
  <c r="E48" i="4"/>
  <c r="E49" i="4"/>
  <c r="E50" i="4"/>
  <c r="E51" i="4"/>
  <c r="E52" i="4"/>
  <c r="E40" i="4"/>
  <c r="C52" i="4"/>
  <c r="D52" i="4" s="1"/>
  <c r="C51" i="4"/>
  <c r="D51" i="4" s="1"/>
  <c r="C50" i="4"/>
  <c r="D50" i="4" s="1"/>
  <c r="C49" i="4"/>
  <c r="D49" i="4" s="1"/>
  <c r="C48" i="4"/>
  <c r="D48" i="4" s="1"/>
  <c r="C47" i="4"/>
  <c r="D47" i="4" s="1"/>
  <c r="C46" i="4"/>
  <c r="D46" i="4" s="1"/>
  <c r="C45" i="4"/>
  <c r="D45" i="4" s="1"/>
  <c r="C44" i="4"/>
  <c r="D44" i="4" s="1"/>
  <c r="C43" i="4"/>
  <c r="D43" i="4" s="1"/>
  <c r="C42" i="4"/>
  <c r="D42" i="4" s="1"/>
  <c r="C41" i="4"/>
  <c r="D41" i="4" s="1"/>
  <c r="C40" i="4"/>
  <c r="D40" i="4" s="1"/>
  <c r="E23" i="4"/>
  <c r="E24" i="4"/>
  <c r="E25" i="4"/>
  <c r="E26" i="4"/>
  <c r="E27" i="4"/>
  <c r="E28" i="4"/>
  <c r="E29" i="4"/>
  <c r="E30" i="4"/>
  <c r="E31" i="4"/>
  <c r="E32" i="4"/>
  <c r="E33" i="4"/>
  <c r="E34" i="4"/>
  <c r="E22" i="4"/>
  <c r="D30" i="4"/>
  <c r="C23" i="4"/>
  <c r="D23" i="4" s="1"/>
  <c r="C24" i="4"/>
  <c r="D24" i="4" s="1"/>
  <c r="C25" i="4"/>
  <c r="D25" i="4" s="1"/>
  <c r="C26" i="4"/>
  <c r="D26" i="4" s="1"/>
  <c r="C27" i="4"/>
  <c r="D27" i="4" s="1"/>
  <c r="C28" i="4"/>
  <c r="D28" i="4" s="1"/>
  <c r="C29" i="4"/>
  <c r="D29" i="4" s="1"/>
  <c r="C30" i="4"/>
  <c r="C31" i="4"/>
  <c r="D31" i="4" s="1"/>
  <c r="C32" i="4"/>
  <c r="D32" i="4" s="1"/>
  <c r="C33" i="4"/>
  <c r="D33" i="4" s="1"/>
  <c r="C34" i="4"/>
  <c r="D34" i="4" s="1"/>
  <c r="C22" i="4"/>
  <c r="D22" i="4" s="1"/>
  <c r="H13" i="4" l="1"/>
  <c r="J13" i="4"/>
  <c r="J12" i="4"/>
  <c r="H12" i="4"/>
  <c r="K51" i="3" l="1"/>
  <c r="I51" i="3"/>
  <c r="J51" i="3" s="1"/>
  <c r="K50" i="3"/>
  <c r="I50" i="3"/>
  <c r="J50" i="3" s="1"/>
  <c r="K49" i="3"/>
  <c r="I49" i="3"/>
  <c r="J49" i="3" s="1"/>
  <c r="K48" i="3"/>
  <c r="I48" i="3"/>
  <c r="J48" i="3" s="1"/>
  <c r="K47" i="3"/>
  <c r="I47" i="3"/>
  <c r="J47" i="3" s="1"/>
  <c r="K46" i="3"/>
  <c r="I46" i="3"/>
  <c r="J46" i="3" s="1"/>
  <c r="K45" i="3"/>
  <c r="I45" i="3"/>
  <c r="J45" i="3" s="1"/>
  <c r="K44" i="3"/>
  <c r="I44" i="3"/>
  <c r="J44" i="3" s="1"/>
  <c r="K43" i="3"/>
  <c r="I43" i="3"/>
  <c r="J43" i="3" s="1"/>
  <c r="K42" i="3"/>
  <c r="I42" i="3"/>
  <c r="J42" i="3" s="1"/>
  <c r="K41" i="3"/>
  <c r="I41" i="3"/>
  <c r="J41" i="3" s="1"/>
  <c r="K40" i="3"/>
  <c r="I40" i="3"/>
  <c r="J40" i="3" s="1"/>
  <c r="K39" i="3"/>
  <c r="J39" i="3"/>
  <c r="E40" i="3"/>
  <c r="E41" i="3"/>
  <c r="E42" i="3"/>
  <c r="E43" i="3"/>
  <c r="E44" i="3"/>
  <c r="E45" i="3"/>
  <c r="E46" i="3"/>
  <c r="E47" i="3"/>
  <c r="E48" i="3"/>
  <c r="E49" i="3"/>
  <c r="E50" i="3"/>
  <c r="E51" i="3"/>
  <c r="E39" i="3"/>
  <c r="C51" i="3"/>
  <c r="D51" i="3" s="1"/>
  <c r="C50" i="3"/>
  <c r="D50" i="3" s="1"/>
  <c r="C49" i="3"/>
  <c r="D49" i="3" s="1"/>
  <c r="C48" i="3"/>
  <c r="D48" i="3" s="1"/>
  <c r="C47" i="3"/>
  <c r="D47" i="3" s="1"/>
  <c r="C46" i="3"/>
  <c r="D46" i="3" s="1"/>
  <c r="C45" i="3"/>
  <c r="D45" i="3" s="1"/>
  <c r="C44" i="3"/>
  <c r="D44" i="3" s="1"/>
  <c r="C43" i="3"/>
  <c r="D43" i="3" s="1"/>
  <c r="C42" i="3"/>
  <c r="D42" i="3" s="1"/>
  <c r="C41" i="3"/>
  <c r="D41" i="3" s="1"/>
  <c r="C40" i="3"/>
  <c r="D40" i="3" s="1"/>
  <c r="D39" i="3"/>
  <c r="K34" i="3"/>
  <c r="I34" i="3"/>
  <c r="J34" i="3" s="1"/>
  <c r="K33" i="3"/>
  <c r="I33" i="3"/>
  <c r="J33" i="3" s="1"/>
  <c r="K32" i="3"/>
  <c r="I32" i="3"/>
  <c r="J32" i="3" s="1"/>
  <c r="K31" i="3"/>
  <c r="I31" i="3"/>
  <c r="J31" i="3" s="1"/>
  <c r="K30" i="3"/>
  <c r="I30" i="3"/>
  <c r="J30" i="3" s="1"/>
  <c r="K29" i="3"/>
  <c r="I29" i="3"/>
  <c r="J29" i="3" s="1"/>
  <c r="K28" i="3"/>
  <c r="I28" i="3"/>
  <c r="J28" i="3" s="1"/>
  <c r="K27" i="3"/>
  <c r="I27" i="3"/>
  <c r="J27" i="3" s="1"/>
  <c r="K26" i="3"/>
  <c r="I26" i="3"/>
  <c r="J26" i="3" s="1"/>
  <c r="K25" i="3"/>
  <c r="I25" i="3"/>
  <c r="J25" i="3" s="1"/>
  <c r="K24" i="3"/>
  <c r="I24" i="3"/>
  <c r="J24" i="3" s="1"/>
  <c r="K23" i="3"/>
  <c r="I23" i="3"/>
  <c r="J23" i="3" s="1"/>
  <c r="K22" i="3"/>
  <c r="J22" i="3"/>
  <c r="E23" i="3" l="1"/>
  <c r="E24" i="3"/>
  <c r="E25" i="3"/>
  <c r="E26" i="3"/>
  <c r="E27" i="3"/>
  <c r="E28" i="3"/>
  <c r="E29" i="3"/>
  <c r="E30" i="3"/>
  <c r="E31" i="3"/>
  <c r="E32" i="3"/>
  <c r="E33" i="3"/>
  <c r="E34" i="3"/>
  <c r="E22" i="3"/>
  <c r="D22" i="3"/>
  <c r="C24" i="3"/>
  <c r="D24" i="3" s="1"/>
  <c r="C25" i="3"/>
  <c r="D25" i="3" s="1"/>
  <c r="C26" i="3"/>
  <c r="D26" i="3" s="1"/>
  <c r="C27" i="3"/>
  <c r="D27" i="3" s="1"/>
  <c r="C28" i="3"/>
  <c r="D28" i="3" s="1"/>
  <c r="C29" i="3"/>
  <c r="D29" i="3" s="1"/>
  <c r="C30" i="3"/>
  <c r="D30" i="3" s="1"/>
  <c r="C31" i="3"/>
  <c r="D31" i="3" s="1"/>
  <c r="C32" i="3"/>
  <c r="D32" i="3" s="1"/>
  <c r="C33" i="3"/>
  <c r="D33" i="3" s="1"/>
  <c r="C34" i="3"/>
  <c r="D34" i="3" s="1"/>
  <c r="C23" i="3"/>
  <c r="D23" i="3" s="1"/>
</calcChain>
</file>

<file path=xl/sharedStrings.xml><?xml version="1.0" encoding="utf-8"?>
<sst xmlns="http://schemas.openxmlformats.org/spreadsheetml/2006/main" count="281" uniqueCount="48">
  <si>
    <t>Pore vol</t>
  </si>
  <si>
    <t>C/Co</t>
  </si>
  <si>
    <t>NTO</t>
  </si>
  <si>
    <t>DNAN</t>
  </si>
  <si>
    <t>Flow</t>
  </si>
  <si>
    <t>Experimental</t>
  </si>
  <si>
    <t>Time</t>
  </si>
  <si>
    <t>(min)</t>
  </si>
  <si>
    <t xml:space="preserve">Time </t>
  </si>
  <si>
    <t>mg/l</t>
  </si>
  <si>
    <t>[dnan]</t>
  </si>
  <si>
    <t>Vol (ml)</t>
  </si>
  <si>
    <t xml:space="preserve">Flow </t>
  </si>
  <si>
    <t>PV</t>
  </si>
  <si>
    <t>Co</t>
  </si>
  <si>
    <t>Soil_column.Concentration[NTO]</t>
  </si>
  <si>
    <t>Soil_column.Concentration[DNAN]</t>
  </si>
  <si>
    <t>Delay --&gt; 3 min</t>
  </si>
  <si>
    <t>nto</t>
  </si>
  <si>
    <t>[NTO]</t>
  </si>
  <si>
    <t>[DNAN]</t>
  </si>
  <si>
    <t>Kd = 0.401</t>
  </si>
  <si>
    <t>[nto]</t>
  </si>
  <si>
    <t>delay 3 min</t>
  </si>
  <si>
    <t>Kd = 0.334 + 3 min delay</t>
  </si>
  <si>
    <t>Kd</t>
  </si>
  <si>
    <t>dnan</t>
  </si>
  <si>
    <t>delay 2 min</t>
  </si>
  <si>
    <t>Kd = 0.242 + 3 min delay</t>
  </si>
  <si>
    <t>Kd = 0.912</t>
  </si>
  <si>
    <t>Gradient</t>
  </si>
  <si>
    <t>decreasing</t>
  </si>
  <si>
    <t>increasing</t>
  </si>
  <si>
    <t>GS</t>
  </si>
  <si>
    <t>Exp</t>
  </si>
  <si>
    <t>with Kd = 0.371</t>
  </si>
  <si>
    <t>kg = 0.294</t>
  </si>
  <si>
    <t>Min</t>
  </si>
  <si>
    <t>QUARTZ SAND -MULTIREALIZATION</t>
  </si>
  <si>
    <t>Max</t>
  </si>
  <si>
    <t>Mean</t>
  </si>
  <si>
    <t>mg/L</t>
  </si>
  <si>
    <t>sum</t>
  </si>
  <si>
    <t xml:space="preserve">Quartz Sand- single realization </t>
  </si>
  <si>
    <t>Sand- Single realisation</t>
  </si>
  <si>
    <t>SAND -MULTIREALIZATION</t>
  </si>
  <si>
    <t>LOAM- SINGLE REALISATION</t>
  </si>
  <si>
    <t>LOAM -MULTIREALIZATION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</si>
</sst>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E+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0" fillId="0" borderId="11" xfId="0" applyBorder="1"/>
    <xf numFmtId="0" fontId="0" fillId="0" borderId="5" xfId="0" applyBorder="1"/>
    <xf numFmtId="0" fontId="0" fillId="0" borderId="7" xfId="0" applyBorder="1"/>
    <xf numFmtId="0" fontId="0" fillId="0" borderId="1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2" fontId="0" fillId="0" borderId="11" xfId="0" applyNumberFormat="1" applyBorder="1"/>
    <xf numFmtId="2" fontId="0" fillId="0" borderId="12" xfId="0" applyNumberFormat="1" applyBorder="1"/>
    <xf numFmtId="11" fontId="0" fillId="0" borderId="0" xfId="0" applyNumberFormat="1"/>
    <xf numFmtId="1" fontId="0" fillId="0" borderId="0" xfId="0" applyNumberFormat="1"/>
    <xf numFmtId="0" fontId="0" fillId="3" borderId="0" xfId="0" applyFill="1" applyAlignment="1">
      <alignment horizontal="center"/>
    </xf>
    <xf numFmtId="2" fontId="0" fillId="4" borderId="0" xfId="0" applyNumberFormat="1" applyFill="1"/>
    <xf numFmtId="0" fontId="0" fillId="4" borderId="0" xfId="0" applyNumberFormat="1" applyFill="1"/>
    <xf numFmtId="164" fontId="0" fillId="4" borderId="0" xfId="0" applyNumberFormat="1" applyFill="1"/>
    <xf numFmtId="166" fontId="0" fillId="4" borderId="0" xfId="0" applyNumberFormat="1" applyFill="1"/>
    <xf numFmtId="2" fontId="0" fillId="5" borderId="5" xfId="0" applyNumberFormat="1" applyFill="1" applyBorder="1"/>
    <xf numFmtId="2" fontId="0" fillId="5" borderId="7" xfId="0" applyNumberFormat="1" applyFill="1" applyBorder="1"/>
    <xf numFmtId="164" fontId="0" fillId="5" borderId="11" xfId="0" applyNumberFormat="1" applyFill="1" applyBorder="1" applyAlignment="1">
      <alignment horizontal="center"/>
    </xf>
    <xf numFmtId="0" fontId="0" fillId="5" borderId="12" xfId="0" applyFill="1" applyBorder="1"/>
    <xf numFmtId="2" fontId="0" fillId="0" borderId="0" xfId="0" applyNumberFormat="1" applyAlignment="1">
      <alignment horizontal="center"/>
    </xf>
    <xf numFmtId="164" fontId="0" fillId="5" borderId="12" xfId="0" applyNumberFormat="1" applyFill="1" applyBorder="1" applyAlignment="1">
      <alignment horizontal="center"/>
    </xf>
    <xf numFmtId="0" fontId="1" fillId="0" borderId="0" xfId="0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Border="1"/>
    <xf numFmtId="2" fontId="0" fillId="0" borderId="0" xfId="0" applyNumberFormat="1" applyBorder="1"/>
    <xf numFmtId="2" fontId="0" fillId="5" borderId="0" xfId="0" applyNumberFormat="1" applyFill="1" applyBorder="1"/>
    <xf numFmtId="0" fontId="0" fillId="0" borderId="0" xfId="0" applyBorder="1"/>
    <xf numFmtId="2" fontId="0" fillId="0" borderId="11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4" xfId="0" applyFont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3.0484330484330451E-2"/>
          <c:y val="4.51977490492853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'QS-GS'!$G$6:$G$7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'QS-GS'!$E$6:$E$7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97D-4DCF-BBE3-8A759F896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'QS-GS'!$D$6:$D$17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'QS-GS'!$B$6:$B$17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0.56513832991369917</c:v>
                </c:pt>
                <c:pt idx="3">
                  <c:v>1.0002659450086286</c:v>
                </c:pt>
                <c:pt idx="4">
                  <c:v>1.0034382271636706</c:v>
                </c:pt>
                <c:pt idx="5">
                  <c:v>0.42851709473183269</c:v>
                </c:pt>
                <c:pt idx="6">
                  <c:v>9.100159364877923E-3</c:v>
                </c:pt>
                <c:pt idx="7">
                  <c:v>6.0231669523412136E-3</c:v>
                </c:pt>
                <c:pt idx="8">
                  <c:v>5.3873244887145399E-3</c:v>
                </c:pt>
                <c:pt idx="9">
                  <c:v>5.4956082870160853E-3</c:v>
                </c:pt>
                <c:pt idx="10">
                  <c:v>5.0806647719245637E-3</c:v>
                </c:pt>
                <c:pt idx="11">
                  <c:v>4.3521313769517679E-3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7D-4DCF-BBE3-8A759F896068}"/>
            </c:ext>
          </c:extLst>
        </c:ser>
        <c:ser>
          <c:idx val="1"/>
          <c:order val="1"/>
          <c:tx>
            <c:strRef>
              <c:f>'QS-GS'!$E$39:$E$51</c:f>
              <c:strCache>
                <c:ptCount val="13"/>
                <c:pt idx="0">
                  <c:v>0</c:v>
                </c:pt>
                <c:pt idx="1">
                  <c:v>0.994405273</c:v>
                </c:pt>
                <c:pt idx="2">
                  <c:v>0.999531073</c:v>
                </c:pt>
                <c:pt idx="3">
                  <c:v>0.999531073</c:v>
                </c:pt>
                <c:pt idx="4">
                  <c:v>0.005099103</c:v>
                </c:pt>
                <c:pt idx="5">
                  <c:v>2.32797E-05</c:v>
                </c:pt>
                <c:pt idx="6">
                  <c:v>1.39998E-07</c:v>
                </c:pt>
                <c:pt idx="7">
                  <c:v>9.63117E-10</c:v>
                </c:pt>
                <c:pt idx="8">
                  <c:v>7.67909E-12</c:v>
                </c:pt>
                <c:pt idx="9">
                  <c:v>6.66888E-13</c:v>
                </c:pt>
                <c:pt idx="10">
                  <c:v>2.08983E-11</c:v>
                </c:pt>
                <c:pt idx="11">
                  <c:v>2.76793E-13</c:v>
                </c:pt>
                <c:pt idx="12">
                  <c:v>0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'QS-GS'!$A$22:$A$34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'QS-GS'!$E$22:$E$34</c:f>
              <c:numCache>
                <c:formatCode>0.0</c:formatCode>
                <c:ptCount val="13"/>
                <c:pt idx="0" formatCode="General">
                  <c:v>0</c:v>
                </c:pt>
                <c:pt idx="1">
                  <c:v>0.99888172721546897</c:v>
                </c:pt>
                <c:pt idx="2">
                  <c:v>1.0039867445606927</c:v>
                </c:pt>
                <c:pt idx="3">
                  <c:v>1.0039867445606927</c:v>
                </c:pt>
                <c:pt idx="4">
                  <c:v>5.1214668455584721E-3</c:v>
                </c:pt>
                <c:pt idx="5">
                  <c:v>2.3380979441125287E-5</c:v>
                </c:pt>
                <c:pt idx="6">
                  <c:v>1.4061486665344392E-7</c:v>
                </c:pt>
                <c:pt idx="7" formatCode="0E+00">
                  <c:v>9.6598272654624856E-10</c:v>
                </c:pt>
                <c:pt idx="8" formatCode="0E+00">
                  <c:v>7.2377801472284978E-12</c:v>
                </c:pt>
                <c:pt idx="9" formatCode="0E+00">
                  <c:v>7.4987032559843842E-13</c:v>
                </c:pt>
                <c:pt idx="10" formatCode="0E+00">
                  <c:v>7.8333655041712808E-12</c:v>
                </c:pt>
                <c:pt idx="11" formatCode="0E+00">
                  <c:v>2.044275834687422E-14</c:v>
                </c:pt>
                <c:pt idx="12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97D-4DCF-BBE3-8A759F896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valAx>
        <c:axId val="414211951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08207"/>
        <c:crosses val="autoZero"/>
        <c:crossBetween val="midCat"/>
      </c:valAx>
      <c:valAx>
        <c:axId val="414208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11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C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48450263941726"/>
          <c:y val="5.0925925925925923E-2"/>
          <c:w val="0.83807032547897808"/>
          <c:h val="0.795485443072502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'Sand -MC'!$D$6:$D$17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'Sand -MC'!$B$6:$B$17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0.69419652364856699</c:v>
                </c:pt>
                <c:pt idx="3">
                  <c:v>0.93374538839945609</c:v>
                </c:pt>
                <c:pt idx="4">
                  <c:v>0.9079849285176117</c:v>
                </c:pt>
                <c:pt idx="5">
                  <c:v>0.33336030499378316</c:v>
                </c:pt>
                <c:pt idx="6">
                  <c:v>9.640628689720003E-2</c:v>
                </c:pt>
                <c:pt idx="7">
                  <c:v>4.8331564706522952E-2</c:v>
                </c:pt>
                <c:pt idx="8">
                  <c:v>3.5486807720546812E-2</c:v>
                </c:pt>
                <c:pt idx="9">
                  <c:v>3.2258768820453386E-2</c:v>
                </c:pt>
                <c:pt idx="10">
                  <c:v>3.2058346625008026E-2</c:v>
                </c:pt>
                <c:pt idx="11">
                  <c:v>3.1696522484557989E-2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A9-4EF4-9C93-4ACC1CFB582C}"/>
            </c:ext>
          </c:extLst>
        </c:ser>
        <c:ser>
          <c:idx val="1"/>
          <c:order val="1"/>
          <c:tx>
            <c:v>GoldSim maximum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'Sand -MC'!$L$24:$L$36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'Sand -MC'!$R$24:$R$36</c:f>
              <c:numCache>
                <c:formatCode>0.000</c:formatCode>
                <c:ptCount val="13"/>
                <c:pt idx="0">
                  <c:v>0</c:v>
                </c:pt>
                <c:pt idx="1">
                  <c:v>0.1779297586960969</c:v>
                </c:pt>
                <c:pt idx="2">
                  <c:v>0.59830432204013351</c:v>
                </c:pt>
                <c:pt idx="3">
                  <c:v>0.82076999773614301</c:v>
                </c:pt>
                <c:pt idx="4">
                  <c:v>0.75745284388420175</c:v>
                </c:pt>
                <c:pt idx="5">
                  <c:v>0.42632124198283378</c:v>
                </c:pt>
                <c:pt idx="6">
                  <c:v>0.20997337236846444</c:v>
                </c:pt>
                <c:pt idx="7">
                  <c:v>0.10212030151661056</c:v>
                </c:pt>
                <c:pt idx="8">
                  <c:v>5.016173168337909E-2</c:v>
                </c:pt>
                <c:pt idx="9">
                  <c:v>2.4984606655090308E-2</c:v>
                </c:pt>
                <c:pt idx="10">
                  <c:v>1.2620648909677467E-2</c:v>
                </c:pt>
                <c:pt idx="11">
                  <c:v>6.4386700369710465E-3</c:v>
                </c:pt>
                <c:pt idx="12">
                  <c:v>3.3284287632979895E-3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A9-4EF4-9C93-4ACC1CFB582C}"/>
            </c:ext>
          </c:extLst>
        </c:ser>
        <c:ser>
          <c:idx val="2"/>
          <c:order val="2"/>
          <c:tx>
            <c:v>GoldSim minimum</c:v>
          </c:tx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'Sand -MC'!$L$24:$L$36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'Sand -MC'!$P$24:$P$36</c:f>
              <c:numCache>
                <c:formatCode>General</c:formatCode>
                <c:ptCount val="13"/>
                <c:pt idx="0">
                  <c:v>0</c:v>
                </c:pt>
                <c:pt idx="1">
                  <c:v>0.12483746955403001</c:v>
                </c:pt>
                <c:pt idx="2">
                  <c:v>0.51487969365412989</c:v>
                </c:pt>
                <c:pt idx="3">
                  <c:v>0.7600197555268482</c:v>
                </c:pt>
                <c:pt idx="4">
                  <c:v>0.74162355542121661</c:v>
                </c:pt>
                <c:pt idx="5">
                  <c:v>0.36471536255932341</c:v>
                </c:pt>
                <c:pt idx="6">
                  <c:v>0.16152291511351619</c:v>
                </c:pt>
                <c:pt idx="7">
                  <c:v>7.1595443899475392E-2</c:v>
                </c:pt>
                <c:pt idx="8">
                  <c:v>3.2257522975921389E-2</c:v>
                </c:pt>
                <c:pt idx="9">
                  <c:v>1.4796106526820176E-2</c:v>
                </c:pt>
                <c:pt idx="10">
                  <c:v>6.8857404813986046E-3</c:v>
                </c:pt>
                <c:pt idx="11">
                  <c:v>3.2685341583029099E-3</c:v>
                </c:pt>
                <c:pt idx="12">
                  <c:v>1.557473639175621E-3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2A9-4EF4-9C93-4ACC1CFB582C}"/>
            </c:ext>
          </c:extLst>
        </c:ser>
        <c:ser>
          <c:idx val="3"/>
          <c:order val="3"/>
          <c:tx>
            <c:v>GoldSim mean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'Sand -MC'!$L$24:$L$36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'Sand -MC'!$T$24:$T$36</c:f>
              <c:numCache>
                <c:formatCode>0.000</c:formatCode>
                <c:ptCount val="13"/>
                <c:pt idx="0">
                  <c:v>0</c:v>
                </c:pt>
                <c:pt idx="1">
                  <c:v>0.14990763993054185</c:v>
                </c:pt>
                <c:pt idx="2">
                  <c:v>0.55595027993647006</c:v>
                </c:pt>
                <c:pt idx="3">
                  <c:v>0.79060878593504946</c:v>
                </c:pt>
                <c:pt idx="4">
                  <c:v>0.75146338338469398</c:v>
                </c:pt>
                <c:pt idx="5">
                  <c:v>0.39658784878884784</c:v>
                </c:pt>
                <c:pt idx="6">
                  <c:v>0.1859299666490111</c:v>
                </c:pt>
                <c:pt idx="7">
                  <c:v>8.6676049800022192E-2</c:v>
                </c:pt>
                <c:pt idx="8">
                  <c:v>4.0985022560918689E-2</c:v>
                </c:pt>
                <c:pt idx="9">
                  <c:v>1.9690351392132387E-2</c:v>
                </c:pt>
                <c:pt idx="10">
                  <c:v>9.587414985283798E-3</c:v>
                </c:pt>
                <c:pt idx="11">
                  <c:v>4.7445083528245124E-3</c:v>
                </c:pt>
                <c:pt idx="12">
                  <c:v>2.3786714555188715E-3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2A9-4EF4-9C93-4ACC1CFB582C}"/>
            </c:ext>
          </c:extLst>
        </c:ser>
        <c:ser>
          <c:idx val="4"/>
          <c:order val="4"/>
          <c:tx>
            <c:v>Cont stop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'Sand -MC'!$P$2:$P$3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'Sand -MC'!$N$2:$N$3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2A9-4EF4-9C93-4ACC1CFB58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2769530213217737"/>
          <c:y val="4.6412331883352094E-2"/>
          <c:w val="0.26646750616847054"/>
          <c:h val="0.382655739461138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3.0484330484330451E-2"/>
          <c:y val="4.51977490492853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'Loam-GS'!$O$6:$O$7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'Loam-GS'!$M$6:$M$7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D6-4D61-8689-BB74385EE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'Loam-GS'!$D$6:$D$17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'Loam-GS'!$B$6:$B$17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0.60384713970128456</c:v>
                </c:pt>
                <c:pt idx="3">
                  <c:v>0.70369215316954503</c:v>
                </c:pt>
                <c:pt idx="4">
                  <c:v>0.72773177548823664</c:v>
                </c:pt>
                <c:pt idx="5">
                  <c:v>0.41369416273257298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D6-4D61-8689-BB74385EE75A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'Loam-GS'!$A$38:$A$50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'Loam-GS'!$E$38:$E$50</c:f>
              <c:numCache>
                <c:formatCode>General</c:formatCode>
                <c:ptCount val="13"/>
                <c:pt idx="0">
                  <c:v>0</c:v>
                </c:pt>
                <c:pt idx="1">
                  <c:v>0.98449394325758832</c:v>
                </c:pt>
                <c:pt idx="2">
                  <c:v>0.99977592539886551</c:v>
                </c:pt>
                <c:pt idx="3">
                  <c:v>1.000014706369823</c:v>
                </c:pt>
                <c:pt idx="4">
                  <c:v>1.5523150921944173E-2</c:v>
                </c:pt>
                <c:pt idx="5">
                  <c:v>1.8178395318991077E-4</c:v>
                </c:pt>
                <c:pt idx="6">
                  <c:v>2.7292664980437146E-6</c:v>
                </c:pt>
                <c:pt idx="7">
                  <c:v>4.6419020754129321E-8</c:v>
                </c:pt>
                <c:pt idx="8">
                  <c:v>8.5077659952141344E-10</c:v>
                </c:pt>
                <c:pt idx="9">
                  <c:v>1.713731028561657E-11</c:v>
                </c:pt>
                <c:pt idx="10">
                  <c:v>6.3730641148544834E-11</c:v>
                </c:pt>
                <c:pt idx="11">
                  <c:v>6.5115570780098074E-12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3D6-4D61-8689-BB74385EE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valAx>
        <c:axId val="414211951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08207"/>
        <c:crosses val="autoZero"/>
        <c:crossBetween val="midCat"/>
      </c:valAx>
      <c:valAx>
        <c:axId val="414208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11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5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3.0484330484330451E-2"/>
          <c:y val="4.51977490492853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'Loam-GS'!$O$6:$O$7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'Loam-GS'!$M$6:$M$7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E5-4F98-A9B0-CE0EA95257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'Loam-GS'!$D$6:$D$17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'Loam-GS'!$C$6:$C$17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E5-4F98-A9B0-CE0EA95257AC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'Loam-GS'!$A$22:$A$34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'Loam-GS'!$E$22:$E$34</c:f>
              <c:numCache>
                <c:formatCode>General</c:formatCode>
                <c:ptCount val="13"/>
                <c:pt idx="0">
                  <c:v>0</c:v>
                </c:pt>
                <c:pt idx="1">
                  <c:v>0.97960199004975124</c:v>
                </c:pt>
                <c:pt idx="2">
                  <c:v>0.99477611940298505</c:v>
                </c:pt>
                <c:pt idx="3">
                  <c:v>0.99502487562189046</c:v>
                </c:pt>
                <c:pt idx="4">
                  <c:v>1.5445273631840796E-2</c:v>
                </c:pt>
                <c:pt idx="5">
                  <c:v>1.8089552238805968E-4</c:v>
                </c:pt>
                <c:pt idx="6">
                  <c:v>2.716417910447761E-6</c:v>
                </c:pt>
                <c:pt idx="7">
                  <c:v>4.6194029850746263E-8</c:v>
                </c:pt>
                <c:pt idx="8">
                  <c:v>8.4626865671641789E-10</c:v>
                </c:pt>
                <c:pt idx="9">
                  <c:v>1.6808457711442783E-11</c:v>
                </c:pt>
                <c:pt idx="10">
                  <c:v>7.1318407960199007E-11</c:v>
                </c:pt>
                <c:pt idx="11">
                  <c:v>1.2644278606965173E-11</c:v>
                </c:pt>
                <c:pt idx="12">
                  <c:v>2.1482587064676614E-12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8E5-4F98-A9B0-CE0EA95257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valAx>
        <c:axId val="414211951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08207"/>
        <c:crosses val="autoZero"/>
        <c:crossBetween val="midCat"/>
      </c:valAx>
      <c:valAx>
        <c:axId val="414208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11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5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GB" sz="1100"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200635032980426"/>
          <c:y val="5.0925925925925923E-2"/>
          <c:w val="0.855548477788591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'Loam - MC'!$A$6:$A$17</c:f>
              <c:numCache>
                <c:formatCode>0.0</c:formatCode>
                <c:ptCount val="12"/>
                <c:pt idx="0">
                  <c:v>0</c:v>
                </c:pt>
                <c:pt idx="1">
                  <c:v>0.27058823529411763</c:v>
                </c:pt>
                <c:pt idx="2">
                  <c:v>0.81176470588235294</c:v>
                </c:pt>
                <c:pt idx="3">
                  <c:v>1.3529411764705883</c:v>
                </c:pt>
                <c:pt idx="4">
                  <c:v>1.9176470588235295</c:v>
                </c:pt>
                <c:pt idx="5">
                  <c:v>2.4823529411764707</c:v>
                </c:pt>
                <c:pt idx="6">
                  <c:v>3.0352941176470587</c:v>
                </c:pt>
                <c:pt idx="7">
                  <c:v>3.6235294117647059</c:v>
                </c:pt>
                <c:pt idx="8">
                  <c:v>4.1882352941176473</c:v>
                </c:pt>
                <c:pt idx="9">
                  <c:v>4.7647058823529411</c:v>
                </c:pt>
                <c:pt idx="10">
                  <c:v>5.341176470588235</c:v>
                </c:pt>
                <c:pt idx="11">
                  <c:v>5.9176470588235297</c:v>
                </c:pt>
              </c:numCache>
            </c:numRef>
          </c:xVal>
          <c:yVal>
            <c:numRef>
              <c:f>'Loam - MC'!$C$6:$C$17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63-4564-9C75-8E730D4BB961}"/>
            </c:ext>
          </c:extLst>
        </c:ser>
        <c:ser>
          <c:idx val="1"/>
          <c:order val="1"/>
          <c:tx>
            <c:v>GoldSim maximum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'Loam - MC'!$C$24:$C$36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MC'!$G$24:$G$36</c:f>
              <c:numCache>
                <c:formatCode>0.000</c:formatCode>
                <c:ptCount val="13"/>
                <c:pt idx="0">
                  <c:v>0</c:v>
                </c:pt>
                <c:pt idx="1">
                  <c:v>1.0191542288557213E-13</c:v>
                </c:pt>
                <c:pt idx="2">
                  <c:v>7.4054726368159207E-9</c:v>
                </c:pt>
                <c:pt idx="3">
                  <c:v>4.9776119402985072E-6</c:v>
                </c:pt>
                <c:pt idx="4">
                  <c:v>1.3166666666666665E-4</c:v>
                </c:pt>
                <c:pt idx="5">
                  <c:v>9.4776119402985076E-4</c:v>
                </c:pt>
                <c:pt idx="6">
                  <c:v>3.5422885572139302E-3</c:v>
                </c:pt>
                <c:pt idx="7">
                  <c:v>8.980099502487562E-3</c:v>
                </c:pt>
                <c:pt idx="8">
                  <c:v>1.7537313432835818E-2</c:v>
                </c:pt>
                <c:pt idx="9">
                  <c:v>2.8482587064676615E-2</c:v>
                </c:pt>
                <c:pt idx="10">
                  <c:v>4.0547263681592033E-2</c:v>
                </c:pt>
                <c:pt idx="11">
                  <c:v>5.2512437810945278E-2</c:v>
                </c:pt>
                <c:pt idx="12">
                  <c:v>6.3482587064676618E-2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63-4564-9C75-8E730D4BB961}"/>
            </c:ext>
          </c:extLst>
        </c:ser>
        <c:ser>
          <c:idx val="2"/>
          <c:order val="2"/>
          <c:tx>
            <c:v>GolSim minimum</c:v>
          </c:tx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D963-4564-9C75-8E730D4BB961}"/>
              </c:ext>
            </c:extLst>
          </c:dPt>
          <c:xVal>
            <c:numRef>
              <c:f>'Loam - MC'!$C$24:$C$36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MC'!$E$24:$E$36</c:f>
              <c:numCache>
                <c:formatCode>0.000</c:formatCode>
                <c:ptCount val="13"/>
                <c:pt idx="0" formatCode="General">
                  <c:v>0</c:v>
                </c:pt>
                <c:pt idx="1">
                  <c:v>6.2412935323383081E-14</c:v>
                </c:pt>
                <c:pt idx="2">
                  <c:v>6.8432835820895521E-12</c:v>
                </c:pt>
                <c:pt idx="3">
                  <c:v>4.5472636815920391E-8</c:v>
                </c:pt>
                <c:pt idx="4">
                  <c:v>3.8208955223880594E-6</c:v>
                </c:pt>
                <c:pt idx="5">
                  <c:v>5.5248756218905465E-5</c:v>
                </c:pt>
                <c:pt idx="6">
                  <c:v>3.2985074626865665E-4</c:v>
                </c:pt>
                <c:pt idx="7">
                  <c:v>1.1825870646766168E-3</c:v>
                </c:pt>
                <c:pt idx="8">
                  <c:v>3.0472636815920395E-3</c:v>
                </c:pt>
                <c:pt idx="9">
                  <c:v>6.2313432835820895E-3</c:v>
                </c:pt>
                <c:pt idx="10">
                  <c:v>1.0756218905472636E-2</c:v>
                </c:pt>
                <c:pt idx="11">
                  <c:v>1.6388059701492538E-2</c:v>
                </c:pt>
                <c:pt idx="12">
                  <c:v>2.2746268656716417E-2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63-4564-9C75-8E730D4BB961}"/>
            </c:ext>
          </c:extLst>
        </c:ser>
        <c:ser>
          <c:idx val="3"/>
          <c:order val="3"/>
          <c:tx>
            <c:v>GoldSim mean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'Loam - MC'!$C$24:$C$36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MC'!$I$24:$I$36</c:f>
              <c:numCache>
                <c:formatCode>0.000</c:formatCode>
                <c:ptCount val="13"/>
                <c:pt idx="0">
                  <c:v>0</c:v>
                </c:pt>
                <c:pt idx="1">
                  <c:v>8.1368159203980101E-14</c:v>
                </c:pt>
                <c:pt idx="2">
                  <c:v>1.2661691542288555E-9</c:v>
                </c:pt>
                <c:pt idx="3">
                  <c:v>1.1791044776119401E-6</c:v>
                </c:pt>
                <c:pt idx="4">
                  <c:v>3.9203980099502483E-5</c:v>
                </c:pt>
                <c:pt idx="5">
                  <c:v>3.3383084577114422E-4</c:v>
                </c:pt>
                <c:pt idx="6">
                  <c:v>1.4206467661691542E-3</c:v>
                </c:pt>
                <c:pt idx="7">
                  <c:v>4.0049751243781094E-3</c:v>
                </c:pt>
                <c:pt idx="8">
                  <c:v>8.5820895522388044E-3</c:v>
                </c:pt>
                <c:pt idx="9">
                  <c:v>1.5114427860696517E-2</c:v>
                </c:pt>
                <c:pt idx="10">
                  <c:v>2.3104477611940295E-2</c:v>
                </c:pt>
                <c:pt idx="11">
                  <c:v>3.1840796019900496E-2</c:v>
                </c:pt>
                <c:pt idx="12">
                  <c:v>4.0671641791044773E-2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963-4564-9C75-8E730D4BB961}"/>
            </c:ext>
          </c:extLst>
        </c:ser>
        <c:ser>
          <c:idx val="4"/>
          <c:order val="4"/>
          <c:tx>
            <c:v>Cont stop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'Loam - MC'!$O$2:$O$3</c:f>
              <c:numCache>
                <c:formatCode>General</c:formatCode>
                <c:ptCount val="2"/>
                <c:pt idx="0" formatCode="0.00">
                  <c:v>1.6877005347593577</c:v>
                </c:pt>
                <c:pt idx="1">
                  <c:v>1.6877005347593577</c:v>
                </c:pt>
              </c:numCache>
            </c:numRef>
          </c:xVal>
          <c:yVal>
            <c:numRef>
              <c:f>'Loam - 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963-4564-9C75-8E730D4BB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8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Pore volume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4267657554041699"/>
          <c:y val="4.6412331883352094E-2"/>
          <c:w val="0.25732342445958301"/>
          <c:h val="0.27820910208782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GB" sz="1100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447826044216383"/>
          <c:y val="5.0925925925925923E-2"/>
          <c:w val="0.83307656767623151"/>
          <c:h val="0.77633054327952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'Loam - MC'!$A$6:$A$17</c:f>
              <c:numCache>
                <c:formatCode>0.0</c:formatCode>
                <c:ptCount val="12"/>
                <c:pt idx="0">
                  <c:v>0</c:v>
                </c:pt>
                <c:pt idx="1">
                  <c:v>0.27058823529411763</c:v>
                </c:pt>
                <c:pt idx="2">
                  <c:v>0.81176470588235294</c:v>
                </c:pt>
                <c:pt idx="3">
                  <c:v>1.3529411764705883</c:v>
                </c:pt>
                <c:pt idx="4">
                  <c:v>1.9176470588235295</c:v>
                </c:pt>
                <c:pt idx="5">
                  <c:v>2.4823529411764707</c:v>
                </c:pt>
                <c:pt idx="6">
                  <c:v>3.0352941176470587</c:v>
                </c:pt>
                <c:pt idx="7">
                  <c:v>3.6235294117647059</c:v>
                </c:pt>
                <c:pt idx="8">
                  <c:v>4.1882352941176473</c:v>
                </c:pt>
                <c:pt idx="9">
                  <c:v>4.7647058823529411</c:v>
                </c:pt>
                <c:pt idx="10">
                  <c:v>5.341176470588235</c:v>
                </c:pt>
                <c:pt idx="11">
                  <c:v>5.9176470588235297</c:v>
                </c:pt>
              </c:numCache>
            </c:numRef>
          </c:xVal>
          <c:yVal>
            <c:numRef>
              <c:f>'Loam - MC'!$B$6:$B$17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0.60384713970128456</c:v>
                </c:pt>
                <c:pt idx="3">
                  <c:v>0.70369215316954503</c:v>
                </c:pt>
                <c:pt idx="4">
                  <c:v>0.72773177548823664</c:v>
                </c:pt>
                <c:pt idx="5">
                  <c:v>0.41369416273257298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4D-4E5B-AB74-873757B028EE}"/>
            </c:ext>
          </c:extLst>
        </c:ser>
        <c:ser>
          <c:idx val="1"/>
          <c:order val="1"/>
          <c:tx>
            <c:v>GoldSim maximum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'Loam - MC'!$N$24:$N$36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MC'!$R$24:$R$36</c:f>
              <c:numCache>
                <c:formatCode>0.000</c:formatCode>
                <c:ptCount val="13"/>
                <c:pt idx="0">
                  <c:v>0</c:v>
                </c:pt>
                <c:pt idx="1">
                  <c:v>0.85292562826003049</c:v>
                </c:pt>
                <c:pt idx="2">
                  <c:v>0.98855321976386512</c:v>
                </c:pt>
                <c:pt idx="3">
                  <c:v>0.99882080151503572</c:v>
                </c:pt>
                <c:pt idx="4">
                  <c:v>0.72756561850736645</c:v>
                </c:pt>
                <c:pt idx="5">
                  <c:v>0.33453214031139494</c:v>
                </c:pt>
                <c:pt idx="6">
                  <c:v>0.14045096711717522</c:v>
                </c:pt>
                <c:pt idx="7">
                  <c:v>5.9384827477119151E-2</c:v>
                </c:pt>
                <c:pt idx="8">
                  <c:v>2.5597320086639216E-2</c:v>
                </c:pt>
                <c:pt idx="9">
                  <c:v>1.1253747161224872E-2</c:v>
                </c:pt>
                <c:pt idx="10">
                  <c:v>5.0263394386544352E-3</c:v>
                </c:pt>
                <c:pt idx="11">
                  <c:v>2.2743887483697624E-3</c:v>
                </c:pt>
                <c:pt idx="12">
                  <c:v>1.0484872434741864E-3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4D-4E5B-AB74-873757B028EE}"/>
            </c:ext>
          </c:extLst>
        </c:ser>
        <c:ser>
          <c:idx val="2"/>
          <c:order val="2"/>
          <c:tx>
            <c:v>GoldSim minimum</c:v>
          </c:tx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'Loam - MC'!$N$24:$N$36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MC'!$P$24:$P$36</c:f>
              <c:numCache>
                <c:formatCode>General</c:formatCode>
                <c:ptCount val="13"/>
                <c:pt idx="0">
                  <c:v>0</c:v>
                </c:pt>
                <c:pt idx="1">
                  <c:v>0.20740515137364574</c:v>
                </c:pt>
                <c:pt idx="2">
                  <c:v>0.63730641148544842</c:v>
                </c:pt>
                <c:pt idx="3">
                  <c:v>0.84719488495705153</c:v>
                </c:pt>
                <c:pt idx="4">
                  <c:v>0.14694580952721803</c:v>
                </c:pt>
                <c:pt idx="5">
                  <c:v>1.1542672136083391E-2</c:v>
                </c:pt>
                <c:pt idx="6">
                  <c:v>1.0520689580385484E-3</c:v>
                </c:pt>
                <c:pt idx="7">
                  <c:v>1.0530240819223781E-4</c:v>
                </c:pt>
                <c:pt idx="8">
                  <c:v>1.1196439728195082E-5</c:v>
                </c:pt>
                <c:pt idx="9">
                  <c:v>1.2418998299497254E-6</c:v>
                </c:pt>
                <c:pt idx="10">
                  <c:v>9.9237371529918436E-8</c:v>
                </c:pt>
                <c:pt idx="11">
                  <c:v>1.514348917812182E-8</c:v>
                </c:pt>
                <c:pt idx="12">
                  <c:v>2.9226790845192538E-9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4D-4E5B-AB74-873757B028EE}"/>
            </c:ext>
          </c:extLst>
        </c:ser>
        <c:ser>
          <c:idx val="3"/>
          <c:order val="3"/>
          <c:tx>
            <c:v>GoldSim mean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'Loam - MC'!$N$24:$N$36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MC'!$T$24:$T$36</c:f>
              <c:numCache>
                <c:formatCode>0.000</c:formatCode>
                <c:ptCount val="13"/>
                <c:pt idx="0">
                  <c:v>0</c:v>
                </c:pt>
                <c:pt idx="1">
                  <c:v>0.48305390424693218</c:v>
                </c:pt>
                <c:pt idx="2">
                  <c:v>0.83692730320588093</c:v>
                </c:pt>
                <c:pt idx="3">
                  <c:v>0.94557264499152327</c:v>
                </c:pt>
                <c:pt idx="4">
                  <c:v>0.49738076250437946</c:v>
                </c:pt>
                <c:pt idx="5">
                  <c:v>0.15561355877297367</c:v>
                </c:pt>
                <c:pt idx="6">
                  <c:v>5.1600567823906103E-2</c:v>
                </c:pt>
                <c:pt idx="7">
                  <c:v>1.8362256666628319E-2</c:v>
                </c:pt>
                <c:pt idx="8">
                  <c:v>6.9055456800896095E-3</c:v>
                </c:pt>
                <c:pt idx="9">
                  <c:v>2.7101640203671183E-3</c:v>
                </c:pt>
                <c:pt idx="10">
                  <c:v>1.0976761234914223E-3</c:v>
                </c:pt>
                <c:pt idx="11">
                  <c:v>4.5798190229639937E-4</c:v>
                </c:pt>
                <c:pt idx="12">
                  <c:v>1.9496466278676232E-4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64D-4E5B-AB74-873757B028EE}"/>
            </c:ext>
          </c:extLst>
        </c:ser>
        <c:ser>
          <c:idx val="4"/>
          <c:order val="4"/>
          <c:tx>
            <c:v>Cont stop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'Loam - MC'!$O$2:$O$3</c:f>
              <c:numCache>
                <c:formatCode>General</c:formatCode>
                <c:ptCount val="2"/>
                <c:pt idx="0" formatCode="0.00">
                  <c:v>1.6877005347593577</c:v>
                </c:pt>
                <c:pt idx="1">
                  <c:v>1.6877005347593577</c:v>
                </c:pt>
              </c:numCache>
            </c:numRef>
          </c:xVal>
          <c:yVal>
            <c:numRef>
              <c:f>'Loam - 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64D-4E5B-AB74-873757B02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8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2769530213217737"/>
          <c:y val="4.6412331883352094E-2"/>
          <c:w val="0.26646750616847054"/>
          <c:h val="0.356015150004983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200635032980426"/>
          <c:y val="5.0925925925925923E-2"/>
          <c:w val="0.855548477788591"/>
          <c:h val="0.78106859020244845"/>
        </c:manualLayout>
      </c:layou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'Loam - MC'!$A$6:$A$17</c:f>
              <c:numCache>
                <c:formatCode>0.0</c:formatCode>
                <c:ptCount val="12"/>
                <c:pt idx="0">
                  <c:v>0</c:v>
                </c:pt>
                <c:pt idx="1">
                  <c:v>0.27058823529411763</c:v>
                </c:pt>
                <c:pt idx="2">
                  <c:v>0.81176470588235294</c:v>
                </c:pt>
                <c:pt idx="3">
                  <c:v>1.3529411764705883</c:v>
                </c:pt>
                <c:pt idx="4">
                  <c:v>1.9176470588235295</c:v>
                </c:pt>
                <c:pt idx="5">
                  <c:v>2.4823529411764707</c:v>
                </c:pt>
                <c:pt idx="6">
                  <c:v>3.0352941176470587</c:v>
                </c:pt>
                <c:pt idx="7">
                  <c:v>3.6235294117647059</c:v>
                </c:pt>
                <c:pt idx="8">
                  <c:v>4.1882352941176473</c:v>
                </c:pt>
                <c:pt idx="9">
                  <c:v>4.7647058823529411</c:v>
                </c:pt>
                <c:pt idx="10">
                  <c:v>5.341176470588235</c:v>
                </c:pt>
                <c:pt idx="11">
                  <c:v>5.9176470588235297</c:v>
                </c:pt>
              </c:numCache>
            </c:numRef>
          </c:xVal>
          <c:yVal>
            <c:numRef>
              <c:f>'Loam - MC'!$C$6:$C$17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C7-4344-8C86-FF8DDCD1E9E5}"/>
            </c:ext>
          </c:extLst>
        </c:ser>
        <c:ser>
          <c:idx val="1"/>
          <c:order val="1"/>
          <c:tx>
            <c:v>GoldSim maximum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'Loam - MC'!$C$24:$C$36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MC'!$G$24:$G$36</c:f>
              <c:numCache>
                <c:formatCode>0.000</c:formatCode>
                <c:ptCount val="13"/>
                <c:pt idx="0">
                  <c:v>0</c:v>
                </c:pt>
                <c:pt idx="1">
                  <c:v>1.0191542288557213E-13</c:v>
                </c:pt>
                <c:pt idx="2">
                  <c:v>7.4054726368159207E-9</c:v>
                </c:pt>
                <c:pt idx="3">
                  <c:v>4.9776119402985072E-6</c:v>
                </c:pt>
                <c:pt idx="4">
                  <c:v>1.3166666666666665E-4</c:v>
                </c:pt>
                <c:pt idx="5">
                  <c:v>9.4776119402985076E-4</c:v>
                </c:pt>
                <c:pt idx="6">
                  <c:v>3.5422885572139302E-3</c:v>
                </c:pt>
                <c:pt idx="7">
                  <c:v>8.980099502487562E-3</c:v>
                </c:pt>
                <c:pt idx="8">
                  <c:v>1.7537313432835818E-2</c:v>
                </c:pt>
                <c:pt idx="9">
                  <c:v>2.8482587064676615E-2</c:v>
                </c:pt>
                <c:pt idx="10">
                  <c:v>4.0547263681592033E-2</c:v>
                </c:pt>
                <c:pt idx="11">
                  <c:v>5.2512437810945278E-2</c:v>
                </c:pt>
                <c:pt idx="12">
                  <c:v>6.3482587064676618E-2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C7-4344-8C86-FF8DDCD1E9E5}"/>
            </c:ext>
          </c:extLst>
        </c:ser>
        <c:ser>
          <c:idx val="2"/>
          <c:order val="2"/>
          <c:tx>
            <c:v>GolSim minimum</c:v>
          </c:tx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73C7-4344-8C86-FF8DDCD1E9E5}"/>
              </c:ext>
            </c:extLst>
          </c:dPt>
          <c:xVal>
            <c:numRef>
              <c:f>'Loam - MC'!$C$24:$C$36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MC'!$E$24:$E$36</c:f>
              <c:numCache>
                <c:formatCode>0.000</c:formatCode>
                <c:ptCount val="13"/>
                <c:pt idx="0" formatCode="General">
                  <c:v>0</c:v>
                </c:pt>
                <c:pt idx="1">
                  <c:v>6.2412935323383081E-14</c:v>
                </c:pt>
                <c:pt idx="2">
                  <c:v>6.8432835820895521E-12</c:v>
                </c:pt>
                <c:pt idx="3">
                  <c:v>4.5472636815920391E-8</c:v>
                </c:pt>
                <c:pt idx="4">
                  <c:v>3.8208955223880594E-6</c:v>
                </c:pt>
                <c:pt idx="5">
                  <c:v>5.5248756218905465E-5</c:v>
                </c:pt>
                <c:pt idx="6">
                  <c:v>3.2985074626865665E-4</c:v>
                </c:pt>
                <c:pt idx="7">
                  <c:v>1.1825870646766168E-3</c:v>
                </c:pt>
                <c:pt idx="8">
                  <c:v>3.0472636815920395E-3</c:v>
                </c:pt>
                <c:pt idx="9">
                  <c:v>6.2313432835820895E-3</c:v>
                </c:pt>
                <c:pt idx="10">
                  <c:v>1.0756218905472636E-2</c:v>
                </c:pt>
                <c:pt idx="11">
                  <c:v>1.6388059701492538E-2</c:v>
                </c:pt>
                <c:pt idx="12">
                  <c:v>2.2746268656716417E-2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3C7-4344-8C86-FF8DDCD1E9E5}"/>
            </c:ext>
          </c:extLst>
        </c:ser>
        <c:ser>
          <c:idx val="3"/>
          <c:order val="3"/>
          <c:tx>
            <c:v>GoldSim mean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'Loam - MC'!$C$24:$C$36</c:f>
              <c:numCache>
                <c:formatCode>0.00</c:formatCode>
                <c:ptCount val="13"/>
                <c:pt idx="0">
                  <c:v>0</c:v>
                </c:pt>
                <c:pt idx="1">
                  <c:v>0.56256684491978592</c:v>
                </c:pt>
                <c:pt idx="2">
                  <c:v>1.1251336898395718</c:v>
                </c:pt>
                <c:pt idx="3">
                  <c:v>1.6877005347593577</c:v>
                </c:pt>
                <c:pt idx="4">
                  <c:v>2.2502673796791437</c:v>
                </c:pt>
                <c:pt idx="5">
                  <c:v>2.8128342245989293</c:v>
                </c:pt>
                <c:pt idx="6">
                  <c:v>3.3754010695187153</c:v>
                </c:pt>
                <c:pt idx="7">
                  <c:v>3.9379679144385014</c:v>
                </c:pt>
                <c:pt idx="8">
                  <c:v>4.5005347593582874</c:v>
                </c:pt>
                <c:pt idx="9">
                  <c:v>5.0631016042780734</c:v>
                </c:pt>
                <c:pt idx="10">
                  <c:v>5.6256684491978586</c:v>
                </c:pt>
                <c:pt idx="11">
                  <c:v>6.1882352941176455</c:v>
                </c:pt>
                <c:pt idx="12">
                  <c:v>6.7508021390374306</c:v>
                </c:pt>
              </c:numCache>
            </c:numRef>
          </c:xVal>
          <c:yVal>
            <c:numRef>
              <c:f>'Loam - MC'!$I$24:$I$36</c:f>
              <c:numCache>
                <c:formatCode>0.000</c:formatCode>
                <c:ptCount val="13"/>
                <c:pt idx="0">
                  <c:v>0</c:v>
                </c:pt>
                <c:pt idx="1">
                  <c:v>8.1368159203980101E-14</c:v>
                </c:pt>
                <c:pt idx="2">
                  <c:v>1.2661691542288555E-9</c:v>
                </c:pt>
                <c:pt idx="3">
                  <c:v>1.1791044776119401E-6</c:v>
                </c:pt>
                <c:pt idx="4">
                  <c:v>3.9203980099502483E-5</c:v>
                </c:pt>
                <c:pt idx="5">
                  <c:v>3.3383084577114422E-4</c:v>
                </c:pt>
                <c:pt idx="6">
                  <c:v>1.4206467661691542E-3</c:v>
                </c:pt>
                <c:pt idx="7">
                  <c:v>4.0049751243781094E-3</c:v>
                </c:pt>
                <c:pt idx="8">
                  <c:v>8.5820895522388044E-3</c:v>
                </c:pt>
                <c:pt idx="9">
                  <c:v>1.5114427860696517E-2</c:v>
                </c:pt>
                <c:pt idx="10">
                  <c:v>2.3104477611940295E-2</c:v>
                </c:pt>
                <c:pt idx="11">
                  <c:v>3.1840796019900496E-2</c:v>
                </c:pt>
                <c:pt idx="12">
                  <c:v>4.0671641791044773E-2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3C7-4344-8C86-FF8DDCD1E9E5}"/>
            </c:ext>
          </c:extLst>
        </c:ser>
        <c:ser>
          <c:idx val="4"/>
          <c:order val="4"/>
          <c:tx>
            <c:v>Cont stop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'Loam - MC'!$O$2:$O$3</c:f>
              <c:numCache>
                <c:formatCode>General</c:formatCode>
                <c:ptCount val="2"/>
                <c:pt idx="0" formatCode="0.00">
                  <c:v>1.6877005347593577</c:v>
                </c:pt>
                <c:pt idx="1">
                  <c:v>1.6877005347593577</c:v>
                </c:pt>
              </c:numCache>
            </c:numRef>
          </c:xVal>
          <c:yVal>
            <c:numRef>
              <c:f>'Loam - 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3C7-4344-8C86-FF8DDCD1E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8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Pore volume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4267657554041699"/>
          <c:y val="4.6412331883352094E-2"/>
          <c:w val="0.25732342445958301"/>
          <c:h val="0.27820910208782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55813195764323"/>
          <c:y val="5.0925925925925923E-2"/>
          <c:w val="0.83899668748303025"/>
          <c:h val="0.7755588815860826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'Loam - MC'!$D$6:$D$17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'Loam - MC'!$C$6:$C$17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CC-41E2-AE8F-4EB6BCEFB443}"/>
            </c:ext>
          </c:extLst>
        </c:ser>
        <c:ser>
          <c:idx val="1"/>
          <c:order val="1"/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'Loam - 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MC'!$G$24:$G$36</c:f>
              <c:numCache>
                <c:formatCode>0.000</c:formatCode>
                <c:ptCount val="13"/>
                <c:pt idx="0">
                  <c:v>0</c:v>
                </c:pt>
                <c:pt idx="1">
                  <c:v>1.0191542288557213E-13</c:v>
                </c:pt>
                <c:pt idx="2">
                  <c:v>7.4054726368159207E-9</c:v>
                </c:pt>
                <c:pt idx="3">
                  <c:v>4.9776119402985072E-6</c:v>
                </c:pt>
                <c:pt idx="4">
                  <c:v>1.3166666666666665E-4</c:v>
                </c:pt>
                <c:pt idx="5">
                  <c:v>9.4776119402985076E-4</c:v>
                </c:pt>
                <c:pt idx="6">
                  <c:v>3.5422885572139302E-3</c:v>
                </c:pt>
                <c:pt idx="7">
                  <c:v>8.980099502487562E-3</c:v>
                </c:pt>
                <c:pt idx="8">
                  <c:v>1.7537313432835818E-2</c:v>
                </c:pt>
                <c:pt idx="9">
                  <c:v>2.8482587064676615E-2</c:v>
                </c:pt>
                <c:pt idx="10">
                  <c:v>4.0547263681592033E-2</c:v>
                </c:pt>
                <c:pt idx="11">
                  <c:v>5.2512437810945278E-2</c:v>
                </c:pt>
                <c:pt idx="12">
                  <c:v>6.3482587064676618E-2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5CC-41E2-AE8F-4EB6BCEFB443}"/>
            </c:ext>
          </c:extLst>
        </c:ser>
        <c:ser>
          <c:idx val="2"/>
          <c:order val="2"/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C5CC-41E2-AE8F-4EB6BCEFB443}"/>
              </c:ext>
            </c:extLst>
          </c:dPt>
          <c:xVal>
            <c:numRef>
              <c:f>'Loam - 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MC'!$E$24:$E$36</c:f>
              <c:numCache>
                <c:formatCode>0.000</c:formatCode>
                <c:ptCount val="13"/>
                <c:pt idx="0" formatCode="General">
                  <c:v>0</c:v>
                </c:pt>
                <c:pt idx="1">
                  <c:v>6.2412935323383081E-14</c:v>
                </c:pt>
                <c:pt idx="2">
                  <c:v>6.8432835820895521E-12</c:v>
                </c:pt>
                <c:pt idx="3">
                  <c:v>4.5472636815920391E-8</c:v>
                </c:pt>
                <c:pt idx="4">
                  <c:v>3.8208955223880594E-6</c:v>
                </c:pt>
                <c:pt idx="5">
                  <c:v>5.5248756218905465E-5</c:v>
                </c:pt>
                <c:pt idx="6">
                  <c:v>3.2985074626865665E-4</c:v>
                </c:pt>
                <c:pt idx="7">
                  <c:v>1.1825870646766168E-3</c:v>
                </c:pt>
                <c:pt idx="8">
                  <c:v>3.0472636815920395E-3</c:v>
                </c:pt>
                <c:pt idx="9">
                  <c:v>6.2313432835820895E-3</c:v>
                </c:pt>
                <c:pt idx="10">
                  <c:v>1.0756218905472636E-2</c:v>
                </c:pt>
                <c:pt idx="11">
                  <c:v>1.6388059701492538E-2</c:v>
                </c:pt>
                <c:pt idx="12">
                  <c:v>2.2746268656716417E-2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5CC-41E2-AE8F-4EB6BCEFB443}"/>
            </c:ext>
          </c:extLst>
        </c:ser>
        <c:ser>
          <c:idx val="3"/>
          <c:order val="3"/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'Loam - 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MC'!$I$24:$I$36</c:f>
              <c:numCache>
                <c:formatCode>0.000</c:formatCode>
                <c:ptCount val="13"/>
                <c:pt idx="0">
                  <c:v>0</c:v>
                </c:pt>
                <c:pt idx="1">
                  <c:v>8.1368159203980101E-14</c:v>
                </c:pt>
                <c:pt idx="2">
                  <c:v>1.2661691542288555E-9</c:v>
                </c:pt>
                <c:pt idx="3">
                  <c:v>1.1791044776119401E-6</c:v>
                </c:pt>
                <c:pt idx="4">
                  <c:v>3.9203980099502483E-5</c:v>
                </c:pt>
                <c:pt idx="5">
                  <c:v>3.3383084577114422E-4</c:v>
                </c:pt>
                <c:pt idx="6">
                  <c:v>1.4206467661691542E-3</c:v>
                </c:pt>
                <c:pt idx="7">
                  <c:v>4.0049751243781094E-3</c:v>
                </c:pt>
                <c:pt idx="8">
                  <c:v>8.5820895522388044E-3</c:v>
                </c:pt>
                <c:pt idx="9">
                  <c:v>1.5114427860696517E-2</c:v>
                </c:pt>
                <c:pt idx="10">
                  <c:v>2.3104477611940295E-2</c:v>
                </c:pt>
                <c:pt idx="11">
                  <c:v>3.1840796019900496E-2</c:v>
                </c:pt>
                <c:pt idx="12">
                  <c:v>4.0671641791044773E-2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5CC-41E2-AE8F-4EB6BCEFB443}"/>
            </c:ext>
          </c:extLst>
        </c:ser>
        <c:ser>
          <c:idx val="4"/>
          <c:order val="4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'Loam - MC'!$P$2:$P$3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'Loam - 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5CC-41E2-AE8F-4EB6BCEF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4267657554041699"/>
          <c:y val="4.6412331883352094E-2"/>
          <c:w val="0.25732342445958301"/>
          <c:h val="0.27820910208782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447826044216383"/>
          <c:y val="8.2708089411638527E-2"/>
          <c:w val="0.83307656767623151"/>
          <c:h val="0.74454833894911832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'Loam - MC'!$D$6:$D$17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'Loam - MC'!$B$6:$B$17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0.60384713970128456</c:v>
                </c:pt>
                <c:pt idx="3">
                  <c:v>0.70369215316954503</c:v>
                </c:pt>
                <c:pt idx="4">
                  <c:v>0.72773177548823664</c:v>
                </c:pt>
                <c:pt idx="5">
                  <c:v>0.41369416273257298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E3-492C-B3E8-C5AA5B0C4A10}"/>
            </c:ext>
          </c:extLst>
        </c:ser>
        <c:ser>
          <c:idx val="1"/>
          <c:order val="1"/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'Loam - MC'!$L$24:$L$36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MC'!$R$24:$R$36</c:f>
              <c:numCache>
                <c:formatCode>0.000</c:formatCode>
                <c:ptCount val="13"/>
                <c:pt idx="0">
                  <c:v>0</c:v>
                </c:pt>
                <c:pt idx="1">
                  <c:v>0.85292562826003049</c:v>
                </c:pt>
                <c:pt idx="2">
                  <c:v>0.98855321976386512</c:v>
                </c:pt>
                <c:pt idx="3">
                  <c:v>0.99882080151503572</c:v>
                </c:pt>
                <c:pt idx="4">
                  <c:v>0.72756561850736645</c:v>
                </c:pt>
                <c:pt idx="5">
                  <c:v>0.33453214031139494</c:v>
                </c:pt>
                <c:pt idx="6">
                  <c:v>0.14045096711717522</c:v>
                </c:pt>
                <c:pt idx="7">
                  <c:v>5.9384827477119151E-2</c:v>
                </c:pt>
                <c:pt idx="8">
                  <c:v>2.5597320086639216E-2</c:v>
                </c:pt>
                <c:pt idx="9">
                  <c:v>1.1253747161224872E-2</c:v>
                </c:pt>
                <c:pt idx="10">
                  <c:v>5.0263394386544352E-3</c:v>
                </c:pt>
                <c:pt idx="11">
                  <c:v>2.2743887483697624E-3</c:v>
                </c:pt>
                <c:pt idx="12">
                  <c:v>1.0484872434741864E-3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E3-492C-B3E8-C5AA5B0C4A10}"/>
            </c:ext>
          </c:extLst>
        </c:ser>
        <c:ser>
          <c:idx val="2"/>
          <c:order val="2"/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'Loam - MC'!$L$24:$L$36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MC'!$P$24:$P$36</c:f>
              <c:numCache>
                <c:formatCode>General</c:formatCode>
                <c:ptCount val="13"/>
                <c:pt idx="0">
                  <c:v>0</c:v>
                </c:pt>
                <c:pt idx="1">
                  <c:v>0.20740515137364574</c:v>
                </c:pt>
                <c:pt idx="2">
                  <c:v>0.63730641148544842</c:v>
                </c:pt>
                <c:pt idx="3">
                  <c:v>0.84719488495705153</c:v>
                </c:pt>
                <c:pt idx="4">
                  <c:v>0.14694580952721803</c:v>
                </c:pt>
                <c:pt idx="5">
                  <c:v>1.1542672136083391E-2</c:v>
                </c:pt>
                <c:pt idx="6">
                  <c:v>1.0520689580385484E-3</c:v>
                </c:pt>
                <c:pt idx="7">
                  <c:v>1.0530240819223781E-4</c:v>
                </c:pt>
                <c:pt idx="8">
                  <c:v>1.1196439728195082E-5</c:v>
                </c:pt>
                <c:pt idx="9">
                  <c:v>1.2418998299497254E-6</c:v>
                </c:pt>
                <c:pt idx="10">
                  <c:v>9.9237371529918436E-8</c:v>
                </c:pt>
                <c:pt idx="11">
                  <c:v>1.514348917812182E-8</c:v>
                </c:pt>
                <c:pt idx="12">
                  <c:v>2.9226790845192538E-9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1E3-492C-B3E8-C5AA5B0C4A10}"/>
            </c:ext>
          </c:extLst>
        </c:ser>
        <c:ser>
          <c:idx val="3"/>
          <c:order val="3"/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'Loam - MC'!$L$24:$L$36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MC'!$T$24:$T$36</c:f>
              <c:numCache>
                <c:formatCode>0.000</c:formatCode>
                <c:ptCount val="13"/>
                <c:pt idx="0">
                  <c:v>0</c:v>
                </c:pt>
                <c:pt idx="1">
                  <c:v>0.48305390424693218</c:v>
                </c:pt>
                <c:pt idx="2">
                  <c:v>0.83692730320588093</c:v>
                </c:pt>
                <c:pt idx="3">
                  <c:v>0.94557264499152327</c:v>
                </c:pt>
                <c:pt idx="4">
                  <c:v>0.49738076250437946</c:v>
                </c:pt>
                <c:pt idx="5">
                  <c:v>0.15561355877297367</c:v>
                </c:pt>
                <c:pt idx="6">
                  <c:v>5.1600567823906103E-2</c:v>
                </c:pt>
                <c:pt idx="7">
                  <c:v>1.8362256666628319E-2</c:v>
                </c:pt>
                <c:pt idx="8">
                  <c:v>6.9055456800896095E-3</c:v>
                </c:pt>
                <c:pt idx="9">
                  <c:v>2.7101640203671183E-3</c:v>
                </c:pt>
                <c:pt idx="10">
                  <c:v>1.0976761234914223E-3</c:v>
                </c:pt>
                <c:pt idx="11">
                  <c:v>4.5798190229639937E-4</c:v>
                </c:pt>
                <c:pt idx="12">
                  <c:v>1.9496466278676232E-4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1E3-492C-B3E8-C5AA5B0C4A10}"/>
            </c:ext>
          </c:extLst>
        </c:ser>
        <c:ser>
          <c:idx val="4"/>
          <c:order val="4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'Loam - MC'!$P$2:$P$3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'Loam - 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1E3-492C-B3E8-C5AA5B0C4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2769530213217737"/>
          <c:y val="4.6412331883352094E-2"/>
          <c:w val="0.26646750616847054"/>
          <c:h val="0.356015150004983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200635032980426"/>
          <c:y val="5.0925925925925923E-2"/>
          <c:w val="0.855548477788591"/>
          <c:h val="0.78106859020244845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'Loam - MC'!$D$6:$D$17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'Loam - MC'!$C$6:$C$17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CB-4FD0-94B1-846D81390E0E}"/>
            </c:ext>
          </c:extLst>
        </c:ser>
        <c:ser>
          <c:idx val="1"/>
          <c:order val="1"/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'Loam - 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MC'!$G$24:$G$36</c:f>
              <c:numCache>
                <c:formatCode>0.000</c:formatCode>
                <c:ptCount val="13"/>
                <c:pt idx="0">
                  <c:v>0</c:v>
                </c:pt>
                <c:pt idx="1">
                  <c:v>1.0191542288557213E-13</c:v>
                </c:pt>
                <c:pt idx="2">
                  <c:v>7.4054726368159207E-9</c:v>
                </c:pt>
                <c:pt idx="3">
                  <c:v>4.9776119402985072E-6</c:v>
                </c:pt>
                <c:pt idx="4">
                  <c:v>1.3166666666666665E-4</c:v>
                </c:pt>
                <c:pt idx="5">
                  <c:v>9.4776119402985076E-4</c:v>
                </c:pt>
                <c:pt idx="6">
                  <c:v>3.5422885572139302E-3</c:v>
                </c:pt>
                <c:pt idx="7">
                  <c:v>8.980099502487562E-3</c:v>
                </c:pt>
                <c:pt idx="8">
                  <c:v>1.7537313432835818E-2</c:v>
                </c:pt>
                <c:pt idx="9">
                  <c:v>2.8482587064676615E-2</c:v>
                </c:pt>
                <c:pt idx="10">
                  <c:v>4.0547263681592033E-2</c:v>
                </c:pt>
                <c:pt idx="11">
                  <c:v>5.2512437810945278E-2</c:v>
                </c:pt>
                <c:pt idx="12">
                  <c:v>6.3482587064676618E-2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CB-4FD0-94B1-846D81390E0E}"/>
            </c:ext>
          </c:extLst>
        </c:ser>
        <c:ser>
          <c:idx val="2"/>
          <c:order val="2"/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FDCB-4FD0-94B1-846D81390E0E}"/>
              </c:ext>
            </c:extLst>
          </c:dPt>
          <c:xVal>
            <c:numRef>
              <c:f>'Loam - 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MC'!$E$24:$E$36</c:f>
              <c:numCache>
                <c:formatCode>0.000</c:formatCode>
                <c:ptCount val="13"/>
                <c:pt idx="0" formatCode="General">
                  <c:v>0</c:v>
                </c:pt>
                <c:pt idx="1">
                  <c:v>6.2412935323383081E-14</c:v>
                </c:pt>
                <c:pt idx="2">
                  <c:v>6.8432835820895521E-12</c:v>
                </c:pt>
                <c:pt idx="3">
                  <c:v>4.5472636815920391E-8</c:v>
                </c:pt>
                <c:pt idx="4">
                  <c:v>3.8208955223880594E-6</c:v>
                </c:pt>
                <c:pt idx="5">
                  <c:v>5.5248756218905465E-5</c:v>
                </c:pt>
                <c:pt idx="6">
                  <c:v>3.2985074626865665E-4</c:v>
                </c:pt>
                <c:pt idx="7">
                  <c:v>1.1825870646766168E-3</c:v>
                </c:pt>
                <c:pt idx="8">
                  <c:v>3.0472636815920395E-3</c:v>
                </c:pt>
                <c:pt idx="9">
                  <c:v>6.2313432835820895E-3</c:v>
                </c:pt>
                <c:pt idx="10">
                  <c:v>1.0756218905472636E-2</c:v>
                </c:pt>
                <c:pt idx="11">
                  <c:v>1.6388059701492538E-2</c:v>
                </c:pt>
                <c:pt idx="12">
                  <c:v>2.2746268656716417E-2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DCB-4FD0-94B1-846D81390E0E}"/>
            </c:ext>
          </c:extLst>
        </c:ser>
        <c:ser>
          <c:idx val="3"/>
          <c:order val="3"/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'Loam - 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'Loam - MC'!$I$24:$I$36</c:f>
              <c:numCache>
                <c:formatCode>0.000</c:formatCode>
                <c:ptCount val="13"/>
                <c:pt idx="0">
                  <c:v>0</c:v>
                </c:pt>
                <c:pt idx="1">
                  <c:v>8.1368159203980101E-14</c:v>
                </c:pt>
                <c:pt idx="2">
                  <c:v>1.2661691542288555E-9</c:v>
                </c:pt>
                <c:pt idx="3">
                  <c:v>1.1791044776119401E-6</c:v>
                </c:pt>
                <c:pt idx="4">
                  <c:v>3.9203980099502483E-5</c:v>
                </c:pt>
                <c:pt idx="5">
                  <c:v>3.3383084577114422E-4</c:v>
                </c:pt>
                <c:pt idx="6">
                  <c:v>1.4206467661691542E-3</c:v>
                </c:pt>
                <c:pt idx="7">
                  <c:v>4.0049751243781094E-3</c:v>
                </c:pt>
                <c:pt idx="8">
                  <c:v>8.5820895522388044E-3</c:v>
                </c:pt>
                <c:pt idx="9">
                  <c:v>1.5114427860696517E-2</c:v>
                </c:pt>
                <c:pt idx="10">
                  <c:v>2.3104477611940295E-2</c:v>
                </c:pt>
                <c:pt idx="11">
                  <c:v>3.1840796019900496E-2</c:v>
                </c:pt>
                <c:pt idx="12">
                  <c:v>4.0671641791044773E-2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DCB-4FD0-94B1-846D81390E0E}"/>
            </c:ext>
          </c:extLst>
        </c:ser>
        <c:ser>
          <c:idx val="4"/>
          <c:order val="4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'Loam - MC'!$P$2:$P$3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'Loam - 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DCB-4FD0-94B1-846D81390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Pore volume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4267657554041699"/>
          <c:y val="4.6412331883352094E-2"/>
          <c:w val="0.25732342445958301"/>
          <c:h val="0.27820910208782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3.0484330484330451E-2"/>
          <c:y val="4.51977490492853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'QS-GS'!$G$6:$G$7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'QS-GS'!$E$6:$E$7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C50-4B18-98FA-10CC91832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'QS-GS'!$D$6:$D$17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'QS-GS'!$C$6:$C$17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0.41916163049805449</c:v>
                </c:pt>
                <c:pt idx="3">
                  <c:v>0.80836415360996705</c:v>
                </c:pt>
                <c:pt idx="4">
                  <c:v>0.87266864556461021</c:v>
                </c:pt>
                <c:pt idx="5">
                  <c:v>0.50479138756397834</c:v>
                </c:pt>
                <c:pt idx="6">
                  <c:v>0.11944461872563744</c:v>
                </c:pt>
                <c:pt idx="7">
                  <c:v>8.1624499713110157E-2</c:v>
                </c:pt>
                <c:pt idx="8">
                  <c:v>6.4886696135619246E-2</c:v>
                </c:pt>
                <c:pt idx="9">
                  <c:v>3.0359259794073792E-2</c:v>
                </c:pt>
                <c:pt idx="10">
                  <c:v>5.1584486803371521E-2</c:v>
                </c:pt>
                <c:pt idx="11">
                  <c:v>4.5916613768165845E-2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50-4B18-98FA-10CC91832276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'QS-GS'!$A$22:$A$34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'QS-GS'!$E$22:$E$34</c:f>
              <c:numCache>
                <c:formatCode>0.0</c:formatCode>
                <c:ptCount val="13"/>
                <c:pt idx="0" formatCode="General">
                  <c:v>0</c:v>
                </c:pt>
                <c:pt idx="1">
                  <c:v>0.99888172721546897</c:v>
                </c:pt>
                <c:pt idx="2">
                  <c:v>1.0039867445606927</c:v>
                </c:pt>
                <c:pt idx="3">
                  <c:v>1.0039867445606927</c:v>
                </c:pt>
                <c:pt idx="4">
                  <c:v>5.1214668455584721E-3</c:v>
                </c:pt>
                <c:pt idx="5">
                  <c:v>2.3380979441125287E-5</c:v>
                </c:pt>
                <c:pt idx="6">
                  <c:v>1.4061486665344392E-7</c:v>
                </c:pt>
                <c:pt idx="7" formatCode="0E+00">
                  <c:v>9.6598272654624856E-10</c:v>
                </c:pt>
                <c:pt idx="8" formatCode="0E+00">
                  <c:v>7.2377801472284978E-12</c:v>
                </c:pt>
                <c:pt idx="9" formatCode="0E+00">
                  <c:v>7.4987032559843842E-13</c:v>
                </c:pt>
                <c:pt idx="10" formatCode="0E+00">
                  <c:v>7.8333655041712808E-12</c:v>
                </c:pt>
                <c:pt idx="11" formatCode="0E+00">
                  <c:v>2.044275834687422E-14</c:v>
                </c:pt>
                <c:pt idx="12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50-4B18-98FA-10CC91832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valAx>
        <c:axId val="414211951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08207"/>
        <c:crosses val="autoZero"/>
        <c:crossBetween val="midCat"/>
      </c:valAx>
      <c:valAx>
        <c:axId val="414208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11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C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3.0484330484330451E-2"/>
          <c:y val="4.51977490492853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'QS-GS'!$G$6:$G$7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'QS-GS'!$E$6:$E$7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0D1-43AB-AE34-DD7155A0F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'QS-GS'!$D$6:$D$17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'QS-GS'!$B$6:$B$17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0.56513832991369917</c:v>
                </c:pt>
                <c:pt idx="3">
                  <c:v>1.0002659450086286</c:v>
                </c:pt>
                <c:pt idx="4">
                  <c:v>1.0034382271636706</c:v>
                </c:pt>
                <c:pt idx="5">
                  <c:v>0.42851709473183269</c:v>
                </c:pt>
                <c:pt idx="6">
                  <c:v>9.100159364877923E-3</c:v>
                </c:pt>
                <c:pt idx="7">
                  <c:v>6.0231669523412136E-3</c:v>
                </c:pt>
                <c:pt idx="8">
                  <c:v>5.3873244887145399E-3</c:v>
                </c:pt>
                <c:pt idx="9">
                  <c:v>5.4956082870160853E-3</c:v>
                </c:pt>
                <c:pt idx="10">
                  <c:v>5.0806647719245637E-3</c:v>
                </c:pt>
                <c:pt idx="11">
                  <c:v>4.3521313769517679E-3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D1-43AB-AE34-DD7155A0FEA4}"/>
            </c:ext>
          </c:extLst>
        </c:ser>
        <c:ser>
          <c:idx val="1"/>
          <c:order val="1"/>
          <c:tx>
            <c:v>NTO-GS</c:v>
          </c:tx>
          <c:spPr>
            <a:ln w="254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'QS-GS'!$A$22:$A$34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'QS-GS'!$M$39:$M$51</c:f>
              <c:numCache>
                <c:formatCode>General</c:formatCode>
                <c:ptCount val="13"/>
                <c:pt idx="0">
                  <c:v>0</c:v>
                </c:pt>
                <c:pt idx="1">
                  <c:v>0.24347551781901763</c:v>
                </c:pt>
                <c:pt idx="2">
                  <c:v>0.6790617621978654</c:v>
                </c:pt>
                <c:pt idx="3">
                  <c:v>0.8726675138671105</c:v>
                </c:pt>
                <c:pt idx="4">
                  <c:v>0.70511791410481284</c:v>
                </c:pt>
                <c:pt idx="5">
                  <c:v>0.29953895942208086</c:v>
                </c:pt>
                <c:pt idx="6">
                  <c:v>0.11810698364378662</c:v>
                </c:pt>
                <c:pt idx="7">
                  <c:v>4.7189399703606964E-2</c:v>
                </c:pt>
                <c:pt idx="8">
                  <c:v>1.9296502662235298E-2</c:v>
                </c:pt>
                <c:pt idx="9">
                  <c:v>8.0603210899032676E-3</c:v>
                </c:pt>
                <c:pt idx="10">
                  <c:v>3.4172002500914753E-3</c:v>
                </c:pt>
                <c:pt idx="11">
                  <c:v>1.4822106084771774E-3</c:v>
                </c:pt>
                <c:pt idx="12">
                  <c:v>6.4884089748611887E-4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0D1-43AB-AE34-DD7155A0F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valAx>
        <c:axId val="414211951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08207"/>
        <c:crosses val="autoZero"/>
        <c:crossBetween val="midCat"/>
      </c:valAx>
      <c:valAx>
        <c:axId val="414208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11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C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3.0484330484330451E-2"/>
          <c:y val="4.51977490492853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'QS-GS'!$G$6:$G$7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'QS-GS'!$E$6:$E$7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C4-402B-A239-761931F7C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'QS-GS'!$D$6:$D$17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'QS-GS'!$B$6:$B$17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0.56513832991369917</c:v>
                </c:pt>
                <c:pt idx="3">
                  <c:v>1.0002659450086286</c:v>
                </c:pt>
                <c:pt idx="4">
                  <c:v>1.0034382271636706</c:v>
                </c:pt>
                <c:pt idx="5">
                  <c:v>0.42851709473183269</c:v>
                </c:pt>
                <c:pt idx="6">
                  <c:v>9.100159364877923E-3</c:v>
                </c:pt>
                <c:pt idx="7">
                  <c:v>6.0231669523412136E-3</c:v>
                </c:pt>
                <c:pt idx="8">
                  <c:v>5.3873244887145399E-3</c:v>
                </c:pt>
                <c:pt idx="9">
                  <c:v>5.4956082870160853E-3</c:v>
                </c:pt>
                <c:pt idx="10">
                  <c:v>5.0806647719245637E-3</c:v>
                </c:pt>
                <c:pt idx="11">
                  <c:v>4.3521313769517679E-3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C4-402B-A239-761931F7CCB2}"/>
            </c:ext>
          </c:extLst>
        </c:ser>
        <c:ser>
          <c:idx val="1"/>
          <c:order val="1"/>
          <c:tx>
            <c:v>DNAN-GS</c:v>
          </c:tx>
          <c:spPr>
            <a:ln w="254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'QS-GS'!$A$22:$A$34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'QS-GS'!$M$22:$M$34</c:f>
              <c:numCache>
                <c:formatCode>General</c:formatCode>
                <c:ptCount val="13"/>
                <c:pt idx="0">
                  <c:v>0</c:v>
                </c:pt>
                <c:pt idx="1">
                  <c:v>0.148045503011492</c:v>
                </c:pt>
                <c:pt idx="2">
                  <c:v>0.55553933199025007</c:v>
                </c:pt>
                <c:pt idx="3">
                  <c:v>0.7924121368086372</c:v>
                </c:pt>
                <c:pt idx="4">
                  <c:v>0.75667701539207022</c:v>
                </c:pt>
                <c:pt idx="5">
                  <c:v>0.4013110857495425</c:v>
                </c:pt>
                <c:pt idx="6">
                  <c:v>0.18854530728360128</c:v>
                </c:pt>
                <c:pt idx="7">
                  <c:v>8.8033187997638152E-2</c:v>
                </c:pt>
                <c:pt idx="8">
                  <c:v>4.1639924812542632E-2</c:v>
                </c:pt>
                <c:pt idx="9">
                  <c:v>2.0005995751782846E-2</c:v>
                </c:pt>
                <c:pt idx="10">
                  <c:v>9.7449108878828825E-3</c:v>
                </c:pt>
                <c:pt idx="11">
                  <c:v>4.8157330289945099E-3</c:v>
                </c:pt>
                <c:pt idx="12">
                  <c:v>2.406164842048847E-3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C4-402B-A239-761931F7C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valAx>
        <c:axId val="414211951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08207"/>
        <c:crosses val="autoZero"/>
        <c:crossBetween val="midCat"/>
      </c:valAx>
      <c:valAx>
        <c:axId val="414208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11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C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GB"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200635032980426"/>
          <c:y val="5.0925925925925923E-2"/>
          <c:w val="0.855548477788591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'QS-MC'!$A$6:$A$17</c:f>
              <c:numCache>
                <c:formatCode>0.00</c:formatCode>
                <c:ptCount val="12"/>
                <c:pt idx="0" formatCode="General">
                  <c:v>0</c:v>
                </c:pt>
                <c:pt idx="1">
                  <c:v>0.35915492957746481</c:v>
                </c:pt>
                <c:pt idx="2">
                  <c:v>1.0774647887323943</c:v>
                </c:pt>
                <c:pt idx="3">
                  <c:v>1.8098591549295775</c:v>
                </c:pt>
                <c:pt idx="4">
                  <c:v>2.5422535211267605</c:v>
                </c:pt>
                <c:pt idx="5">
                  <c:v>3.2746478873239435</c:v>
                </c:pt>
                <c:pt idx="6">
                  <c:v>4.007042253521127</c:v>
                </c:pt>
                <c:pt idx="7">
                  <c:v>4.73943661971831</c:v>
                </c:pt>
                <c:pt idx="8">
                  <c:v>5.5</c:v>
                </c:pt>
                <c:pt idx="9">
                  <c:v>6.246478873239437</c:v>
                </c:pt>
                <c:pt idx="10">
                  <c:v>6.97887323943662</c:v>
                </c:pt>
                <c:pt idx="11">
                  <c:v>7.711267605633803</c:v>
                </c:pt>
              </c:numCache>
            </c:numRef>
          </c:xVal>
          <c:yVal>
            <c:numRef>
              <c:f>'QS-MC'!$C$6:$C$17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 formatCode="0.00">
                  <c:v>0.41916163049805449</c:v>
                </c:pt>
                <c:pt idx="3" formatCode="0.00">
                  <c:v>0.80836415360996705</c:v>
                </c:pt>
                <c:pt idx="4" formatCode="0.00">
                  <c:v>0.87266864556461021</c:v>
                </c:pt>
                <c:pt idx="5" formatCode="0.00">
                  <c:v>0.50479138756397834</c:v>
                </c:pt>
                <c:pt idx="6" formatCode="0.00">
                  <c:v>0.11944461872563744</c:v>
                </c:pt>
                <c:pt idx="7" formatCode="0.00">
                  <c:v>8.1624499713110157E-2</c:v>
                </c:pt>
                <c:pt idx="8" formatCode="0.00">
                  <c:v>6.4886696135619246E-2</c:v>
                </c:pt>
                <c:pt idx="9" formatCode="0.00">
                  <c:v>3.0359259794073792E-2</c:v>
                </c:pt>
                <c:pt idx="10" formatCode="0.00">
                  <c:v>5.1584486803371521E-2</c:v>
                </c:pt>
                <c:pt idx="11" formatCode="0.00">
                  <c:v>4.5916613768165845E-2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64-4C4B-8CE6-E0BCD40D98CC}"/>
            </c:ext>
          </c:extLst>
        </c:ser>
        <c:ser>
          <c:idx val="1"/>
          <c:order val="1"/>
          <c:tx>
            <c:v>GoldSim maximum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'QS-MC'!$C$23:$C$35</c:f>
              <c:numCache>
                <c:formatCode>0.00</c:formatCode>
                <c:ptCount val="13"/>
                <c:pt idx="0">
                  <c:v>0</c:v>
                </c:pt>
                <c:pt idx="1">
                  <c:v>0.73367477592829711</c:v>
                </c:pt>
                <c:pt idx="2">
                  <c:v>1.4673495518565942</c:v>
                </c:pt>
                <c:pt idx="3">
                  <c:v>2.2010243277848911</c:v>
                </c:pt>
                <c:pt idx="4">
                  <c:v>2.9346991037131884</c:v>
                </c:pt>
                <c:pt idx="5">
                  <c:v>3.6683738796414849</c:v>
                </c:pt>
                <c:pt idx="6">
                  <c:v>4.4020486555697822</c:v>
                </c:pt>
                <c:pt idx="7">
                  <c:v>5.1357234314980795</c:v>
                </c:pt>
                <c:pt idx="8">
                  <c:v>5.8693982074263769</c:v>
                </c:pt>
                <c:pt idx="9">
                  <c:v>6.6030729833546733</c:v>
                </c:pt>
                <c:pt idx="10">
                  <c:v>7.3367477592829697</c:v>
                </c:pt>
                <c:pt idx="11">
                  <c:v>8.070422535211268</c:v>
                </c:pt>
                <c:pt idx="12">
                  <c:v>8.8040973111395644</c:v>
                </c:pt>
              </c:numCache>
            </c:numRef>
          </c:xVal>
          <c:yVal>
            <c:numRef>
              <c:f>'QS-MC'!$G$23:$G$35</c:f>
              <c:numCache>
                <c:formatCode>0.000</c:formatCode>
                <c:ptCount val="13"/>
                <c:pt idx="0">
                  <c:v>0</c:v>
                </c:pt>
                <c:pt idx="1">
                  <c:v>0.18043400194619005</c:v>
                </c:pt>
                <c:pt idx="2">
                  <c:v>0.60352649503535438</c:v>
                </c:pt>
                <c:pt idx="3">
                  <c:v>0.82644558577679628</c:v>
                </c:pt>
                <c:pt idx="4">
                  <c:v>0.76178203273729406</c:v>
                </c:pt>
                <c:pt idx="5">
                  <c:v>0.43386975192908134</c:v>
                </c:pt>
                <c:pt idx="6">
                  <c:v>0.21565862162823471</c:v>
                </c:pt>
                <c:pt idx="7">
                  <c:v>0.10573058146108087</c:v>
                </c:pt>
                <c:pt idx="8">
                  <c:v>5.2326427788544586E-2</c:v>
                </c:pt>
                <c:pt idx="9">
                  <c:v>2.6245461395945344E-2</c:v>
                </c:pt>
                <c:pt idx="10">
                  <c:v>1.3346784237013052E-2</c:v>
                </c:pt>
                <c:pt idx="11">
                  <c:v>6.8634122085787473E-3</c:v>
                </c:pt>
                <c:pt idx="12">
                  <c:v>3.5684071243114791E-3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64-4C4B-8CE6-E0BCD40D98CC}"/>
            </c:ext>
          </c:extLst>
        </c:ser>
        <c:ser>
          <c:idx val="2"/>
          <c:order val="2"/>
          <c:tx>
            <c:v>GolSim minimum</c:v>
          </c:tx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7F64-4C4B-8CE6-E0BCD40D98CC}"/>
              </c:ext>
            </c:extLst>
          </c:dPt>
          <c:xVal>
            <c:numRef>
              <c:f>'QS-MC'!$C$23:$C$35</c:f>
              <c:numCache>
                <c:formatCode>0.00</c:formatCode>
                <c:ptCount val="13"/>
                <c:pt idx="0">
                  <c:v>0</c:v>
                </c:pt>
                <c:pt idx="1">
                  <c:v>0.73367477592829711</c:v>
                </c:pt>
                <c:pt idx="2">
                  <c:v>1.4673495518565942</c:v>
                </c:pt>
                <c:pt idx="3">
                  <c:v>2.2010243277848911</c:v>
                </c:pt>
                <c:pt idx="4">
                  <c:v>2.9346991037131884</c:v>
                </c:pt>
                <c:pt idx="5">
                  <c:v>3.6683738796414849</c:v>
                </c:pt>
                <c:pt idx="6">
                  <c:v>4.4020486555697822</c:v>
                </c:pt>
                <c:pt idx="7">
                  <c:v>5.1357234314980795</c:v>
                </c:pt>
                <c:pt idx="8">
                  <c:v>5.8693982074263769</c:v>
                </c:pt>
                <c:pt idx="9">
                  <c:v>6.6030729833546733</c:v>
                </c:pt>
                <c:pt idx="10">
                  <c:v>7.3367477592829697</c:v>
                </c:pt>
                <c:pt idx="11">
                  <c:v>8.070422535211268</c:v>
                </c:pt>
                <c:pt idx="12">
                  <c:v>8.8040973111395644</c:v>
                </c:pt>
              </c:numCache>
            </c:numRef>
          </c:xVal>
          <c:yVal>
            <c:numRef>
              <c:f>'QS-MC'!$E$23:$E$35</c:f>
              <c:numCache>
                <c:formatCode>0.000</c:formatCode>
                <c:ptCount val="13"/>
                <c:pt idx="0" formatCode="General">
                  <c:v>0</c:v>
                </c:pt>
                <c:pt idx="1">
                  <c:v>0.12121580074159326</c:v>
                </c:pt>
                <c:pt idx="2">
                  <c:v>0.50976434312807606</c:v>
                </c:pt>
                <c:pt idx="3">
                  <c:v>0.75781146369100882</c:v>
                </c:pt>
                <c:pt idx="4">
                  <c:v>0.74476530825321452</c:v>
                </c:pt>
                <c:pt idx="5">
                  <c:v>0.36489529535361226</c:v>
                </c:pt>
                <c:pt idx="6">
                  <c:v>0.1610916584492863</c:v>
                </c:pt>
                <c:pt idx="7">
                  <c:v>7.11866307583994E-2</c:v>
                </c:pt>
                <c:pt idx="8">
                  <c:v>3.2014130996048308E-2</c:v>
                </c:pt>
                <c:pt idx="9">
                  <c:v>1.4651399780792482E-2</c:v>
                </c:pt>
                <c:pt idx="10">
                  <c:v>6.8123620351265091E-3</c:v>
                </c:pt>
                <c:pt idx="11">
                  <c:v>3.2048164445016465E-3</c:v>
                </c:pt>
                <c:pt idx="12">
                  <c:v>1.53037075526822E-3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64-4C4B-8CE6-E0BCD40D98CC}"/>
            </c:ext>
          </c:extLst>
        </c:ser>
        <c:ser>
          <c:idx val="3"/>
          <c:order val="3"/>
          <c:tx>
            <c:v>GoldSim mean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'QS-MC'!$C$23:$C$35</c:f>
              <c:numCache>
                <c:formatCode>0.00</c:formatCode>
                <c:ptCount val="13"/>
                <c:pt idx="0">
                  <c:v>0</c:v>
                </c:pt>
                <c:pt idx="1">
                  <c:v>0.73367477592829711</c:v>
                </c:pt>
                <c:pt idx="2">
                  <c:v>1.4673495518565942</c:v>
                </c:pt>
                <c:pt idx="3">
                  <c:v>2.2010243277848911</c:v>
                </c:pt>
                <c:pt idx="4">
                  <c:v>2.9346991037131884</c:v>
                </c:pt>
                <c:pt idx="5">
                  <c:v>3.6683738796414849</c:v>
                </c:pt>
                <c:pt idx="6">
                  <c:v>4.4020486555697822</c:v>
                </c:pt>
                <c:pt idx="7">
                  <c:v>5.1357234314980795</c:v>
                </c:pt>
                <c:pt idx="8">
                  <c:v>5.8693982074263769</c:v>
                </c:pt>
                <c:pt idx="9">
                  <c:v>6.6030729833546733</c:v>
                </c:pt>
                <c:pt idx="10">
                  <c:v>7.3367477592829697</c:v>
                </c:pt>
                <c:pt idx="11">
                  <c:v>8.070422535211268</c:v>
                </c:pt>
                <c:pt idx="12">
                  <c:v>8.8040973111395644</c:v>
                </c:pt>
              </c:numCache>
            </c:numRef>
          </c:xVal>
          <c:yVal>
            <c:numRef>
              <c:f>'QS-MC'!$I$23:$I$35</c:f>
              <c:numCache>
                <c:formatCode>0.000</c:formatCode>
                <c:ptCount val="13"/>
                <c:pt idx="0">
                  <c:v>0</c:v>
                </c:pt>
                <c:pt idx="1">
                  <c:v>0.14912322889548368</c:v>
                </c:pt>
                <c:pt idx="2">
                  <c:v>0.55599311130982543</c:v>
                </c:pt>
                <c:pt idx="3">
                  <c:v>0.7924121368086372</c:v>
                </c:pt>
                <c:pt idx="4">
                  <c:v>0.75554256709313161</c:v>
                </c:pt>
                <c:pt idx="5">
                  <c:v>0.4005169719402854</c:v>
                </c:pt>
                <c:pt idx="6">
                  <c:v>0.18848858486865436</c:v>
                </c:pt>
                <c:pt idx="7">
                  <c:v>8.8203355242478937E-2</c:v>
                </c:pt>
                <c:pt idx="8">
                  <c:v>4.1832781023362201E-2</c:v>
                </c:pt>
                <c:pt idx="9">
                  <c:v>2.0170490755128948E-2</c:v>
                </c:pt>
                <c:pt idx="10">
                  <c:v>9.8697002007661315E-3</c:v>
                </c:pt>
                <c:pt idx="11">
                  <c:v>4.8951444099202147E-3</c:v>
                </c:pt>
                <c:pt idx="12">
                  <c:v>2.4594839120989629E-3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F64-4C4B-8CE6-E0BCD40D98CC}"/>
            </c:ext>
          </c:extLst>
        </c:ser>
        <c:ser>
          <c:idx val="4"/>
          <c:order val="4"/>
          <c:tx>
            <c:v>Stop cont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'QS-MC'!$O$2:$O$3</c:f>
              <c:numCache>
                <c:formatCode>General</c:formatCode>
                <c:ptCount val="2"/>
                <c:pt idx="0">
                  <c:v>2.2010243277848911</c:v>
                </c:pt>
                <c:pt idx="1">
                  <c:v>2.2010243277848911</c:v>
                </c:pt>
              </c:numCache>
            </c:numRef>
          </c:xVal>
          <c:yVal>
            <c:numRef>
              <c:f>'QS-MC'!$N$2:$N$3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F64-4C4B-8CE6-E0BCD40D98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8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Pore volume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258922658032229"/>
          <c:y val="4.6412331883352094E-2"/>
          <c:w val="0.18741081522113107"/>
          <c:h val="0.347761377609784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GB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451571362568445E-2"/>
          <c:y val="5.0925945458091731E-2"/>
          <c:w val="0.87052975119683074"/>
          <c:h val="0.8416746864975212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'QS-MC'!$A$6:$A$17</c:f>
              <c:numCache>
                <c:formatCode>0.00</c:formatCode>
                <c:ptCount val="12"/>
                <c:pt idx="0" formatCode="General">
                  <c:v>0</c:v>
                </c:pt>
                <c:pt idx="1">
                  <c:v>0.35915492957746481</c:v>
                </c:pt>
                <c:pt idx="2">
                  <c:v>1.0774647887323943</c:v>
                </c:pt>
                <c:pt idx="3">
                  <c:v>1.8098591549295775</c:v>
                </c:pt>
                <c:pt idx="4">
                  <c:v>2.5422535211267605</c:v>
                </c:pt>
                <c:pt idx="5">
                  <c:v>3.2746478873239435</c:v>
                </c:pt>
                <c:pt idx="6">
                  <c:v>4.007042253521127</c:v>
                </c:pt>
                <c:pt idx="7">
                  <c:v>4.73943661971831</c:v>
                </c:pt>
                <c:pt idx="8">
                  <c:v>5.5</c:v>
                </c:pt>
                <c:pt idx="9">
                  <c:v>6.246478873239437</c:v>
                </c:pt>
                <c:pt idx="10">
                  <c:v>6.97887323943662</c:v>
                </c:pt>
                <c:pt idx="11">
                  <c:v>7.711267605633803</c:v>
                </c:pt>
              </c:numCache>
            </c:numRef>
          </c:xVal>
          <c:yVal>
            <c:numRef>
              <c:f>'QS-MC'!$B$6:$B$17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 formatCode="0.00">
                  <c:v>0.56513832991369917</c:v>
                </c:pt>
                <c:pt idx="3" formatCode="0.00">
                  <c:v>1.0002659450086286</c:v>
                </c:pt>
                <c:pt idx="4" formatCode="0.00">
                  <c:v>1.0034382271636706</c:v>
                </c:pt>
                <c:pt idx="5" formatCode="0.00">
                  <c:v>0.42851709473183269</c:v>
                </c:pt>
                <c:pt idx="6" formatCode="0.00">
                  <c:v>9.100159364877923E-3</c:v>
                </c:pt>
                <c:pt idx="7" formatCode="0.00">
                  <c:v>6.0231669523412136E-3</c:v>
                </c:pt>
                <c:pt idx="8" formatCode="0.00">
                  <c:v>5.3873244887145399E-3</c:v>
                </c:pt>
                <c:pt idx="9" formatCode="0.00">
                  <c:v>5.4956082870160853E-3</c:v>
                </c:pt>
                <c:pt idx="10" formatCode="0.00">
                  <c:v>5.0806647719245637E-3</c:v>
                </c:pt>
                <c:pt idx="11" formatCode="0.00">
                  <c:v>4.3521313769517679E-3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74-4304-8261-99BB1D170704}"/>
            </c:ext>
          </c:extLst>
        </c:ser>
        <c:ser>
          <c:idx val="1"/>
          <c:order val="1"/>
          <c:tx>
            <c:v>GoldSim maximum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'QS-MC'!$N$23:$N$35</c:f>
              <c:numCache>
                <c:formatCode>0.00</c:formatCode>
                <c:ptCount val="13"/>
                <c:pt idx="0">
                  <c:v>0</c:v>
                </c:pt>
                <c:pt idx="1">
                  <c:v>0.73367477592829711</c:v>
                </c:pt>
                <c:pt idx="2">
                  <c:v>1.4673495518565942</c:v>
                </c:pt>
                <c:pt idx="3">
                  <c:v>2.2010243277848911</c:v>
                </c:pt>
                <c:pt idx="4">
                  <c:v>2.9346991037131884</c:v>
                </c:pt>
                <c:pt idx="5">
                  <c:v>3.6683738796414849</c:v>
                </c:pt>
                <c:pt idx="6">
                  <c:v>4.4020486555697822</c:v>
                </c:pt>
                <c:pt idx="7">
                  <c:v>5.1357234314980795</c:v>
                </c:pt>
                <c:pt idx="8">
                  <c:v>5.8693982074263769</c:v>
                </c:pt>
                <c:pt idx="9">
                  <c:v>6.6030729833546733</c:v>
                </c:pt>
                <c:pt idx="10">
                  <c:v>7.3367477592829697</c:v>
                </c:pt>
                <c:pt idx="11">
                  <c:v>8.070422535211268</c:v>
                </c:pt>
                <c:pt idx="12">
                  <c:v>8.8040973111395644</c:v>
                </c:pt>
              </c:numCache>
            </c:numRef>
          </c:xVal>
          <c:yVal>
            <c:numRef>
              <c:f>'QS-MC'!$R$23:$R$35</c:f>
              <c:numCache>
                <c:formatCode>0.000</c:formatCode>
                <c:ptCount val="13"/>
                <c:pt idx="0">
                  <c:v>0</c:v>
                </c:pt>
                <c:pt idx="1">
                  <c:v>0.25938685648350601</c:v>
                </c:pt>
                <c:pt idx="2">
                  <c:v>0.69593418843269206</c:v>
                </c:pt>
                <c:pt idx="3">
                  <c:v>0.8825987520939389</c:v>
                </c:pt>
                <c:pt idx="4">
                  <c:v>0.71440842728474907</c:v>
                </c:pt>
                <c:pt idx="5">
                  <c:v>0.3131009729146314</c:v>
                </c:pt>
                <c:pt idx="6">
                  <c:v>0.12654319676119993</c:v>
                </c:pt>
                <c:pt idx="7">
                  <c:v>5.168515378263356E-2</c:v>
                </c:pt>
                <c:pt idx="8">
                  <c:v>2.1581755329483972E-2</c:v>
                </c:pt>
                <c:pt idx="9">
                  <c:v>9.1986759232149905E-3</c:v>
                </c:pt>
                <c:pt idx="10">
                  <c:v>3.9767667910439548E-3</c:v>
                </c:pt>
                <c:pt idx="11">
                  <c:v>1.7555866284844953E-3</c:v>
                </c:pt>
                <c:pt idx="12">
                  <c:v>7.8510175745851645E-4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74-4304-8261-99BB1D170704}"/>
            </c:ext>
          </c:extLst>
        </c:ser>
        <c:ser>
          <c:idx val="2"/>
          <c:order val="2"/>
          <c:tx>
            <c:v>GoldSim minimum</c:v>
          </c:tx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xVal>
            <c:numRef>
              <c:f>'QS-MC'!$N$23:$N$35</c:f>
              <c:numCache>
                <c:formatCode>0.00</c:formatCode>
                <c:ptCount val="13"/>
                <c:pt idx="0">
                  <c:v>0</c:v>
                </c:pt>
                <c:pt idx="1">
                  <c:v>0.73367477592829711</c:v>
                </c:pt>
                <c:pt idx="2">
                  <c:v>1.4673495518565942</c:v>
                </c:pt>
                <c:pt idx="3">
                  <c:v>2.2010243277848911</c:v>
                </c:pt>
                <c:pt idx="4">
                  <c:v>2.9346991037131884</c:v>
                </c:pt>
                <c:pt idx="5">
                  <c:v>3.6683738796414849</c:v>
                </c:pt>
                <c:pt idx="6">
                  <c:v>4.4020486555697822</c:v>
                </c:pt>
                <c:pt idx="7">
                  <c:v>5.1357234314980795</c:v>
                </c:pt>
                <c:pt idx="8">
                  <c:v>5.8693982074263769</c:v>
                </c:pt>
                <c:pt idx="9">
                  <c:v>6.6030729833546733</c:v>
                </c:pt>
                <c:pt idx="10">
                  <c:v>7.3367477592829697</c:v>
                </c:pt>
                <c:pt idx="11">
                  <c:v>8.070422535211268</c:v>
                </c:pt>
                <c:pt idx="12">
                  <c:v>8.8040973111395644</c:v>
                </c:pt>
              </c:numCache>
            </c:numRef>
          </c:xVal>
          <c:yVal>
            <c:numRef>
              <c:f>'QS-MC'!$P$23:$P$35</c:f>
              <c:numCache>
                <c:formatCode>General</c:formatCode>
                <c:ptCount val="13"/>
                <c:pt idx="0">
                  <c:v>0</c:v>
                </c:pt>
                <c:pt idx="1">
                  <c:v>0.22905920426394419</c:v>
                </c:pt>
                <c:pt idx="2">
                  <c:v>0.66293684851774615</c:v>
                </c:pt>
                <c:pt idx="3">
                  <c:v>0.8629498506559129</c:v>
                </c:pt>
                <c:pt idx="4">
                  <c:v>0.69433237581546159</c:v>
                </c:pt>
                <c:pt idx="5">
                  <c:v>0.28522943337482282</c:v>
                </c:pt>
                <c:pt idx="6">
                  <c:v>0.10945719551074257</c:v>
                </c:pt>
                <c:pt idx="7">
                  <c:v>4.26722881230173E-2</c:v>
                </c:pt>
                <c:pt idx="8">
                  <c:v>1.7053964998112767E-2</c:v>
                </c:pt>
                <c:pt idx="9">
                  <c:v>6.9678848849521486E-3</c:v>
                </c:pt>
                <c:pt idx="10">
                  <c:v>2.8875342113272961E-3</c:v>
                </c:pt>
                <c:pt idx="11">
                  <c:v>1.228056339876624E-3</c:v>
                </c:pt>
                <c:pt idx="12">
                  <c:v>5.2624883851408715E-4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E74-4304-8261-99BB1D170704}"/>
            </c:ext>
          </c:extLst>
        </c:ser>
        <c:ser>
          <c:idx val="3"/>
          <c:order val="3"/>
          <c:tx>
            <c:v>GoldSim mean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'QS-MC'!$N$23:$N$35</c:f>
              <c:numCache>
                <c:formatCode>0.00</c:formatCode>
                <c:ptCount val="13"/>
                <c:pt idx="0">
                  <c:v>0</c:v>
                </c:pt>
                <c:pt idx="1">
                  <c:v>0.73367477592829711</c:v>
                </c:pt>
                <c:pt idx="2">
                  <c:v>1.4673495518565942</c:v>
                </c:pt>
                <c:pt idx="3">
                  <c:v>2.2010243277848911</c:v>
                </c:pt>
                <c:pt idx="4">
                  <c:v>2.9346991037131884</c:v>
                </c:pt>
                <c:pt idx="5">
                  <c:v>3.6683738796414849</c:v>
                </c:pt>
                <c:pt idx="6">
                  <c:v>4.4020486555697822</c:v>
                </c:pt>
                <c:pt idx="7">
                  <c:v>5.1357234314980795</c:v>
                </c:pt>
                <c:pt idx="8">
                  <c:v>5.8693982074263769</c:v>
                </c:pt>
                <c:pt idx="9">
                  <c:v>6.6030729833546733</c:v>
                </c:pt>
                <c:pt idx="10">
                  <c:v>7.3367477592829697</c:v>
                </c:pt>
                <c:pt idx="11">
                  <c:v>8.070422535211268</c:v>
                </c:pt>
                <c:pt idx="12">
                  <c:v>8.8040973111395644</c:v>
                </c:pt>
              </c:numCache>
            </c:numRef>
          </c:xVal>
          <c:yVal>
            <c:numRef>
              <c:f>'QS-MC'!$T$23:$T$35</c:f>
              <c:numCache>
                <c:formatCode>0.000</c:formatCode>
                <c:ptCount val="13"/>
                <c:pt idx="0">
                  <c:v>0</c:v>
                </c:pt>
                <c:pt idx="1">
                  <c:v>0.24358230532683295</c:v>
                </c:pt>
                <c:pt idx="2">
                  <c:v>0.6790617621978654</c:v>
                </c:pt>
                <c:pt idx="3">
                  <c:v>0.8726675138671105</c:v>
                </c:pt>
                <c:pt idx="4">
                  <c:v>0.70501112659699749</c:v>
                </c:pt>
                <c:pt idx="5">
                  <c:v>0.29953895942208086</c:v>
                </c:pt>
                <c:pt idx="6">
                  <c:v>0.11810698364378662</c:v>
                </c:pt>
                <c:pt idx="7">
                  <c:v>4.7232114706733108E-2</c:v>
                </c:pt>
                <c:pt idx="8">
                  <c:v>1.9328538914579908E-2</c:v>
                </c:pt>
                <c:pt idx="9">
                  <c:v>8.0795428413100324E-3</c:v>
                </c:pt>
                <c:pt idx="10">
                  <c:v>3.4268111257948577E-3</c:v>
                </c:pt>
                <c:pt idx="11">
                  <c:v>1.4886178589460989E-3</c:v>
                </c:pt>
                <c:pt idx="12">
                  <c:v>6.5268524776747176E-4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E74-4304-8261-99BB1D170704}"/>
            </c:ext>
          </c:extLst>
        </c:ser>
        <c:ser>
          <c:idx val="4"/>
          <c:order val="4"/>
          <c:tx>
            <c:v>Stop cont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'QS-MC'!$O$2:$O$3</c:f>
              <c:numCache>
                <c:formatCode>General</c:formatCode>
                <c:ptCount val="2"/>
                <c:pt idx="0">
                  <c:v>2.2010243277848911</c:v>
                </c:pt>
                <c:pt idx="1">
                  <c:v>2.2010243277848911</c:v>
                </c:pt>
              </c:numCache>
            </c:numRef>
          </c:xVal>
          <c:yVal>
            <c:numRef>
              <c:f>'QS-MC'!$N$2:$N$3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E74-4304-8261-99BB1D170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8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Pore volume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2769530213217737"/>
          <c:y val="4.6412331883352094E-2"/>
          <c:w val="0.27230469786782269"/>
          <c:h val="0.27820910208782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3.0484330484330451E-2"/>
          <c:y val="4.51977490492853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'Sand-GS'!$P$2:$P$3</c:f>
              <c:numCache>
                <c:formatCode>General</c:formatCode>
                <c:ptCount val="2"/>
              </c:numCache>
            </c:numRef>
          </c:xVal>
          <c:yVal>
            <c:numRef>
              <c:f>'Sand-GS'!$N$2:$N$3</c:f>
              <c:numCache>
                <c:formatCode>General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447-4819-A48C-AF3C36B67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'Sand-GS'!$D$6:$D$17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'Sand-GS'!$B$6:$B$17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0.69419652364856699</c:v>
                </c:pt>
                <c:pt idx="3">
                  <c:v>0.93374538839945609</c:v>
                </c:pt>
                <c:pt idx="4">
                  <c:v>0.9079849285176117</c:v>
                </c:pt>
                <c:pt idx="5">
                  <c:v>0.33336030499378316</c:v>
                </c:pt>
                <c:pt idx="6">
                  <c:v>9.640628689720003E-2</c:v>
                </c:pt>
                <c:pt idx="7">
                  <c:v>4.8331564706522952E-2</c:v>
                </c:pt>
                <c:pt idx="8">
                  <c:v>3.5486807720546812E-2</c:v>
                </c:pt>
                <c:pt idx="9">
                  <c:v>3.2258768820453386E-2</c:v>
                </c:pt>
                <c:pt idx="10">
                  <c:v>3.2058346625008026E-2</c:v>
                </c:pt>
                <c:pt idx="11">
                  <c:v>3.1696522484557989E-2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47-4819-A48C-AF3C36B67DAB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'Sand-GS'!$A$40:$A$52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'Sand-GS'!$E$40:$E$52</c:f>
              <c:numCache>
                <c:formatCode>General</c:formatCode>
                <c:ptCount val="13"/>
                <c:pt idx="0">
                  <c:v>0</c:v>
                </c:pt>
                <c:pt idx="1">
                  <c:v>0.99638953595385826</c:v>
                </c:pt>
                <c:pt idx="2">
                  <c:v>0.9989564475965047</c:v>
                </c:pt>
                <c:pt idx="3">
                  <c:v>0.9989564475965047</c:v>
                </c:pt>
                <c:pt idx="4">
                  <c:v>2.5754680147884183E-3</c:v>
                </c:pt>
                <c:pt idx="5">
                  <c:v>6.5627374330322826E-6</c:v>
                </c:pt>
                <c:pt idx="6">
                  <c:v>2.2332131291022504E-8</c:v>
                </c:pt>
                <c:pt idx="7">
                  <c:v>8.5970149098294483E-11</c:v>
                </c:pt>
                <c:pt idx="8">
                  <c:v>0</c:v>
                </c:pt>
                <c:pt idx="9">
                  <c:v>1.2748994491809781E-12</c:v>
                </c:pt>
                <c:pt idx="10">
                  <c:v>1.2665569863423776E-11</c:v>
                </c:pt>
                <c:pt idx="11">
                  <c:v>3.1230758318862888E-12</c:v>
                </c:pt>
                <c:pt idx="12">
                  <c:v>8.0729371161225013E-13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47-4819-A48C-AF3C36B67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valAx>
        <c:axId val="414211951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08207"/>
        <c:crosses val="autoZero"/>
        <c:crossBetween val="midCat"/>
      </c:valAx>
      <c:valAx>
        <c:axId val="414208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11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3.0484330484330451E-2"/>
          <c:y val="4.51977490492853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'Sand-GS'!$P$2:$P$3</c:f>
              <c:numCache>
                <c:formatCode>General</c:formatCode>
                <c:ptCount val="2"/>
              </c:numCache>
            </c:numRef>
          </c:xVal>
          <c:yVal>
            <c:numRef>
              <c:f>'Sand-GS'!$N$2:$N$3</c:f>
              <c:numCache>
                <c:formatCode>General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CC-40B9-AFB8-C144E984F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'Sand-GS'!$D$6:$D$17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'Sand-GS'!$C$6:$C$17</c:f>
              <c:numCache>
                <c:formatCode>0.00</c:formatCode>
                <c:ptCount val="12"/>
                <c:pt idx="0">
                  <c:v>0</c:v>
                </c:pt>
                <c:pt idx="1">
                  <c:v>9.2385873864758813E-2</c:v>
                </c:pt>
                <c:pt idx="2">
                  <c:v>0.45692754041121381</c:v>
                </c:pt>
                <c:pt idx="3">
                  <c:v>0.72069510977285045</c:v>
                </c:pt>
                <c:pt idx="4">
                  <c:v>0.77525041403694084</c:v>
                </c:pt>
                <c:pt idx="5">
                  <c:v>0.41774089926869529</c:v>
                </c:pt>
                <c:pt idx="6">
                  <c:v>0.20910141339245455</c:v>
                </c:pt>
                <c:pt idx="7">
                  <c:v>0.14124405096014561</c:v>
                </c:pt>
                <c:pt idx="8">
                  <c:v>0.11377802784136132</c:v>
                </c:pt>
                <c:pt idx="9">
                  <c:v>9.8086286573928733E-2</c:v>
                </c:pt>
                <c:pt idx="10">
                  <c:v>8.9948002838704605E-2</c:v>
                </c:pt>
                <c:pt idx="11">
                  <c:v>8.4340680442748797E-2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CC-40B9-AFB8-C144E984F1DC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'Sand-GS'!$A$22:$A$34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'Sand-GS'!$E$22:$E$34</c:f>
              <c:numCache>
                <c:formatCode>General</c:formatCode>
                <c:ptCount val="13"/>
                <c:pt idx="0">
                  <c:v>0</c:v>
                </c:pt>
                <c:pt idx="1">
                  <c:v>0.99679629888407595</c:v>
                </c:pt>
                <c:pt idx="2">
                  <c:v>0.99936425843465759</c:v>
                </c:pt>
                <c:pt idx="3">
                  <c:v>0.99936425843465759</c:v>
                </c:pt>
                <c:pt idx="4">
                  <c:v>2.5765194157501663E-3</c:v>
                </c:pt>
                <c:pt idx="5">
                  <c:v>6.565416584320191E-6</c:v>
                </c:pt>
                <c:pt idx="6">
                  <c:v>2.2341248090059585E-8</c:v>
                </c:pt>
                <c:pt idx="7">
                  <c:v>8.6005245281560788E-11</c:v>
                </c:pt>
                <c:pt idx="8">
                  <c:v>0</c:v>
                </c:pt>
                <c:pt idx="9">
                  <c:v>1.2754199101221754E-12</c:v>
                </c:pt>
                <c:pt idx="10">
                  <c:v>1.2670740415827851E-11</c:v>
                </c:pt>
                <c:pt idx="11">
                  <c:v>3.1243507865408996E-12</c:v>
                </c:pt>
                <c:pt idx="12">
                  <c:v>8.0762327865790093E-13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7CC-40B9-AFB8-C144E984F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11951"/>
        <c:axId val="414208207"/>
      </c:scatterChart>
      <c:valAx>
        <c:axId val="414211951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08207"/>
        <c:crosses val="autoZero"/>
        <c:crossBetween val="midCat"/>
      </c:valAx>
      <c:valAx>
        <c:axId val="41420820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142119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b)</a:t>
            </a:r>
          </a:p>
        </c:rich>
      </c:tx>
      <c:layout>
        <c:manualLayout>
          <c:xMode val="edge"/>
          <c:yMode val="edge"/>
          <c:x val="4.9844236760124431E-3"/>
          <c:y val="9.987516914554564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47201824491042"/>
          <c:y val="5.0925925925925923E-2"/>
          <c:w val="0.82808280987348493"/>
          <c:h val="0.78183594139340173"/>
        </c:manualLayout>
      </c:layou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'Sand -MC'!$D$6:$D$17</c:f>
              <c:numCache>
                <c:formatCode>General</c:formatCode>
                <c:ptCount val="12"/>
                <c:pt idx="0">
                  <c:v>0</c:v>
                </c:pt>
                <c:pt idx="1">
                  <c:v>2.5</c:v>
                </c:pt>
                <c:pt idx="2">
                  <c:v>7.5</c:v>
                </c:pt>
                <c:pt idx="3">
                  <c:v>12.5</c:v>
                </c:pt>
                <c:pt idx="4">
                  <c:v>17.5</c:v>
                </c:pt>
                <c:pt idx="5">
                  <c:v>22.5</c:v>
                </c:pt>
                <c:pt idx="6">
                  <c:v>27.5</c:v>
                </c:pt>
                <c:pt idx="7">
                  <c:v>32.5</c:v>
                </c:pt>
                <c:pt idx="8">
                  <c:v>37.5</c:v>
                </c:pt>
                <c:pt idx="9">
                  <c:v>42.5</c:v>
                </c:pt>
                <c:pt idx="10">
                  <c:v>47.5</c:v>
                </c:pt>
                <c:pt idx="11">
                  <c:v>52.5</c:v>
                </c:pt>
              </c:numCache>
            </c:numRef>
          </c:xVal>
          <c:yVal>
            <c:numRef>
              <c:f>'Sand -MC'!$C$6:$C$17</c:f>
              <c:numCache>
                <c:formatCode>0.00</c:formatCode>
                <c:ptCount val="12"/>
                <c:pt idx="0">
                  <c:v>0</c:v>
                </c:pt>
                <c:pt idx="1">
                  <c:v>9.2385873864758813E-2</c:v>
                </c:pt>
                <c:pt idx="2">
                  <c:v>0.45692754041121381</c:v>
                </c:pt>
                <c:pt idx="3">
                  <c:v>0.72069510977285045</c:v>
                </c:pt>
                <c:pt idx="4">
                  <c:v>0.77525041403694084</c:v>
                </c:pt>
                <c:pt idx="5">
                  <c:v>0.41774089926869529</c:v>
                </c:pt>
                <c:pt idx="6">
                  <c:v>0.20910141339245455</c:v>
                </c:pt>
                <c:pt idx="7">
                  <c:v>0.14124405096014561</c:v>
                </c:pt>
                <c:pt idx="8">
                  <c:v>0.11377802784136132</c:v>
                </c:pt>
                <c:pt idx="9">
                  <c:v>9.8086286573928733E-2</c:v>
                </c:pt>
                <c:pt idx="10">
                  <c:v>8.9948002838704605E-2</c:v>
                </c:pt>
                <c:pt idx="11">
                  <c:v>8.4340680442748797E-2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A2-430F-998B-F4A4DDC65CB6}"/>
            </c:ext>
          </c:extLst>
        </c:ser>
        <c:ser>
          <c:idx val="1"/>
          <c:order val="1"/>
          <c:tx>
            <c:v>GoldSim maximum</c:v>
          </c:tx>
          <c:spPr>
            <a:ln w="19050" cap="rnd">
              <a:solidFill>
                <a:schemeClr val="accent6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'Sand -MC'!$A$24:$A$36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'Sand -MC'!$G$24:$G$36</c:f>
              <c:numCache>
                <c:formatCode>0.000</c:formatCode>
                <c:ptCount val="13"/>
                <c:pt idx="0">
                  <c:v>0</c:v>
                </c:pt>
                <c:pt idx="1">
                  <c:v>0.15835750561919629</c:v>
                </c:pt>
                <c:pt idx="2">
                  <c:v>0.57008702022910662</c:v>
                </c:pt>
                <c:pt idx="3">
                  <c:v>0.80141737641066224</c:v>
                </c:pt>
                <c:pt idx="4">
                  <c:v>0.75819005730920597</c:v>
                </c:pt>
                <c:pt idx="5">
                  <c:v>0.52707369775686541</c:v>
                </c:pt>
                <c:pt idx="6">
                  <c:v>0.31906897415975899</c:v>
                </c:pt>
                <c:pt idx="7">
                  <c:v>0.18497868629355846</c:v>
                </c:pt>
                <c:pt idx="8">
                  <c:v>0.1065917210120563</c:v>
                </c:pt>
                <c:pt idx="9">
                  <c:v>6.1695228202722004E-2</c:v>
                </c:pt>
                <c:pt idx="10">
                  <c:v>3.6015632696906399E-2</c:v>
                </c:pt>
                <c:pt idx="11">
                  <c:v>2.1179246393421426E-2</c:v>
                </c:pt>
                <c:pt idx="12">
                  <c:v>1.2550902303467381E-2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A2-430F-998B-F4A4DDC65CB6}"/>
            </c:ext>
          </c:extLst>
        </c:ser>
        <c:ser>
          <c:idx val="2"/>
          <c:order val="2"/>
          <c:tx>
            <c:v>GolSim minimum</c:v>
          </c:tx>
          <c:spPr>
            <a:ln w="19050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25A2-430F-998B-F4A4DDC65CB6}"/>
              </c:ext>
            </c:extLst>
          </c:dPt>
          <c:xVal>
            <c:numRef>
              <c:f>'Sand -MC'!$A$24:$A$36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'Sand -MC'!$E$24:$E$36</c:f>
              <c:numCache>
                <c:formatCode>0.000</c:formatCode>
                <c:ptCount val="13"/>
                <c:pt idx="0" formatCode="General">
                  <c:v>0</c:v>
                </c:pt>
                <c:pt idx="1">
                  <c:v>4.906942707902933E-2</c:v>
                </c:pt>
                <c:pt idx="2">
                  <c:v>0.33875666404755095</c:v>
                </c:pt>
                <c:pt idx="3">
                  <c:v>0.60240051124059124</c:v>
                </c:pt>
                <c:pt idx="4">
                  <c:v>0.71967066405048252</c:v>
                </c:pt>
                <c:pt idx="5">
                  <c:v>0.38669190899174011</c:v>
                </c:pt>
                <c:pt idx="6">
                  <c:v>0.17780979921485157</c:v>
                </c:pt>
                <c:pt idx="7">
                  <c:v>8.1447117079278514E-2</c:v>
                </c:pt>
                <c:pt idx="8">
                  <c:v>3.7856003708156512E-2</c:v>
                </c:pt>
                <c:pt idx="9">
                  <c:v>1.7879418370924119E-2</c:v>
                </c:pt>
                <c:pt idx="10">
                  <c:v>8.4806864157956057E-3</c:v>
                </c:pt>
                <c:pt idx="11">
                  <c:v>4.1729342696950368E-3</c:v>
                </c:pt>
                <c:pt idx="12">
                  <c:v>2.0637834921507147E-3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5A2-430F-998B-F4A4DDC65CB6}"/>
            </c:ext>
          </c:extLst>
        </c:ser>
        <c:ser>
          <c:idx val="3"/>
          <c:order val="3"/>
          <c:tx>
            <c:v>GoldSim mean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'Sand -MC'!$A$24:$A$36</c:f>
              <c:numCache>
                <c:formatCode>General</c:formatCode>
                <c:ptCount val="13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</c:numCache>
            </c:numRef>
          </c:xVal>
          <c:yVal>
            <c:numRef>
              <c:f>'Sand -MC'!$I$24:$I$36</c:f>
              <c:numCache>
                <c:formatCode>0.000</c:formatCode>
                <c:ptCount val="13"/>
                <c:pt idx="0">
                  <c:v>0</c:v>
                </c:pt>
                <c:pt idx="1">
                  <c:v>9.5934688877142821E-2</c:v>
                </c:pt>
                <c:pt idx="2">
                  <c:v>0.45089089775627911</c:v>
                </c:pt>
                <c:pt idx="3">
                  <c:v>0.70447690337620827</c:v>
                </c:pt>
                <c:pt idx="4">
                  <c:v>0.74727622921923431</c:v>
                </c:pt>
                <c:pt idx="5">
                  <c:v>0.46501467528447771</c:v>
                </c:pt>
                <c:pt idx="6">
                  <c:v>0.24973406629405681</c:v>
                </c:pt>
                <c:pt idx="7">
                  <c:v>0.13143672966393291</c:v>
                </c:pt>
                <c:pt idx="8">
                  <c:v>6.9677302472446356E-2</c:v>
                </c:pt>
                <c:pt idx="9">
                  <c:v>3.7428010449726254E-2</c:v>
                </c:pt>
                <c:pt idx="10">
                  <c:v>2.0396018730494049E-2</c:v>
                </c:pt>
                <c:pt idx="11">
                  <c:v>1.1245522865255085E-2</c:v>
                </c:pt>
                <c:pt idx="12">
                  <c:v>6.2786611011719168E-3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5A2-430F-998B-F4A4DDC65CB6}"/>
            </c:ext>
          </c:extLst>
        </c:ser>
        <c:ser>
          <c:idx val="4"/>
          <c:order val="4"/>
          <c:tx>
            <c:v>Cont stop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'Sand -MC'!$P$2:$P$3</c:f>
              <c:numCache>
                <c:formatCode>General</c:formatCode>
                <c:ptCount val="2"/>
                <c:pt idx="0">
                  <c:v>15</c:v>
                </c:pt>
                <c:pt idx="1">
                  <c:v>15</c:v>
                </c:pt>
              </c:numCache>
            </c:numRef>
          </c:xVal>
          <c:yVal>
            <c:numRef>
              <c:f>'Sand -MC'!$N$2:$N$3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5A2-430F-998B-F4A4DDC65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435040"/>
        <c:axId val="303435872"/>
      </c:scatterChart>
      <c:valAx>
        <c:axId val="303435040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(minutes)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435872"/>
        <c:crosses val="autoZero"/>
        <c:crossBetween val="midCat"/>
      </c:valAx>
      <c:valAx>
        <c:axId val="303435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3435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4267657554041699"/>
          <c:y val="4.6412331883352094E-2"/>
          <c:w val="0.25732342445958301"/>
          <c:h val="0.27820910208782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520700</xdr:colOff>
      <xdr:row>7</xdr:row>
      <xdr:rowOff>68580</xdr:rowOff>
    </xdr:from>
    <xdr:to>
      <xdr:col>21</xdr:col>
      <xdr:colOff>96520</xdr:colOff>
      <xdr:row>21</xdr:row>
      <xdr:rowOff>63817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231140</xdr:colOff>
      <xdr:row>7</xdr:row>
      <xdr:rowOff>81280</xdr:rowOff>
    </xdr:from>
    <xdr:to>
      <xdr:col>28</xdr:col>
      <xdr:colOff>314960</xdr:colOff>
      <xdr:row>21</xdr:row>
      <xdr:rowOff>76517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558800</xdr:colOff>
      <xdr:row>22</xdr:row>
      <xdr:rowOff>76200</xdr:rowOff>
    </xdr:from>
    <xdr:to>
      <xdr:col>21</xdr:col>
      <xdr:colOff>134620</xdr:colOff>
      <xdr:row>36</xdr:row>
      <xdr:rowOff>71437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279400</xdr:colOff>
      <xdr:row>22</xdr:row>
      <xdr:rowOff>88900</xdr:rowOff>
    </xdr:from>
    <xdr:to>
      <xdr:col>28</xdr:col>
      <xdr:colOff>363220</xdr:colOff>
      <xdr:row>36</xdr:row>
      <xdr:rowOff>84137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257176</xdr:colOff>
      <xdr:row>2</xdr:row>
      <xdr:rowOff>100013</xdr:rowOff>
    </xdr:from>
    <xdr:to>
      <xdr:col>12</xdr:col>
      <xdr:colOff>466726</xdr:colOff>
      <xdr:row>19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228600</xdr:colOff>
      <xdr:row>0</xdr:row>
      <xdr:rowOff>152400</xdr:rowOff>
    </xdr:from>
    <xdr:to>
      <xdr:col>23</xdr:col>
      <xdr:colOff>438150</xdr:colOff>
      <xdr:row>17</xdr:row>
      <xdr:rowOff>157162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139338</xdr:colOff>
      <xdr:row>8</xdr:row>
      <xdr:rowOff>169818</xdr:rowOff>
    </xdr:from>
    <xdr:to>
      <xdr:col>21</xdr:col>
      <xdr:colOff>329838</xdr:colOff>
      <xdr:row>22</xdr:row>
      <xdr:rowOff>165055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150223</xdr:colOff>
      <xdr:row>23</xdr:row>
      <xdr:rowOff>37011</xdr:rowOff>
    </xdr:from>
    <xdr:to>
      <xdr:col>21</xdr:col>
      <xdr:colOff>340723</xdr:colOff>
      <xdr:row>37</xdr:row>
      <xdr:rowOff>32248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152400</xdr:colOff>
      <xdr:row>3</xdr:row>
      <xdr:rowOff>127000</xdr:rowOff>
    </xdr:from>
    <xdr:to>
      <xdr:col>30</xdr:col>
      <xdr:colOff>361950</xdr:colOff>
      <xdr:row>19</xdr:row>
      <xdr:rowOff>41275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139700</xdr:colOff>
      <xdr:row>20</xdr:row>
      <xdr:rowOff>165100</xdr:rowOff>
    </xdr:from>
    <xdr:to>
      <xdr:col>30</xdr:col>
      <xdr:colOff>349250</xdr:colOff>
      <xdr:row>36</xdr:row>
      <xdr:rowOff>69850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228600</xdr:colOff>
      <xdr:row>20</xdr:row>
      <xdr:rowOff>129540</xdr:rowOff>
    </xdr:from>
    <xdr:to>
      <xdr:col>20</xdr:col>
      <xdr:colOff>419100</xdr:colOff>
      <xdr:row>34</xdr:row>
      <xdr:rowOff>124777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256540</xdr:colOff>
      <xdr:row>35</xdr:row>
      <xdr:rowOff>55880</xdr:rowOff>
    </xdr:from>
    <xdr:to>
      <xdr:col>20</xdr:col>
      <xdr:colOff>447040</xdr:colOff>
      <xdr:row>49</xdr:row>
      <xdr:rowOff>51117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257176</xdr:colOff>
      <xdr:row>4</xdr:row>
      <xdr:rowOff>9525</xdr:rowOff>
    </xdr:from>
    <xdr:to>
      <xdr:col>12</xdr:col>
      <xdr:colOff>466726</xdr:colOff>
      <xdr:row>19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266700</xdr:colOff>
      <xdr:row>4</xdr:row>
      <xdr:rowOff>31749</xdr:rowOff>
    </xdr:from>
    <xdr:to>
      <xdr:col>29</xdr:col>
      <xdr:colOff>476250</xdr:colOff>
      <xdr:row>19</xdr:row>
      <xdr:rowOff>85724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546100</xdr:colOff>
      <xdr:row>4</xdr:row>
      <xdr:rowOff>12700</xdr:rowOff>
    </xdr:from>
    <xdr:to>
      <xdr:col>21</xdr:col>
      <xdr:colOff>146050</xdr:colOff>
      <xdr:row>19</xdr:row>
      <xdr:rowOff>69850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502920</xdr:colOff>
      <xdr:row>36</xdr:row>
      <xdr:rowOff>142240</xdr:rowOff>
    </xdr:from>
    <xdr:to>
      <xdr:col>11</xdr:col>
      <xdr:colOff>494030</xdr:colOff>
      <xdr:row>52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127000</xdr:colOff>
      <xdr:row>36</xdr:row>
      <xdr:rowOff>114300</xdr:rowOff>
    </xdr:from>
    <xdr:to>
      <xdr:col>29</xdr:col>
      <xdr:colOff>336550</xdr:colOff>
      <xdr:row>51</xdr:row>
      <xdr:rowOff>168275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198120</xdr:colOff>
      <xdr:row>36</xdr:row>
      <xdr:rowOff>121920</xdr:rowOff>
    </xdr:from>
    <xdr:to>
      <xdr:col>20</xdr:col>
      <xdr:colOff>407670</xdr:colOff>
      <xdr:row>51</xdr:row>
      <xdr:rowOff>179070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1"/>
  <sheetViews>
    <sheetView zoomScale="60" zoomScaleNormal="60" workbookViewId="0">
      <selection activeCell="F11" sqref="F11:K14"/>
    </sheetView>
  </sheetViews>
  <sheetFormatPr defaultRowHeight="14.4" x14ac:dyDescent="0.3"/>
  <cols>
    <col min="24" max="24" width="10.44140625" customWidth="1"/>
  </cols>
  <sheetData>
    <row r="1" spans="1:13" x14ac:dyDescent="0.3">
      <c r="A1" s="31" t="s">
        <v>43</v>
      </c>
      <c r="B1" s="31"/>
      <c r="C1" s="31"/>
      <c r="D1" s="31"/>
    </row>
    <row r="3" spans="1:13" x14ac:dyDescent="0.3">
      <c r="A3" s="50" t="s">
        <v>5</v>
      </c>
      <c r="B3" s="51"/>
      <c r="C3" s="51"/>
      <c r="D3" s="52"/>
    </row>
    <row r="4" spans="1:13" x14ac:dyDescent="0.3">
      <c r="A4" s="14" t="s">
        <v>0</v>
      </c>
      <c r="B4" s="48" t="s">
        <v>1</v>
      </c>
      <c r="C4" s="49"/>
      <c r="D4" s="15" t="s">
        <v>6</v>
      </c>
      <c r="E4" t="s">
        <v>0</v>
      </c>
      <c r="F4">
        <v>71</v>
      </c>
      <c r="H4" t="s">
        <v>12</v>
      </c>
      <c r="I4" s="9">
        <v>10.418181818181818</v>
      </c>
      <c r="K4" t="s">
        <v>14</v>
      </c>
      <c r="L4" s="5">
        <v>93.643912144579147</v>
      </c>
      <c r="M4" s="5">
        <v>17.629714830293761</v>
      </c>
    </row>
    <row r="5" spans="1:13" x14ac:dyDescent="0.3">
      <c r="A5" s="13"/>
      <c r="B5" s="10" t="s">
        <v>2</v>
      </c>
      <c r="C5" s="11" t="s">
        <v>3</v>
      </c>
      <c r="D5" s="11" t="s">
        <v>7</v>
      </c>
    </row>
    <row r="6" spans="1:13" x14ac:dyDescent="0.3">
      <c r="A6" s="27">
        <v>0</v>
      </c>
      <c r="B6" s="16">
        <v>0</v>
      </c>
      <c r="C6" s="25">
        <v>0</v>
      </c>
      <c r="D6" s="11">
        <v>0</v>
      </c>
      <c r="E6">
        <v>0</v>
      </c>
      <c r="F6">
        <v>2.2010243277848911</v>
      </c>
      <c r="G6">
        <v>15</v>
      </c>
    </row>
    <row r="7" spans="1:13" x14ac:dyDescent="0.3">
      <c r="A7" s="27">
        <v>0.35915492957746481</v>
      </c>
      <c r="B7" s="16">
        <v>0</v>
      </c>
      <c r="C7" s="25">
        <v>0</v>
      </c>
      <c r="D7" s="11">
        <v>2.5</v>
      </c>
      <c r="E7">
        <v>1</v>
      </c>
      <c r="F7">
        <v>2.2010243277848911</v>
      </c>
      <c r="G7">
        <v>15</v>
      </c>
    </row>
    <row r="8" spans="1:13" x14ac:dyDescent="0.3">
      <c r="A8" s="27">
        <v>1.0774647887323943</v>
      </c>
      <c r="B8" s="16">
        <v>0.56513832991369917</v>
      </c>
      <c r="C8" s="25">
        <v>0.41916163049805449</v>
      </c>
      <c r="D8" s="11">
        <v>7.5</v>
      </c>
    </row>
    <row r="9" spans="1:13" x14ac:dyDescent="0.3">
      <c r="A9" s="27">
        <v>1.8098591549295775</v>
      </c>
      <c r="B9" s="16">
        <v>1.0002659450086286</v>
      </c>
      <c r="C9" s="25">
        <v>0.80836415360996705</v>
      </c>
      <c r="D9" s="11">
        <v>12.5</v>
      </c>
    </row>
    <row r="10" spans="1:13" x14ac:dyDescent="0.3">
      <c r="A10" s="27">
        <v>2.5422535211267605</v>
      </c>
      <c r="B10" s="16">
        <v>1.0034382271636706</v>
      </c>
      <c r="C10" s="25">
        <v>0.87266864556461021</v>
      </c>
      <c r="D10" s="11">
        <v>17.5</v>
      </c>
    </row>
    <row r="11" spans="1:13" x14ac:dyDescent="0.3">
      <c r="A11" s="27">
        <v>3.2746478873239435</v>
      </c>
      <c r="B11" s="16">
        <v>0.42851709473183269</v>
      </c>
      <c r="C11" s="25">
        <v>0.50479138756397834</v>
      </c>
      <c r="D11" s="11">
        <v>22.5</v>
      </c>
      <c r="F11" t="s">
        <v>30</v>
      </c>
      <c r="H11" s="53" t="s">
        <v>32</v>
      </c>
      <c r="I11" s="53"/>
      <c r="J11" s="53" t="s">
        <v>31</v>
      </c>
      <c r="K11" s="53"/>
    </row>
    <row r="12" spans="1:13" x14ac:dyDescent="0.3">
      <c r="A12" s="27">
        <v>4.007042253521127</v>
      </c>
      <c r="B12" s="16">
        <v>9.100159364877923E-3</v>
      </c>
      <c r="C12" s="25">
        <v>0.11944461872563744</v>
      </c>
      <c r="D12" s="11">
        <v>27.5</v>
      </c>
      <c r="H12" s="1" t="s">
        <v>33</v>
      </c>
      <c r="I12" s="1" t="s">
        <v>34</v>
      </c>
      <c r="J12" s="1" t="s">
        <v>33</v>
      </c>
      <c r="K12" s="1" t="s">
        <v>34</v>
      </c>
    </row>
    <row r="13" spans="1:13" x14ac:dyDescent="0.3">
      <c r="A13" s="27">
        <v>4.73943661971831</v>
      </c>
      <c r="B13" s="16">
        <v>6.0231669523412136E-3</v>
      </c>
      <c r="C13" s="25">
        <v>8.1624499713110157E-2</v>
      </c>
      <c r="D13" s="11">
        <v>32.5</v>
      </c>
      <c r="G13" t="s">
        <v>2</v>
      </c>
      <c r="H13" s="29">
        <f>(1-0)/0.73</f>
        <v>1.3698630136986301</v>
      </c>
      <c r="I13" s="29">
        <f>(0.57)/(1.1-0.4)</f>
        <v>0.81428571428571417</v>
      </c>
      <c r="J13" s="29">
        <f>(1-0)/(2.2-2.93)</f>
        <v>-1.3698630136986301</v>
      </c>
      <c r="K13" s="29">
        <f>1/(2.5-4)</f>
        <v>-0.66666666666666663</v>
      </c>
    </row>
    <row r="14" spans="1:13" x14ac:dyDescent="0.3">
      <c r="A14" s="27">
        <v>5.5</v>
      </c>
      <c r="B14" s="16">
        <v>5.3873244887145399E-3</v>
      </c>
      <c r="C14" s="25">
        <v>6.4886696135619246E-2</v>
      </c>
      <c r="D14" s="11">
        <v>37.5</v>
      </c>
      <c r="G14" t="s">
        <v>3</v>
      </c>
      <c r="H14" s="29">
        <f>1/0.73</f>
        <v>1.3698630136986301</v>
      </c>
      <c r="I14" s="29">
        <f>0.42/(1.1-0.4)</f>
        <v>0.59999999999999987</v>
      </c>
      <c r="J14" s="29">
        <f>1.0039/(2.2-2.93)</f>
        <v>-1.375205479452055</v>
      </c>
      <c r="K14" s="29">
        <f>(0.87-0.5)/(2.5-3.3)</f>
        <v>-0.46250000000000008</v>
      </c>
    </row>
    <row r="15" spans="1:13" x14ac:dyDescent="0.3">
      <c r="A15" s="27">
        <v>6.246478873239437</v>
      </c>
      <c r="B15" s="16">
        <v>5.4956082870160853E-3</v>
      </c>
      <c r="C15" s="25">
        <v>3.0359259794073792E-2</v>
      </c>
      <c r="D15" s="11">
        <v>42.5</v>
      </c>
    </row>
    <row r="16" spans="1:13" x14ac:dyDescent="0.3">
      <c r="A16" s="27">
        <v>6.97887323943662</v>
      </c>
      <c r="B16" s="16">
        <v>5.0806647719245637E-3</v>
      </c>
      <c r="C16" s="25">
        <v>5.1584486803371521E-2</v>
      </c>
      <c r="D16" s="11">
        <v>47.5</v>
      </c>
    </row>
    <row r="17" spans="1:19" x14ac:dyDescent="0.3">
      <c r="A17" s="28">
        <v>7.711267605633803</v>
      </c>
      <c r="B17" s="17">
        <v>4.3521313769517679E-3</v>
      </c>
      <c r="C17" s="26">
        <v>4.5916613768165845E-2</v>
      </c>
      <c r="D17" s="12">
        <v>52.5</v>
      </c>
    </row>
    <row r="18" spans="1:19" x14ac:dyDescent="0.3">
      <c r="A18" s="36"/>
      <c r="B18" s="37"/>
      <c r="C18" s="38"/>
      <c r="D18" s="39"/>
    </row>
    <row r="19" spans="1:19" x14ac:dyDescent="0.3">
      <c r="L19" t="s">
        <v>35</v>
      </c>
    </row>
    <row r="20" spans="1:19" x14ac:dyDescent="0.3">
      <c r="A20" t="s">
        <v>3</v>
      </c>
      <c r="B20" t="s">
        <v>10</v>
      </c>
      <c r="H20" t="s">
        <v>16</v>
      </c>
      <c r="L20" t="s">
        <v>20</v>
      </c>
      <c r="M20" t="s">
        <v>1</v>
      </c>
    </row>
    <row r="21" spans="1:19" x14ac:dyDescent="0.3">
      <c r="A21" t="s">
        <v>8</v>
      </c>
      <c r="B21" t="s">
        <v>9</v>
      </c>
      <c r="C21" t="s">
        <v>11</v>
      </c>
      <c r="D21" t="s">
        <v>13</v>
      </c>
      <c r="E21" t="s">
        <v>1</v>
      </c>
      <c r="G21" t="s">
        <v>8</v>
      </c>
      <c r="H21" t="s">
        <v>9</v>
      </c>
      <c r="I21" t="s">
        <v>11</v>
      </c>
      <c r="J21" t="s">
        <v>13</v>
      </c>
      <c r="K21" t="s">
        <v>1</v>
      </c>
      <c r="L21" t="s">
        <v>9</v>
      </c>
    </row>
    <row r="22" spans="1:19" x14ac:dyDescent="0.3">
      <c r="A22" s="20">
        <v>0</v>
      </c>
      <c r="B22">
        <v>0</v>
      </c>
      <c r="C22">
        <v>0</v>
      </c>
      <c r="D22" s="21">
        <f>C22/$F$4</f>
        <v>0</v>
      </c>
      <c r="E22" s="22">
        <f>B22/$M$4</f>
        <v>0</v>
      </c>
      <c r="G22" s="20">
        <v>0</v>
      </c>
      <c r="H22">
        <v>0</v>
      </c>
      <c r="I22">
        <v>0</v>
      </c>
      <c r="J22" s="21">
        <f>I22/$F$4</f>
        <v>0</v>
      </c>
      <c r="K22" s="22">
        <f>H22/$M$4</f>
        <v>0</v>
      </c>
      <c r="L22">
        <v>0</v>
      </c>
      <c r="M22">
        <f>L22/$M$4</f>
        <v>0</v>
      </c>
    </row>
    <row r="23" spans="1:19" x14ac:dyDescent="0.3">
      <c r="A23" s="20">
        <v>5</v>
      </c>
      <c r="B23">
        <v>17.61</v>
      </c>
      <c r="C23" s="19">
        <f>A23*$I$4</f>
        <v>52.090909090909093</v>
      </c>
      <c r="D23" s="21">
        <f>C23/$F$4</f>
        <v>0.73367477592829711</v>
      </c>
      <c r="E23" s="23">
        <f>B23/$M$4</f>
        <v>0.99888172721546897</v>
      </c>
      <c r="G23" s="20">
        <v>5</v>
      </c>
      <c r="H23">
        <v>0</v>
      </c>
      <c r="I23" s="19">
        <f>G23*$I$4</f>
        <v>52.090909090909093</v>
      </c>
      <c r="J23" s="21">
        <f>I23/$F$4</f>
        <v>0.73367477592829711</v>
      </c>
      <c r="K23" s="23">
        <f>H23/$M$4</f>
        <v>0</v>
      </c>
      <c r="L23">
        <v>2.61</v>
      </c>
      <c r="M23">
        <f>L23/$M$4</f>
        <v>0.148045503011492</v>
      </c>
    </row>
    <row r="24" spans="1:19" x14ac:dyDescent="0.3">
      <c r="A24" s="20">
        <v>10</v>
      </c>
      <c r="B24">
        <v>17.7</v>
      </c>
      <c r="C24" s="19">
        <f>A24*$I$4</f>
        <v>104.18181818181819</v>
      </c>
      <c r="D24" s="21">
        <f>C24/$F$4</f>
        <v>1.4673495518565942</v>
      </c>
      <c r="E24" s="23">
        <f>B24/$M$4</f>
        <v>1.0039867445606927</v>
      </c>
      <c r="G24" s="20">
        <v>10</v>
      </c>
      <c r="H24">
        <v>17.61</v>
      </c>
      <c r="I24" s="19">
        <f>G24*$I$4</f>
        <v>104.18181818181819</v>
      </c>
      <c r="J24" s="21">
        <f>I24/$F$4</f>
        <v>1.4673495518565942</v>
      </c>
      <c r="K24" s="23">
        <f>H24/$M$4</f>
        <v>0.99888172721546897</v>
      </c>
      <c r="L24">
        <v>9.7940000000000005</v>
      </c>
      <c r="M24">
        <f>L24/$M$4</f>
        <v>0.55553933199025007</v>
      </c>
    </row>
    <row r="25" spans="1:19" x14ac:dyDescent="0.3">
      <c r="A25" s="20">
        <v>15</v>
      </c>
      <c r="B25">
        <v>17.7</v>
      </c>
      <c r="C25" s="19">
        <f>A25*$I$4</f>
        <v>156.27272727272728</v>
      </c>
      <c r="D25" s="21">
        <f>C25/$F$4</f>
        <v>2.2010243277848911</v>
      </c>
      <c r="E25" s="23">
        <f>B25/$M$4</f>
        <v>1.0039867445606927</v>
      </c>
      <c r="G25" s="20">
        <v>15</v>
      </c>
      <c r="H25">
        <v>17.7</v>
      </c>
      <c r="I25" s="19">
        <f>G25*$I$4</f>
        <v>156.27272727272728</v>
      </c>
      <c r="J25" s="21">
        <f>I25/$F$4</f>
        <v>2.2010243277848911</v>
      </c>
      <c r="K25" s="23">
        <f>H25/$M$4</f>
        <v>1.0039867445606927</v>
      </c>
      <c r="L25">
        <v>13.97</v>
      </c>
      <c r="M25">
        <f>L25/$M$4</f>
        <v>0.7924121368086372</v>
      </c>
    </row>
    <row r="26" spans="1:19" x14ac:dyDescent="0.3">
      <c r="A26" s="20">
        <v>20</v>
      </c>
      <c r="B26">
        <v>9.0289999999999995E-2</v>
      </c>
      <c r="C26" s="19">
        <f>A26*$I$4</f>
        <v>208.36363636363637</v>
      </c>
      <c r="D26" s="21">
        <f>C26/$F$4</f>
        <v>2.9346991037131884</v>
      </c>
      <c r="E26" s="23">
        <f>B26/$M$4</f>
        <v>5.1214668455584721E-3</v>
      </c>
      <c r="G26" s="20">
        <v>20</v>
      </c>
      <c r="H26">
        <v>17.7</v>
      </c>
      <c r="I26" s="19">
        <f>G26*$I$4</f>
        <v>208.36363636363637</v>
      </c>
      <c r="J26" s="21">
        <f>I26/$F$4</f>
        <v>2.9346991037131884</v>
      </c>
      <c r="K26" s="23">
        <f>H26/$M$4</f>
        <v>1.0039867445606927</v>
      </c>
      <c r="L26">
        <v>13.34</v>
      </c>
      <c r="M26">
        <f>L26/$M$4</f>
        <v>0.75667701539207022</v>
      </c>
    </row>
    <row r="27" spans="1:19" x14ac:dyDescent="0.3">
      <c r="A27" s="20">
        <v>25</v>
      </c>
      <c r="B27">
        <v>4.1219999999999999E-4</v>
      </c>
      <c r="C27" s="19">
        <f>A27*$I$4</f>
        <v>260.45454545454544</v>
      </c>
      <c r="D27" s="21">
        <f>C27/$F$4</f>
        <v>3.6683738796414849</v>
      </c>
      <c r="E27" s="23">
        <f>B27/$M$4</f>
        <v>2.3380979441125287E-5</v>
      </c>
      <c r="G27" s="20">
        <v>25</v>
      </c>
      <c r="H27">
        <v>9.0279999999999999E-2</v>
      </c>
      <c r="I27" s="19">
        <f>G27*$I$4</f>
        <v>260.45454545454544</v>
      </c>
      <c r="J27" s="21">
        <f>I27/$F$4</f>
        <v>3.6683738796414849</v>
      </c>
      <c r="K27" s="23">
        <f>H27/$M$4</f>
        <v>5.1208996214090023E-3</v>
      </c>
      <c r="L27">
        <v>7.0750000000000002</v>
      </c>
      <c r="M27">
        <f>L27/$M$4</f>
        <v>0.4013110857495425</v>
      </c>
    </row>
    <row r="28" spans="1:19" x14ac:dyDescent="0.3">
      <c r="A28" s="20">
        <v>30</v>
      </c>
      <c r="B28" s="18">
        <v>2.4789999999999999E-6</v>
      </c>
      <c r="C28" s="19">
        <f>A28*$I$4</f>
        <v>312.54545454545456</v>
      </c>
      <c r="D28" s="21">
        <f>C28/$F$4</f>
        <v>4.4020486555697822</v>
      </c>
      <c r="E28" s="23">
        <f>B28/$M$4</f>
        <v>1.4061486665344392E-7</v>
      </c>
      <c r="G28" s="20">
        <v>30</v>
      </c>
      <c r="H28" s="18">
        <v>4.1219999999999999E-4</v>
      </c>
      <c r="I28" s="19">
        <f>G28*$I$4</f>
        <v>312.54545454545456</v>
      </c>
      <c r="J28" s="21">
        <f>I28/$F$4</f>
        <v>4.4020486555697822</v>
      </c>
      <c r="K28" s="23">
        <f>H28/$M$4</f>
        <v>2.3380979441125287E-5</v>
      </c>
      <c r="L28">
        <v>3.3239999999999998</v>
      </c>
      <c r="M28">
        <f>L28/$M$4</f>
        <v>0.18854530728360128</v>
      </c>
    </row>
    <row r="29" spans="1:19" x14ac:dyDescent="0.3">
      <c r="A29" s="20">
        <v>35</v>
      </c>
      <c r="B29" s="18">
        <v>1.7030000000000001E-8</v>
      </c>
      <c r="C29" s="19">
        <f>A29*$I$4</f>
        <v>364.63636363636363</v>
      </c>
      <c r="D29" s="21">
        <f>C29/$F$4</f>
        <v>5.1357234314980795</v>
      </c>
      <c r="E29" s="24">
        <f>B29/$M$4</f>
        <v>9.6598272654624856E-10</v>
      </c>
      <c r="G29" s="20">
        <v>35</v>
      </c>
      <c r="H29" s="18">
        <v>2.48E-6</v>
      </c>
      <c r="I29" s="19">
        <f>G29*$I$4</f>
        <v>364.63636363636363</v>
      </c>
      <c r="J29" s="21">
        <f>I29/$F$4</f>
        <v>5.1357234314980795</v>
      </c>
      <c r="K29" s="24">
        <f>H29/$M$4</f>
        <v>1.4067158906839086E-7</v>
      </c>
      <c r="L29">
        <v>1.552</v>
      </c>
      <c r="M29">
        <f>L29/$M$4</f>
        <v>8.8033187997638152E-2</v>
      </c>
    </row>
    <row r="30" spans="1:19" x14ac:dyDescent="0.3">
      <c r="A30" s="20">
        <v>40</v>
      </c>
      <c r="B30" s="18">
        <v>1.276E-10</v>
      </c>
      <c r="C30" s="19">
        <f>A30*$I$4</f>
        <v>416.72727272727275</v>
      </c>
      <c r="D30" s="21">
        <f>C30/$F$4</f>
        <v>5.8693982074263769</v>
      </c>
      <c r="E30" s="24">
        <f>B30/$M$4</f>
        <v>7.2377801472284978E-12</v>
      </c>
      <c r="G30" s="20">
        <v>40</v>
      </c>
      <c r="H30" s="18">
        <v>1.7039999999999999E-8</v>
      </c>
      <c r="I30" s="19">
        <f>G30*$I$4</f>
        <v>416.72727272727275</v>
      </c>
      <c r="J30" s="21">
        <f>I30/$F$4</f>
        <v>5.8693982074263769</v>
      </c>
      <c r="K30" s="24">
        <f>H30/$M$4</f>
        <v>9.6654995069571775E-10</v>
      </c>
      <c r="L30">
        <v>0.73409999999999997</v>
      </c>
      <c r="M30">
        <f>L30/$M$4</f>
        <v>4.1639924812542632E-2</v>
      </c>
    </row>
    <row r="31" spans="1:19" x14ac:dyDescent="0.3">
      <c r="A31" s="20">
        <v>45</v>
      </c>
      <c r="B31" s="18">
        <v>1.3220000000000001E-11</v>
      </c>
      <c r="C31" s="19">
        <f>A31*$I$4</f>
        <v>468.81818181818181</v>
      </c>
      <c r="D31" s="21">
        <f>C31/$F$4</f>
        <v>6.6030729833546733</v>
      </c>
      <c r="E31" s="24">
        <f>B31/$M$4</f>
        <v>7.4987032559843842E-13</v>
      </c>
      <c r="G31" s="20">
        <v>45</v>
      </c>
      <c r="H31" s="18">
        <v>9.2580000000000005E-11</v>
      </c>
      <c r="I31" s="19">
        <f>G31*$I$4</f>
        <v>468.81818181818181</v>
      </c>
      <c r="J31" s="21">
        <f>I31/$F$4</f>
        <v>6.6030729833546733</v>
      </c>
      <c r="K31" s="24">
        <f>H31/$M$4</f>
        <v>5.2513611757869463E-12</v>
      </c>
      <c r="L31">
        <v>0.35270000000000001</v>
      </c>
      <c r="M31">
        <f>L31/$M$4</f>
        <v>2.0005995751782846E-2</v>
      </c>
    </row>
    <row r="32" spans="1:19" x14ac:dyDescent="0.3">
      <c r="A32" s="20">
        <v>50</v>
      </c>
      <c r="B32" s="18">
        <v>1.3809999999999999E-10</v>
      </c>
      <c r="C32" s="19">
        <f>A32*$I$4</f>
        <v>520.90909090909088</v>
      </c>
      <c r="D32" s="21">
        <f>C32/$F$4</f>
        <v>7.3367477592829697</v>
      </c>
      <c r="E32" s="24">
        <f>B32/$M$4</f>
        <v>7.8333655041712808E-12</v>
      </c>
      <c r="G32" s="20">
        <v>50</v>
      </c>
      <c r="H32" s="18">
        <v>1.314E-9</v>
      </c>
      <c r="I32" s="19">
        <f>G32*$I$4</f>
        <v>520.90909090909088</v>
      </c>
      <c r="J32" s="21">
        <f>I32/$F$4</f>
        <v>7.3367477592829697</v>
      </c>
      <c r="K32" s="24">
        <f>H32/$M$4</f>
        <v>7.4533253240268384E-11</v>
      </c>
      <c r="L32">
        <v>0.17180000000000001</v>
      </c>
      <c r="M32">
        <f>L32/$M$4</f>
        <v>9.7449108878828825E-3</v>
      </c>
      <c r="S32" s="31"/>
    </row>
    <row r="33" spans="1:13" x14ac:dyDescent="0.3">
      <c r="A33" s="20">
        <v>55</v>
      </c>
      <c r="B33" s="18">
        <v>3.6040000000000001E-13</v>
      </c>
      <c r="C33" s="19">
        <f>A33*$I$4</f>
        <v>573</v>
      </c>
      <c r="D33" s="21">
        <f>C33/$F$4</f>
        <v>8.070422535211268</v>
      </c>
      <c r="E33" s="24">
        <f>B33/$M$4</f>
        <v>2.044275834687422E-14</v>
      </c>
      <c r="G33" s="20">
        <v>55</v>
      </c>
      <c r="H33" s="18">
        <v>0</v>
      </c>
      <c r="I33" s="19">
        <f>G33*$I$4</f>
        <v>573</v>
      </c>
      <c r="J33" s="21">
        <f>I33/$F$4</f>
        <v>8.070422535211268</v>
      </c>
      <c r="K33" s="24">
        <f>H33/$M$4</f>
        <v>0</v>
      </c>
      <c r="L33">
        <v>8.4900000000000003E-2</v>
      </c>
      <c r="M33">
        <f>L33/$M$4</f>
        <v>4.8157330289945099E-3</v>
      </c>
    </row>
    <row r="34" spans="1:13" x14ac:dyDescent="0.3">
      <c r="A34" s="20">
        <v>60</v>
      </c>
      <c r="B34">
        <v>0</v>
      </c>
      <c r="C34" s="19">
        <f>A34*$I$4</f>
        <v>625.09090909090912</v>
      </c>
      <c r="D34" s="21">
        <f>C34/$F$4</f>
        <v>8.8040973111395644</v>
      </c>
      <c r="E34" s="22">
        <f>B34/$M$4</f>
        <v>0</v>
      </c>
      <c r="G34" s="20">
        <v>60</v>
      </c>
      <c r="H34">
        <v>0</v>
      </c>
      <c r="I34" s="19">
        <f>G34*$I$4</f>
        <v>625.09090909090912</v>
      </c>
      <c r="J34" s="21">
        <f>I34/$F$4</f>
        <v>8.8040973111395644</v>
      </c>
      <c r="K34" s="22">
        <f>H34/$M$4</f>
        <v>0</v>
      </c>
      <c r="L34">
        <v>4.2419999999999999E-2</v>
      </c>
      <c r="M34">
        <f>L34/$M$4</f>
        <v>2.406164842048847E-3</v>
      </c>
    </row>
    <row r="36" spans="1:13" x14ac:dyDescent="0.3">
      <c r="H36" t="s">
        <v>17</v>
      </c>
      <c r="L36" t="s">
        <v>36</v>
      </c>
    </row>
    <row r="37" spans="1:13" x14ac:dyDescent="0.3">
      <c r="A37" t="s">
        <v>2</v>
      </c>
      <c r="B37" t="s">
        <v>15</v>
      </c>
      <c r="G37" t="s">
        <v>2</v>
      </c>
      <c r="H37" t="s">
        <v>15</v>
      </c>
      <c r="L37" t="s">
        <v>19</v>
      </c>
    </row>
    <row r="38" spans="1:13" x14ac:dyDescent="0.3">
      <c r="A38" t="s">
        <v>6</v>
      </c>
      <c r="B38" t="s">
        <v>9</v>
      </c>
      <c r="G38" t="s">
        <v>6</v>
      </c>
      <c r="H38" t="s">
        <v>9</v>
      </c>
      <c r="L38" t="s">
        <v>9</v>
      </c>
    </row>
    <row r="39" spans="1:13" x14ac:dyDescent="0.3">
      <c r="A39" s="20">
        <v>0</v>
      </c>
      <c r="B39">
        <v>0</v>
      </c>
      <c r="C39">
        <v>0</v>
      </c>
      <c r="D39" s="21">
        <f>C39/$F$4</f>
        <v>0</v>
      </c>
      <c r="E39" s="22">
        <f>B39/$L$4</f>
        <v>0</v>
      </c>
      <c r="G39" s="20">
        <v>0</v>
      </c>
      <c r="H39">
        <v>0</v>
      </c>
      <c r="I39">
        <v>0</v>
      </c>
      <c r="J39" s="21">
        <f>I39/$F$4</f>
        <v>0</v>
      </c>
      <c r="K39" s="22">
        <f>H39/$L$4</f>
        <v>0</v>
      </c>
      <c r="L39">
        <v>0</v>
      </c>
      <c r="M39">
        <f>L39/$L$4</f>
        <v>0</v>
      </c>
    </row>
    <row r="40" spans="1:13" x14ac:dyDescent="0.3">
      <c r="A40" s="20">
        <v>5</v>
      </c>
      <c r="B40">
        <v>93.12</v>
      </c>
      <c r="C40" s="19">
        <f>A40*$I$4</f>
        <v>52.090909090909093</v>
      </c>
      <c r="D40" s="21">
        <f>C40/$F$4</f>
        <v>0.73367477592829711</v>
      </c>
      <c r="E40" s="22">
        <f>B40/$L$4</f>
        <v>0.99440527277661939</v>
      </c>
      <c r="G40" s="20">
        <v>5</v>
      </c>
      <c r="H40">
        <v>0</v>
      </c>
      <c r="I40" s="19">
        <f>G40*$I$4</f>
        <v>52.090909090909093</v>
      </c>
      <c r="J40" s="21">
        <f>I40/$F$4</f>
        <v>0.73367477592829711</v>
      </c>
      <c r="K40" s="22">
        <f>H40/$L$4</f>
        <v>0</v>
      </c>
      <c r="L40">
        <v>22.8</v>
      </c>
      <c r="M40">
        <f>L40/$L$4</f>
        <v>0.24347551781901763</v>
      </c>
    </row>
    <row r="41" spans="1:13" x14ac:dyDescent="0.3">
      <c r="A41" s="20">
        <v>10</v>
      </c>
      <c r="B41">
        <v>93.6</v>
      </c>
      <c r="C41" s="19">
        <f>A41*$I$4</f>
        <v>104.18181818181819</v>
      </c>
      <c r="D41" s="21">
        <f>C41/$F$4</f>
        <v>1.4673495518565942</v>
      </c>
      <c r="E41" s="22">
        <f>B41/$L$4</f>
        <v>0.99953107315175649</v>
      </c>
      <c r="G41" s="20">
        <v>10</v>
      </c>
      <c r="H41">
        <v>93.12</v>
      </c>
      <c r="I41" s="19">
        <f>G41*$I$4</f>
        <v>104.18181818181819</v>
      </c>
      <c r="J41" s="21">
        <f>I41/$F$4</f>
        <v>1.4673495518565942</v>
      </c>
      <c r="K41" s="22">
        <f>H41/$L$4</f>
        <v>0.99440527277661939</v>
      </c>
      <c r="L41">
        <v>63.59</v>
      </c>
      <c r="M41">
        <f>L41/$L$4</f>
        <v>0.6790617621978654</v>
      </c>
    </row>
    <row r="42" spans="1:13" x14ac:dyDescent="0.3">
      <c r="A42" s="20">
        <v>15</v>
      </c>
      <c r="B42">
        <v>93.6</v>
      </c>
      <c r="C42" s="19">
        <f>A42*$I$4</f>
        <v>156.27272727272728</v>
      </c>
      <c r="D42" s="21">
        <f>C42/$F$4</f>
        <v>2.2010243277848911</v>
      </c>
      <c r="E42" s="22">
        <f>B42/$L$4</f>
        <v>0.99953107315175649</v>
      </c>
      <c r="G42" s="20">
        <v>15</v>
      </c>
      <c r="H42">
        <v>93.6</v>
      </c>
      <c r="I42" s="19">
        <f>G42*$I$4</f>
        <v>156.27272727272728</v>
      </c>
      <c r="J42" s="21">
        <f>I42/$F$4</f>
        <v>2.2010243277848911</v>
      </c>
      <c r="K42" s="22">
        <f>H42/$L$4</f>
        <v>0.99953107315175649</v>
      </c>
      <c r="L42">
        <v>81.72</v>
      </c>
      <c r="M42">
        <f>L42/$L$4</f>
        <v>0.8726675138671105</v>
      </c>
    </row>
    <row r="43" spans="1:13" x14ac:dyDescent="0.3">
      <c r="A43" s="20">
        <v>20</v>
      </c>
      <c r="B43">
        <v>0.47749999999999998</v>
      </c>
      <c r="C43" s="19">
        <f>A43*$I$4</f>
        <v>208.36363636363637</v>
      </c>
      <c r="D43" s="21">
        <f>C43/$F$4</f>
        <v>2.9346991037131884</v>
      </c>
      <c r="E43" s="22">
        <f>B43/$L$4</f>
        <v>5.0991034981833728E-3</v>
      </c>
      <c r="G43" s="20">
        <v>20</v>
      </c>
      <c r="H43">
        <v>93.6</v>
      </c>
      <c r="I43" s="19">
        <f>G43*$I$4</f>
        <v>208.36363636363637</v>
      </c>
      <c r="J43" s="21">
        <f>I43/$F$4</f>
        <v>2.9346991037131884</v>
      </c>
      <c r="K43" s="22">
        <f>H43/$L$4</f>
        <v>0.99953107315175649</v>
      </c>
      <c r="L43">
        <v>66.03</v>
      </c>
      <c r="M43">
        <f>L43/$L$4</f>
        <v>0.70511791410481284</v>
      </c>
    </row>
    <row r="44" spans="1:13" x14ac:dyDescent="0.3">
      <c r="A44" s="20">
        <v>25</v>
      </c>
      <c r="B44">
        <v>2.1800000000000001E-3</v>
      </c>
      <c r="C44" s="19">
        <f>A44*$I$4</f>
        <v>260.45454545454544</v>
      </c>
      <c r="D44" s="21">
        <f>C44/$F$4</f>
        <v>3.6683738796414849</v>
      </c>
      <c r="E44" s="22">
        <f>B44/$L$4</f>
        <v>2.3279676703748177E-5</v>
      </c>
      <c r="G44" s="20">
        <v>25</v>
      </c>
      <c r="H44">
        <v>0.47739999999999999</v>
      </c>
      <c r="I44" s="19">
        <f>G44*$I$4</f>
        <v>260.45454545454544</v>
      </c>
      <c r="J44" s="21">
        <f>I44/$F$4</f>
        <v>3.6683738796414849</v>
      </c>
      <c r="K44" s="22">
        <f>H44/$L$4</f>
        <v>5.0980356231052192E-3</v>
      </c>
      <c r="L44">
        <v>28.05</v>
      </c>
      <c r="M44">
        <f>L44/$L$4</f>
        <v>0.29953895942208086</v>
      </c>
    </row>
    <row r="45" spans="1:13" x14ac:dyDescent="0.3">
      <c r="A45" s="20">
        <v>30</v>
      </c>
      <c r="B45" s="18">
        <v>1.311E-5</v>
      </c>
      <c r="C45" s="19">
        <f>A45*$I$4</f>
        <v>312.54545454545456</v>
      </c>
      <c r="D45" s="21">
        <f>C45/$F$4</f>
        <v>4.4020486555697822</v>
      </c>
      <c r="E45" s="22">
        <f>B45/$L$4</f>
        <v>1.3999842274593512E-7</v>
      </c>
      <c r="G45" s="20">
        <v>30</v>
      </c>
      <c r="H45" s="18">
        <v>2.1800000000000001E-3</v>
      </c>
      <c r="I45" s="19">
        <f>G45*$I$4</f>
        <v>312.54545454545456</v>
      </c>
      <c r="J45" s="21">
        <f>I45/$F$4</f>
        <v>4.4020486555697822</v>
      </c>
      <c r="K45" s="22">
        <f>H45/$L$4</f>
        <v>2.3279676703748177E-5</v>
      </c>
      <c r="L45">
        <v>11.06</v>
      </c>
      <c r="M45">
        <f>L45/$L$4</f>
        <v>0.11810698364378662</v>
      </c>
    </row>
    <row r="46" spans="1:13" x14ac:dyDescent="0.3">
      <c r="A46" s="20">
        <v>35</v>
      </c>
      <c r="B46" s="18">
        <v>9.0190000000000002E-8</v>
      </c>
      <c r="C46" s="19">
        <f>A46*$I$4</f>
        <v>364.63636363636363</v>
      </c>
      <c r="D46" s="21">
        <f>C46/$F$4</f>
        <v>5.1357234314980795</v>
      </c>
      <c r="E46" s="22">
        <f>B46/$L$4</f>
        <v>9.6311653298671916E-10</v>
      </c>
      <c r="G46" s="20">
        <v>35</v>
      </c>
      <c r="H46" s="18">
        <v>1.311E-5</v>
      </c>
      <c r="I46" s="19">
        <f>G46*$I$4</f>
        <v>364.63636363636363</v>
      </c>
      <c r="J46" s="21">
        <f>I46/$F$4</f>
        <v>5.1357234314980795</v>
      </c>
      <c r="K46" s="22">
        <f>H46/$L$4</f>
        <v>1.3999842274593512E-7</v>
      </c>
      <c r="L46">
        <v>4.4189999999999996</v>
      </c>
      <c r="M46">
        <f>L46/$L$4</f>
        <v>4.7189399703606964E-2</v>
      </c>
    </row>
    <row r="47" spans="1:13" x14ac:dyDescent="0.3">
      <c r="A47" s="20">
        <v>40</v>
      </c>
      <c r="B47" s="18">
        <v>7.1910000000000003E-10</v>
      </c>
      <c r="C47" s="19">
        <f>A47*$I$4</f>
        <v>416.72727272727275</v>
      </c>
      <c r="D47" s="21">
        <f>C47/$F$4</f>
        <v>5.8693982074263769</v>
      </c>
      <c r="E47" s="22">
        <f>B47/$L$4</f>
        <v>7.6790896870024375E-12</v>
      </c>
      <c r="G47" s="20">
        <v>40</v>
      </c>
      <c r="H47" s="18">
        <v>9.0120000000000002E-8</v>
      </c>
      <c r="I47" s="19">
        <f>G47*$I$4</f>
        <v>416.72727272727275</v>
      </c>
      <c r="J47" s="21">
        <f>I47/$F$4</f>
        <v>5.8693982074263769</v>
      </c>
      <c r="K47" s="22">
        <f>H47/$L$4</f>
        <v>9.6236902043201165E-10</v>
      </c>
      <c r="L47">
        <v>1.8069999999999999</v>
      </c>
      <c r="M47">
        <f>L47/$L$4</f>
        <v>1.9296502662235298E-2</v>
      </c>
    </row>
    <row r="48" spans="1:13" x14ac:dyDescent="0.3">
      <c r="A48" s="20">
        <v>45</v>
      </c>
      <c r="B48" s="18">
        <v>6.2450000000000001E-11</v>
      </c>
      <c r="C48" s="19">
        <f>A48*$I$4</f>
        <v>468.81818181818181</v>
      </c>
      <c r="D48" s="21">
        <f>C48/$F$4</f>
        <v>6.6030729833546733</v>
      </c>
      <c r="E48" s="22">
        <f>B48/$L$4</f>
        <v>6.668879863069145E-13</v>
      </c>
      <c r="G48" s="20">
        <v>45</v>
      </c>
      <c r="H48" s="18">
        <v>5.3449999999999996E-10</v>
      </c>
      <c r="I48" s="19">
        <f>G48*$I$4</f>
        <v>468.81818181818181</v>
      </c>
      <c r="J48" s="21">
        <f>I48/$F$4</f>
        <v>6.6030729833546733</v>
      </c>
      <c r="K48" s="22">
        <f>H48/$L$4</f>
        <v>5.7077922927309169E-12</v>
      </c>
      <c r="L48">
        <v>0.75480000000000003</v>
      </c>
      <c r="M48">
        <f>L48/$L$4</f>
        <v>8.0603210899032676E-3</v>
      </c>
    </row>
    <row r="49" spans="1:13" x14ac:dyDescent="0.3">
      <c r="A49" s="20">
        <v>50</v>
      </c>
      <c r="B49" s="18">
        <v>1.9570000000000002E-9</v>
      </c>
      <c r="C49" s="19">
        <f>A49*$I$4</f>
        <v>520.90909090909088</v>
      </c>
      <c r="D49" s="21">
        <f>C49/$F$4</f>
        <v>7.3367477592829697</v>
      </c>
      <c r="E49" s="22">
        <f>B49/$L$4</f>
        <v>2.0898315279465681E-11</v>
      </c>
      <c r="G49" s="20">
        <v>50</v>
      </c>
      <c r="H49" s="18">
        <v>2.2449999999999999E-8</v>
      </c>
      <c r="I49" s="19">
        <f>G49*$I$4</f>
        <v>520.90909090909088</v>
      </c>
      <c r="J49" s="21">
        <f>I49/$F$4</f>
        <v>7.3367477592829697</v>
      </c>
      <c r="K49" s="22">
        <f>H49/$L$4</f>
        <v>2.3973795504548008E-10</v>
      </c>
      <c r="L49">
        <v>0.32</v>
      </c>
      <c r="M49">
        <f>L49/$L$4</f>
        <v>3.4172002500914753E-3</v>
      </c>
    </row>
    <row r="50" spans="1:13" x14ac:dyDescent="0.3">
      <c r="A50" s="20">
        <v>55</v>
      </c>
      <c r="B50" s="18">
        <v>2.5919999999999999E-11</v>
      </c>
      <c r="C50" s="19">
        <f>A50*$I$4</f>
        <v>573</v>
      </c>
      <c r="D50" s="21">
        <f>C50/$F$4</f>
        <v>8.070422535211268</v>
      </c>
      <c r="E50" s="22">
        <f>B50/$L$4</f>
        <v>2.767932202574095E-13</v>
      </c>
      <c r="G50" s="20">
        <v>55</v>
      </c>
      <c r="H50" s="18">
        <v>3.213E-9</v>
      </c>
      <c r="I50" s="19">
        <f>G50*$I$4</f>
        <v>573</v>
      </c>
      <c r="J50" s="21">
        <f>I50/$F$4</f>
        <v>8.070422535211268</v>
      </c>
      <c r="K50" s="22">
        <f>H50/$L$4</f>
        <v>3.431082626107472E-11</v>
      </c>
      <c r="L50">
        <v>0.13880000000000001</v>
      </c>
      <c r="M50">
        <f>L50/$L$4</f>
        <v>1.4822106084771774E-3</v>
      </c>
    </row>
    <row r="51" spans="1:13" x14ac:dyDescent="0.3">
      <c r="A51" s="20">
        <v>60</v>
      </c>
      <c r="B51">
        <v>0</v>
      </c>
      <c r="C51" s="19">
        <f>A51*$I$4</f>
        <v>625.09090909090912</v>
      </c>
      <c r="D51" s="21">
        <f>C51/$F$4</f>
        <v>8.8040973111395644</v>
      </c>
      <c r="E51" s="22">
        <f>B51/$L$4</f>
        <v>0</v>
      </c>
      <c r="G51" s="20">
        <v>60</v>
      </c>
      <c r="H51" s="18">
        <v>3.0560000000000001E-10</v>
      </c>
      <c r="I51" s="19">
        <f>G51*$I$4</f>
        <v>625.09090909090912</v>
      </c>
      <c r="J51" s="21">
        <f>I51/$F$4</f>
        <v>8.8040973111395644</v>
      </c>
      <c r="K51" s="22">
        <f>H51/$L$4</f>
        <v>3.263426238837359E-12</v>
      </c>
      <c r="L51">
        <v>6.0760000000000002E-2</v>
      </c>
      <c r="M51">
        <f>L51/$L$4</f>
        <v>6.4884089748611887E-4</v>
      </c>
    </row>
  </sheetData>
  <mergeCells count="4">
    <mergeCell ref="B4:C4"/>
    <mergeCell ref="A3:D3"/>
    <mergeCell ref="H11:I11"/>
    <mergeCell ref="J11:K1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5"/>
  <sheetViews>
    <sheetView zoomScale="70" zoomScaleNormal="70" workbookViewId="0">
      <selection activeCell="AB13" sqref="AB13"/>
    </sheetView>
  </sheetViews>
  <sheetFormatPr defaultRowHeight="14.4" x14ac:dyDescent="0.3"/>
  <sheetData>
    <row r="1" spans="1:15" x14ac:dyDescent="0.3">
      <c r="A1" s="31" t="s">
        <v>38</v>
      </c>
      <c r="N1" t="s">
        <v>1</v>
      </c>
      <c r="O1" t="s">
        <v>13</v>
      </c>
    </row>
    <row r="2" spans="1:15" x14ac:dyDescent="0.3">
      <c r="D2" t="s">
        <v>0</v>
      </c>
      <c r="E2">
        <v>71</v>
      </c>
      <c r="G2" t="s">
        <v>12</v>
      </c>
      <c r="H2">
        <v>10.418181818181818</v>
      </c>
      <c r="J2" t="s">
        <v>14</v>
      </c>
      <c r="K2">
        <v>93.643912144579147</v>
      </c>
      <c r="L2">
        <v>17.629714830293761</v>
      </c>
      <c r="N2">
        <v>0</v>
      </c>
      <c r="O2">
        <v>2.2010243277848911</v>
      </c>
    </row>
    <row r="3" spans="1:15" x14ac:dyDescent="0.3">
      <c r="A3" s="54" t="s">
        <v>5</v>
      </c>
      <c r="B3" s="55"/>
      <c r="N3">
        <v>1</v>
      </c>
      <c r="O3">
        <v>2.2010243277848911</v>
      </c>
    </row>
    <row r="4" spans="1:15" x14ac:dyDescent="0.3">
      <c r="A4" s="32" t="s">
        <v>0</v>
      </c>
      <c r="B4" s="51" t="s">
        <v>1</v>
      </c>
      <c r="C4" s="51"/>
      <c r="D4" s="34" t="s">
        <v>6</v>
      </c>
    </row>
    <row r="5" spans="1:15" x14ac:dyDescent="0.3">
      <c r="A5" s="46"/>
      <c r="B5" s="8" t="s">
        <v>2</v>
      </c>
      <c r="C5" s="8" t="s">
        <v>3</v>
      </c>
      <c r="D5" s="45" t="s">
        <v>7</v>
      </c>
    </row>
    <row r="6" spans="1:15" x14ac:dyDescent="0.3">
      <c r="A6" s="32">
        <v>0</v>
      </c>
      <c r="B6" s="33">
        <v>0</v>
      </c>
      <c r="C6" s="33">
        <v>0</v>
      </c>
      <c r="D6" s="34">
        <v>0</v>
      </c>
    </row>
    <row r="7" spans="1:15" x14ac:dyDescent="0.3">
      <c r="A7" s="40">
        <v>0.35915492957746481</v>
      </c>
      <c r="B7" s="7">
        <v>0</v>
      </c>
      <c r="C7" s="7">
        <v>0</v>
      </c>
      <c r="D7" s="41">
        <v>2.5</v>
      </c>
    </row>
    <row r="8" spans="1:15" x14ac:dyDescent="0.3">
      <c r="A8" s="40">
        <v>1.0774647887323943</v>
      </c>
      <c r="B8" s="42">
        <v>0.56513832991369917</v>
      </c>
      <c r="C8" s="42">
        <v>0.41916163049805449</v>
      </c>
      <c r="D8" s="41">
        <v>7.5</v>
      </c>
    </row>
    <row r="9" spans="1:15" x14ac:dyDescent="0.3">
      <c r="A9" s="40">
        <v>1.8098591549295775</v>
      </c>
      <c r="B9" s="42">
        <v>1.0002659450086286</v>
      </c>
      <c r="C9" s="42">
        <v>0.80836415360996705</v>
      </c>
      <c r="D9" s="41">
        <v>12.5</v>
      </c>
    </row>
    <row r="10" spans="1:15" x14ac:dyDescent="0.3">
      <c r="A10" s="40">
        <v>2.5422535211267605</v>
      </c>
      <c r="B10" s="42">
        <v>1.0034382271636706</v>
      </c>
      <c r="C10" s="42">
        <v>0.87266864556461021</v>
      </c>
      <c r="D10" s="41">
        <v>17.5</v>
      </c>
    </row>
    <row r="11" spans="1:15" x14ac:dyDescent="0.3">
      <c r="A11" s="40">
        <v>3.2746478873239435</v>
      </c>
      <c r="B11" s="42">
        <v>0.42851709473183269</v>
      </c>
      <c r="C11" s="42">
        <v>0.50479138756397834</v>
      </c>
      <c r="D11" s="41">
        <v>22.5</v>
      </c>
    </row>
    <row r="12" spans="1:15" x14ac:dyDescent="0.3">
      <c r="A12" s="40">
        <v>4.007042253521127</v>
      </c>
      <c r="B12" s="42">
        <v>9.100159364877923E-3</v>
      </c>
      <c r="C12" s="42">
        <v>0.11944461872563744</v>
      </c>
      <c r="D12" s="41">
        <v>27.5</v>
      </c>
    </row>
    <row r="13" spans="1:15" x14ac:dyDescent="0.3">
      <c r="A13" s="40">
        <v>4.73943661971831</v>
      </c>
      <c r="B13" s="42">
        <v>6.0231669523412136E-3</v>
      </c>
      <c r="C13" s="42">
        <v>8.1624499713110157E-2</v>
      </c>
      <c r="D13" s="41">
        <v>32.5</v>
      </c>
    </row>
    <row r="14" spans="1:15" x14ac:dyDescent="0.3">
      <c r="A14" s="40">
        <v>5.5</v>
      </c>
      <c r="B14" s="42">
        <v>5.3873244887145399E-3</v>
      </c>
      <c r="C14" s="42">
        <v>6.4886696135619246E-2</v>
      </c>
      <c r="D14" s="41">
        <v>37.5</v>
      </c>
    </row>
    <row r="15" spans="1:15" x14ac:dyDescent="0.3">
      <c r="A15" s="40">
        <v>6.246478873239437</v>
      </c>
      <c r="B15" s="42">
        <v>5.4956082870160853E-3</v>
      </c>
      <c r="C15" s="42">
        <v>3.0359259794073792E-2</v>
      </c>
      <c r="D15" s="41">
        <v>42.5</v>
      </c>
    </row>
    <row r="16" spans="1:15" x14ac:dyDescent="0.3">
      <c r="A16" s="40">
        <v>6.97887323943662</v>
      </c>
      <c r="B16" s="42">
        <v>5.0806647719245637E-3</v>
      </c>
      <c r="C16" s="42">
        <v>5.1584486803371521E-2</v>
      </c>
      <c r="D16" s="41">
        <v>47.5</v>
      </c>
    </row>
    <row r="17" spans="1:20" x14ac:dyDescent="0.3">
      <c r="A17" s="43">
        <v>7.711267605633803</v>
      </c>
      <c r="B17" s="44">
        <v>4.3521313769517679E-3</v>
      </c>
      <c r="C17" s="44">
        <v>4.5916613768165845E-2</v>
      </c>
      <c r="D17" s="45">
        <v>52.5</v>
      </c>
    </row>
    <row r="20" spans="1:20" x14ac:dyDescent="0.3">
      <c r="O20" t="s">
        <v>15</v>
      </c>
      <c r="Q20" t="s">
        <v>15</v>
      </c>
      <c r="S20" t="s">
        <v>15</v>
      </c>
    </row>
    <row r="21" spans="1:20" x14ac:dyDescent="0.3">
      <c r="A21" s="47" t="s">
        <v>3</v>
      </c>
      <c r="D21" t="s">
        <v>37</v>
      </c>
      <c r="F21" t="s">
        <v>39</v>
      </c>
      <c r="H21" t="s">
        <v>40</v>
      </c>
      <c r="L21" s="47" t="s">
        <v>2</v>
      </c>
      <c r="O21" t="s">
        <v>9</v>
      </c>
      <c r="Q21" t="s">
        <v>9</v>
      </c>
      <c r="S21" t="s">
        <v>9</v>
      </c>
    </row>
    <row r="22" spans="1:20" x14ac:dyDescent="0.3">
      <c r="A22" t="s">
        <v>8</v>
      </c>
      <c r="B22" t="s">
        <v>11</v>
      </c>
      <c r="C22" t="s">
        <v>13</v>
      </c>
      <c r="D22" t="s">
        <v>37</v>
      </c>
      <c r="E22" t="s">
        <v>1</v>
      </c>
      <c r="F22" t="s">
        <v>41</v>
      </c>
      <c r="G22" t="s">
        <v>1</v>
      </c>
      <c r="H22" t="s">
        <v>9</v>
      </c>
      <c r="L22" t="s">
        <v>8</v>
      </c>
      <c r="M22" t="s">
        <v>11</v>
      </c>
      <c r="N22" t="s">
        <v>13</v>
      </c>
      <c r="O22" t="s">
        <v>37</v>
      </c>
      <c r="P22" t="s">
        <v>1</v>
      </c>
      <c r="Q22" t="s">
        <v>39</v>
      </c>
      <c r="R22" t="s">
        <v>1</v>
      </c>
      <c r="S22" t="s">
        <v>40</v>
      </c>
    </row>
    <row r="23" spans="1:20" x14ac:dyDescent="0.3">
      <c r="A23">
        <v>0</v>
      </c>
      <c r="B23" s="6">
        <f t="shared" ref="B23:B35" si="0">$H$2*A23</f>
        <v>0</v>
      </c>
      <c r="C23" s="4">
        <f>B23/$E$2</f>
        <v>0</v>
      </c>
      <c r="D23">
        <v>0</v>
      </c>
      <c r="E23">
        <f>D23/$L$2</f>
        <v>0</v>
      </c>
      <c r="F23">
        <v>0</v>
      </c>
      <c r="G23" s="5">
        <f>F23/$L$2</f>
        <v>0</v>
      </c>
      <c r="H23">
        <v>0</v>
      </c>
      <c r="I23" s="5">
        <f>H23/$L$2</f>
        <v>0</v>
      </c>
      <c r="L23">
        <v>0</v>
      </c>
      <c r="M23" s="6">
        <f t="shared" ref="M23:M35" si="1">$H$2*L23</f>
        <v>0</v>
      </c>
      <c r="N23" s="4">
        <f>M23/$E$2</f>
        <v>0</v>
      </c>
      <c r="O23">
        <v>0</v>
      </c>
      <c r="P23">
        <f>O23/$K$2</f>
        <v>0</v>
      </c>
      <c r="Q23">
        <v>0</v>
      </c>
      <c r="R23" s="5">
        <f>Q23/$K$2</f>
        <v>0</v>
      </c>
      <c r="S23">
        <v>0</v>
      </c>
      <c r="T23" s="5">
        <f>S23/$K$2</f>
        <v>0</v>
      </c>
    </row>
    <row r="24" spans="1:20" x14ac:dyDescent="0.3">
      <c r="A24">
        <v>5</v>
      </c>
      <c r="B24" s="6">
        <f t="shared" si="0"/>
        <v>52.090909090909093</v>
      </c>
      <c r="C24" s="4">
        <f t="shared" ref="C24:C35" si="2">B24/$E$2</f>
        <v>0.73367477592829711</v>
      </c>
      <c r="D24">
        <v>2.137</v>
      </c>
      <c r="E24" s="5">
        <f t="shared" ref="E24:E35" si="3">D24/$L$2</f>
        <v>0.12121580074159326</v>
      </c>
      <c r="F24">
        <v>3.181</v>
      </c>
      <c r="G24" s="5">
        <f t="shared" ref="G24:G35" si="4">F24/$L$2</f>
        <v>0.18043400194619005</v>
      </c>
      <c r="H24">
        <v>2.629</v>
      </c>
      <c r="I24" s="5">
        <f t="shared" ref="I24:I35" si="5">H24/$L$2</f>
        <v>0.14912322889548368</v>
      </c>
      <c r="L24">
        <v>5</v>
      </c>
      <c r="M24" s="6">
        <f t="shared" si="1"/>
        <v>52.090909090909093</v>
      </c>
      <c r="N24" s="4">
        <f t="shared" ref="N24:N35" si="6">M24/$E$2</f>
        <v>0.73367477592829711</v>
      </c>
      <c r="O24">
        <v>21.45</v>
      </c>
      <c r="P24">
        <f t="shared" ref="P24:P35" si="7">O24/$K$2</f>
        <v>0.22905920426394419</v>
      </c>
      <c r="Q24">
        <v>24.29</v>
      </c>
      <c r="R24" s="5">
        <f t="shared" ref="R24:R35" si="8">Q24/$K$2</f>
        <v>0.25938685648350601</v>
      </c>
      <c r="S24">
        <v>22.81</v>
      </c>
      <c r="T24" s="5">
        <f t="shared" ref="T24:T35" si="9">S24/$K$2</f>
        <v>0.24358230532683295</v>
      </c>
    </row>
    <row r="25" spans="1:20" x14ac:dyDescent="0.3">
      <c r="A25">
        <v>10</v>
      </c>
      <c r="B25" s="6">
        <f t="shared" si="0"/>
        <v>104.18181818181819</v>
      </c>
      <c r="C25" s="4">
        <f t="shared" si="2"/>
        <v>1.4673495518565942</v>
      </c>
      <c r="D25">
        <v>8.9870000000000001</v>
      </c>
      <c r="E25" s="5">
        <f t="shared" si="3"/>
        <v>0.50976434312807606</v>
      </c>
      <c r="F25">
        <v>10.64</v>
      </c>
      <c r="G25" s="5">
        <f t="shared" si="4"/>
        <v>0.60352649503535438</v>
      </c>
      <c r="H25">
        <v>9.8019999999999996</v>
      </c>
      <c r="I25" s="5">
        <f t="shared" si="5"/>
        <v>0.55599311130982543</v>
      </c>
      <c r="L25">
        <v>10</v>
      </c>
      <c r="M25" s="6">
        <f t="shared" si="1"/>
        <v>104.18181818181819</v>
      </c>
      <c r="N25" s="4">
        <f t="shared" si="6"/>
        <v>1.4673495518565942</v>
      </c>
      <c r="O25">
        <v>62.08</v>
      </c>
      <c r="P25">
        <f t="shared" si="7"/>
        <v>0.66293684851774615</v>
      </c>
      <c r="Q25">
        <v>65.17</v>
      </c>
      <c r="R25" s="5">
        <f t="shared" si="8"/>
        <v>0.69593418843269206</v>
      </c>
      <c r="S25">
        <v>63.59</v>
      </c>
      <c r="T25" s="5">
        <f t="shared" si="9"/>
        <v>0.6790617621978654</v>
      </c>
    </row>
    <row r="26" spans="1:20" x14ac:dyDescent="0.3">
      <c r="A26">
        <v>15</v>
      </c>
      <c r="B26" s="6">
        <f t="shared" si="0"/>
        <v>156.27272727272728</v>
      </c>
      <c r="C26" s="4">
        <f t="shared" si="2"/>
        <v>2.2010243277848911</v>
      </c>
      <c r="D26">
        <v>13.36</v>
      </c>
      <c r="E26" s="5">
        <f t="shared" si="3"/>
        <v>0.75781146369100882</v>
      </c>
      <c r="F26">
        <v>14.57</v>
      </c>
      <c r="G26" s="5">
        <f t="shared" si="4"/>
        <v>0.82644558577679628</v>
      </c>
      <c r="H26">
        <v>13.97</v>
      </c>
      <c r="I26" s="5">
        <f t="shared" si="5"/>
        <v>0.7924121368086372</v>
      </c>
      <c r="L26">
        <v>15</v>
      </c>
      <c r="M26" s="6">
        <f t="shared" si="1"/>
        <v>156.27272727272728</v>
      </c>
      <c r="N26" s="4">
        <f t="shared" si="6"/>
        <v>2.2010243277848911</v>
      </c>
      <c r="O26">
        <v>80.81</v>
      </c>
      <c r="P26">
        <f t="shared" si="7"/>
        <v>0.8629498506559129</v>
      </c>
      <c r="Q26">
        <v>82.65</v>
      </c>
      <c r="R26" s="5">
        <f t="shared" si="8"/>
        <v>0.8825987520939389</v>
      </c>
      <c r="S26">
        <v>81.72</v>
      </c>
      <c r="T26" s="5">
        <f t="shared" si="9"/>
        <v>0.8726675138671105</v>
      </c>
    </row>
    <row r="27" spans="1:20" x14ac:dyDescent="0.3">
      <c r="A27">
        <v>20</v>
      </c>
      <c r="B27" s="6">
        <f t="shared" si="0"/>
        <v>208.36363636363637</v>
      </c>
      <c r="C27" s="4">
        <f t="shared" si="2"/>
        <v>2.9346991037131884</v>
      </c>
      <c r="D27">
        <v>13.13</v>
      </c>
      <c r="E27" s="5">
        <f t="shared" si="3"/>
        <v>0.74476530825321452</v>
      </c>
      <c r="F27">
        <v>13.43</v>
      </c>
      <c r="G27" s="5">
        <f t="shared" si="4"/>
        <v>0.76178203273729406</v>
      </c>
      <c r="H27">
        <v>13.32</v>
      </c>
      <c r="I27" s="5">
        <f t="shared" si="5"/>
        <v>0.75554256709313161</v>
      </c>
      <c r="L27">
        <v>20</v>
      </c>
      <c r="M27" s="6">
        <f t="shared" si="1"/>
        <v>208.36363636363637</v>
      </c>
      <c r="N27" s="4">
        <f t="shared" si="6"/>
        <v>2.9346991037131884</v>
      </c>
      <c r="O27">
        <v>65.02</v>
      </c>
      <c r="P27">
        <f t="shared" si="7"/>
        <v>0.69433237581546159</v>
      </c>
      <c r="Q27">
        <v>66.900000000000006</v>
      </c>
      <c r="R27" s="5">
        <f t="shared" si="8"/>
        <v>0.71440842728474907</v>
      </c>
      <c r="S27">
        <v>66.02</v>
      </c>
      <c r="T27" s="5">
        <f>S27/$K$2</f>
        <v>0.70501112659699749</v>
      </c>
    </row>
    <row r="28" spans="1:20" x14ac:dyDescent="0.3">
      <c r="A28">
        <v>25</v>
      </c>
      <c r="B28" s="6">
        <f t="shared" si="0"/>
        <v>260.45454545454544</v>
      </c>
      <c r="C28" s="4">
        <f t="shared" si="2"/>
        <v>3.6683738796414849</v>
      </c>
      <c r="D28">
        <v>6.4329999999999998</v>
      </c>
      <c r="E28" s="5">
        <f t="shared" si="3"/>
        <v>0.36489529535361226</v>
      </c>
      <c r="F28">
        <v>7.649</v>
      </c>
      <c r="G28" s="5">
        <f t="shared" si="4"/>
        <v>0.43386975192908134</v>
      </c>
      <c r="H28">
        <v>7.0609999999999999</v>
      </c>
      <c r="I28" s="5">
        <f t="shared" si="5"/>
        <v>0.4005169719402854</v>
      </c>
      <c r="L28">
        <v>25</v>
      </c>
      <c r="M28" s="6">
        <f t="shared" si="1"/>
        <v>260.45454545454544</v>
      </c>
      <c r="N28" s="4">
        <f t="shared" si="6"/>
        <v>3.6683738796414849</v>
      </c>
      <c r="O28">
        <v>26.71</v>
      </c>
      <c r="P28">
        <f t="shared" si="7"/>
        <v>0.28522943337482282</v>
      </c>
      <c r="Q28">
        <v>29.32</v>
      </c>
      <c r="R28" s="5">
        <f t="shared" si="8"/>
        <v>0.3131009729146314</v>
      </c>
      <c r="S28">
        <v>28.05</v>
      </c>
      <c r="T28" s="5">
        <f t="shared" si="9"/>
        <v>0.29953895942208086</v>
      </c>
    </row>
    <row r="29" spans="1:20" x14ac:dyDescent="0.3">
      <c r="A29">
        <v>30</v>
      </c>
      <c r="B29" s="6">
        <f t="shared" si="0"/>
        <v>312.54545454545456</v>
      </c>
      <c r="C29" s="4">
        <f t="shared" si="2"/>
        <v>4.4020486555697822</v>
      </c>
      <c r="D29">
        <v>2.84</v>
      </c>
      <c r="E29" s="5">
        <f t="shared" si="3"/>
        <v>0.1610916584492863</v>
      </c>
      <c r="F29">
        <v>3.802</v>
      </c>
      <c r="G29" s="5">
        <f t="shared" si="4"/>
        <v>0.21565862162823471</v>
      </c>
      <c r="H29">
        <v>3.323</v>
      </c>
      <c r="I29" s="5">
        <f t="shared" si="5"/>
        <v>0.18848858486865436</v>
      </c>
      <c r="L29">
        <v>30</v>
      </c>
      <c r="M29" s="6">
        <f t="shared" si="1"/>
        <v>312.54545454545456</v>
      </c>
      <c r="N29" s="4">
        <f t="shared" si="6"/>
        <v>4.4020486555697822</v>
      </c>
      <c r="O29">
        <v>10.25</v>
      </c>
      <c r="P29">
        <f t="shared" si="7"/>
        <v>0.10945719551074257</v>
      </c>
      <c r="Q29">
        <v>11.85</v>
      </c>
      <c r="R29" s="5">
        <f t="shared" si="8"/>
        <v>0.12654319676119993</v>
      </c>
      <c r="S29">
        <v>11.06</v>
      </c>
      <c r="T29" s="5">
        <f t="shared" si="9"/>
        <v>0.11810698364378662</v>
      </c>
    </row>
    <row r="30" spans="1:20" x14ac:dyDescent="0.3">
      <c r="A30">
        <v>35</v>
      </c>
      <c r="B30" s="6">
        <f t="shared" si="0"/>
        <v>364.63636363636363</v>
      </c>
      <c r="C30" s="4">
        <f t="shared" si="2"/>
        <v>5.1357234314980795</v>
      </c>
      <c r="D30">
        <v>1.2549999999999999</v>
      </c>
      <c r="E30" s="5">
        <f t="shared" si="3"/>
        <v>7.11866307583994E-2</v>
      </c>
      <c r="F30">
        <v>1.8640000000000001</v>
      </c>
      <c r="G30" s="5">
        <f t="shared" si="4"/>
        <v>0.10573058146108087</v>
      </c>
      <c r="H30">
        <v>1.5549999999999999</v>
      </c>
      <c r="I30" s="5">
        <f t="shared" si="5"/>
        <v>8.8203355242478937E-2</v>
      </c>
      <c r="L30">
        <v>35</v>
      </c>
      <c r="M30" s="6">
        <f t="shared" si="1"/>
        <v>364.63636363636363</v>
      </c>
      <c r="N30" s="4">
        <f t="shared" si="6"/>
        <v>5.1357234314980795</v>
      </c>
      <c r="O30">
        <v>3.996</v>
      </c>
      <c r="P30">
        <f t="shared" si="7"/>
        <v>4.26722881230173E-2</v>
      </c>
      <c r="Q30">
        <v>4.84</v>
      </c>
      <c r="R30" s="5">
        <f t="shared" si="8"/>
        <v>5.168515378263356E-2</v>
      </c>
      <c r="S30">
        <v>4.423</v>
      </c>
      <c r="T30" s="5">
        <f t="shared" si="9"/>
        <v>4.7232114706733108E-2</v>
      </c>
    </row>
    <row r="31" spans="1:20" x14ac:dyDescent="0.3">
      <c r="A31">
        <v>40</v>
      </c>
      <c r="B31" s="6">
        <f t="shared" si="0"/>
        <v>416.72727272727275</v>
      </c>
      <c r="C31" s="4">
        <f t="shared" si="2"/>
        <v>5.8693982074263769</v>
      </c>
      <c r="D31">
        <v>0.56440000000000001</v>
      </c>
      <c r="E31" s="5">
        <f t="shared" si="3"/>
        <v>3.2014130996048308E-2</v>
      </c>
      <c r="F31">
        <v>0.92249999999999999</v>
      </c>
      <c r="G31" s="5">
        <f t="shared" si="4"/>
        <v>5.2326427788544586E-2</v>
      </c>
      <c r="H31">
        <v>0.73750000000000004</v>
      </c>
      <c r="I31" s="5">
        <f t="shared" si="5"/>
        <v>4.1832781023362201E-2</v>
      </c>
      <c r="L31">
        <v>40</v>
      </c>
      <c r="M31" s="6">
        <f t="shared" si="1"/>
        <v>416.72727272727275</v>
      </c>
      <c r="N31" s="4">
        <f t="shared" si="6"/>
        <v>5.8693982074263769</v>
      </c>
      <c r="O31">
        <v>1.597</v>
      </c>
      <c r="P31">
        <f t="shared" si="7"/>
        <v>1.7053964998112767E-2</v>
      </c>
      <c r="Q31">
        <v>2.0209999999999999</v>
      </c>
      <c r="R31" s="5">
        <f t="shared" si="8"/>
        <v>2.1581755329483972E-2</v>
      </c>
      <c r="S31">
        <v>1.81</v>
      </c>
      <c r="T31" s="5">
        <f t="shared" si="9"/>
        <v>1.9328538914579908E-2</v>
      </c>
    </row>
    <row r="32" spans="1:20" x14ac:dyDescent="0.3">
      <c r="A32">
        <v>45</v>
      </c>
      <c r="B32" s="6">
        <f t="shared" si="0"/>
        <v>468.81818181818181</v>
      </c>
      <c r="C32" s="4">
        <f t="shared" si="2"/>
        <v>6.6030729833546733</v>
      </c>
      <c r="D32">
        <v>0.25829999999999997</v>
      </c>
      <c r="E32" s="5">
        <f t="shared" si="3"/>
        <v>1.4651399780792482E-2</v>
      </c>
      <c r="F32">
        <v>0.4627</v>
      </c>
      <c r="G32" s="5">
        <f t="shared" si="4"/>
        <v>2.6245461395945344E-2</v>
      </c>
      <c r="H32">
        <v>0.35560000000000003</v>
      </c>
      <c r="I32" s="5">
        <f t="shared" si="5"/>
        <v>2.0170490755128948E-2</v>
      </c>
      <c r="L32">
        <v>45</v>
      </c>
      <c r="M32" s="6">
        <f t="shared" si="1"/>
        <v>468.81818181818181</v>
      </c>
      <c r="N32" s="4">
        <f t="shared" si="6"/>
        <v>6.6030729833546733</v>
      </c>
      <c r="O32">
        <v>0.65249999999999997</v>
      </c>
      <c r="P32">
        <f t="shared" si="7"/>
        <v>6.9678848849521486E-3</v>
      </c>
      <c r="Q32">
        <v>0.86140000000000005</v>
      </c>
      <c r="R32" s="5">
        <f t="shared" si="8"/>
        <v>9.1986759232149905E-3</v>
      </c>
      <c r="S32">
        <v>0.75660000000000005</v>
      </c>
      <c r="T32" s="5">
        <f t="shared" si="9"/>
        <v>8.0795428413100324E-3</v>
      </c>
    </row>
    <row r="33" spans="1:20" x14ac:dyDescent="0.3">
      <c r="A33">
        <v>50</v>
      </c>
      <c r="B33" s="6">
        <f t="shared" si="0"/>
        <v>520.90909090909088</v>
      </c>
      <c r="C33" s="4">
        <f t="shared" si="2"/>
        <v>7.3367477592829697</v>
      </c>
      <c r="D33">
        <v>0.1201</v>
      </c>
      <c r="E33" s="5">
        <f t="shared" si="3"/>
        <v>6.8123620351265091E-3</v>
      </c>
      <c r="F33">
        <v>0.23530000000000001</v>
      </c>
      <c r="G33" s="5">
        <f t="shared" si="4"/>
        <v>1.3346784237013052E-2</v>
      </c>
      <c r="H33">
        <v>0.17399999999999999</v>
      </c>
      <c r="I33" s="5">
        <f t="shared" si="5"/>
        <v>9.8697002007661315E-3</v>
      </c>
      <c r="L33">
        <v>50</v>
      </c>
      <c r="M33" s="6">
        <f t="shared" si="1"/>
        <v>520.90909090909088</v>
      </c>
      <c r="N33" s="4">
        <f t="shared" si="6"/>
        <v>7.3367477592829697</v>
      </c>
      <c r="O33">
        <v>0.27039999999999997</v>
      </c>
      <c r="P33">
        <f t="shared" si="7"/>
        <v>2.8875342113272961E-3</v>
      </c>
      <c r="Q33">
        <v>0.37240000000000001</v>
      </c>
      <c r="R33" s="5">
        <f t="shared" si="8"/>
        <v>3.9767667910439548E-3</v>
      </c>
      <c r="S33">
        <v>0.32090000000000002</v>
      </c>
      <c r="T33" s="5">
        <f t="shared" si="9"/>
        <v>3.4268111257948577E-3</v>
      </c>
    </row>
    <row r="34" spans="1:20" x14ac:dyDescent="0.3">
      <c r="A34">
        <v>55</v>
      </c>
      <c r="B34" s="6">
        <f t="shared" si="0"/>
        <v>573</v>
      </c>
      <c r="C34" s="4">
        <f t="shared" si="2"/>
        <v>8.070422535211268</v>
      </c>
      <c r="D34">
        <v>5.6500000000000002E-2</v>
      </c>
      <c r="E34" s="5">
        <f t="shared" si="3"/>
        <v>3.2048164445016465E-3</v>
      </c>
      <c r="F34">
        <v>0.121</v>
      </c>
      <c r="G34" s="5">
        <f t="shared" si="4"/>
        <v>6.8634122085787473E-3</v>
      </c>
      <c r="H34">
        <v>8.6300000000000002E-2</v>
      </c>
      <c r="I34" s="5">
        <f t="shared" si="5"/>
        <v>4.8951444099202147E-3</v>
      </c>
      <c r="L34">
        <v>55</v>
      </c>
      <c r="M34" s="6">
        <f t="shared" si="1"/>
        <v>573</v>
      </c>
      <c r="N34" s="4">
        <f t="shared" si="6"/>
        <v>8.070422535211268</v>
      </c>
      <c r="O34">
        <v>0.115</v>
      </c>
      <c r="P34">
        <f t="shared" si="7"/>
        <v>1.228056339876624E-3</v>
      </c>
      <c r="Q34">
        <v>0.16439999999999999</v>
      </c>
      <c r="R34" s="5">
        <f t="shared" si="8"/>
        <v>1.7555866284844953E-3</v>
      </c>
      <c r="S34">
        <v>0.1394</v>
      </c>
      <c r="T34" s="5">
        <f t="shared" si="9"/>
        <v>1.4886178589460989E-3</v>
      </c>
    </row>
    <row r="35" spans="1:20" x14ac:dyDescent="0.3">
      <c r="A35">
        <v>60</v>
      </c>
      <c r="B35" s="6">
        <f t="shared" si="0"/>
        <v>625.09090909090912</v>
      </c>
      <c r="C35" s="4">
        <f t="shared" si="2"/>
        <v>8.8040973111395644</v>
      </c>
      <c r="D35">
        <v>2.6980000000000001E-2</v>
      </c>
      <c r="E35" s="5">
        <f t="shared" si="3"/>
        <v>1.53037075526822E-3</v>
      </c>
      <c r="F35">
        <v>6.2909999999999994E-2</v>
      </c>
      <c r="G35" s="5">
        <f t="shared" si="4"/>
        <v>3.5684071243114791E-3</v>
      </c>
      <c r="H35">
        <v>4.3360000000000003E-2</v>
      </c>
      <c r="I35" s="5">
        <f t="shared" si="5"/>
        <v>2.4594839120989629E-3</v>
      </c>
      <c r="L35">
        <v>60</v>
      </c>
      <c r="M35" s="6">
        <f t="shared" si="1"/>
        <v>625.09090909090912</v>
      </c>
      <c r="N35" s="4">
        <f t="shared" si="6"/>
        <v>8.8040973111395644</v>
      </c>
      <c r="O35">
        <v>4.9279999999999997E-2</v>
      </c>
      <c r="P35">
        <f t="shared" si="7"/>
        <v>5.2624883851408715E-4</v>
      </c>
      <c r="Q35">
        <v>7.3520000000000002E-2</v>
      </c>
      <c r="R35" s="5">
        <f t="shared" si="8"/>
        <v>7.8510175745851645E-4</v>
      </c>
      <c r="S35">
        <v>6.1120000000000001E-2</v>
      </c>
      <c r="T35" s="5">
        <f t="shared" si="9"/>
        <v>6.5268524776747176E-4</v>
      </c>
    </row>
  </sheetData>
  <mergeCells count="2">
    <mergeCell ref="A3:B3"/>
    <mergeCell ref="B4:C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53"/>
  <sheetViews>
    <sheetView zoomScale="70" zoomScaleNormal="70" workbookViewId="0">
      <selection activeCell="U7" sqref="U7"/>
    </sheetView>
  </sheetViews>
  <sheetFormatPr defaultRowHeight="14.4" x14ac:dyDescent="0.3"/>
  <sheetData>
    <row r="1" spans="1:17" ht="15.6" x14ac:dyDescent="0.3">
      <c r="A1" s="56" t="s">
        <v>44</v>
      </c>
    </row>
    <row r="3" spans="1:17" x14ac:dyDescent="0.3">
      <c r="A3" s="50" t="s">
        <v>5</v>
      </c>
      <c r="B3" s="51"/>
      <c r="C3" s="51"/>
      <c r="D3" s="52"/>
    </row>
    <row r="4" spans="1:17" x14ac:dyDescent="0.3">
      <c r="A4" s="14" t="s">
        <v>0</v>
      </c>
      <c r="B4" s="48" t="s">
        <v>1</v>
      </c>
      <c r="C4" s="49"/>
      <c r="D4" s="15" t="s">
        <v>6</v>
      </c>
    </row>
    <row r="5" spans="1:17" x14ac:dyDescent="0.3">
      <c r="A5" s="13"/>
      <c r="B5" s="10" t="s">
        <v>2</v>
      </c>
      <c r="C5" s="11" t="s">
        <v>3</v>
      </c>
      <c r="D5" s="11" t="s">
        <v>7</v>
      </c>
      <c r="E5" t="s">
        <v>0</v>
      </c>
      <c r="F5">
        <v>57</v>
      </c>
      <c r="L5" t="s">
        <v>18</v>
      </c>
    </row>
    <row r="6" spans="1:17" x14ac:dyDescent="0.3">
      <c r="A6" s="27">
        <v>0</v>
      </c>
      <c r="B6" s="5">
        <v>0</v>
      </c>
      <c r="C6" s="4">
        <v>0</v>
      </c>
      <c r="D6" s="11">
        <v>0</v>
      </c>
      <c r="H6" t="s">
        <v>12</v>
      </c>
      <c r="I6" s="9">
        <v>9.3999999999999986</v>
      </c>
      <c r="K6" t="s">
        <v>14</v>
      </c>
      <c r="L6" s="5">
        <v>46.748784806745569</v>
      </c>
      <c r="M6" s="5">
        <v>46.729708017723183</v>
      </c>
      <c r="O6">
        <v>0</v>
      </c>
      <c r="P6" s="21">
        <v>2.4736842105263155</v>
      </c>
      <c r="Q6">
        <v>15</v>
      </c>
    </row>
    <row r="7" spans="1:17" x14ac:dyDescent="0.3">
      <c r="A7" s="27">
        <v>0.40350877192982454</v>
      </c>
      <c r="B7" s="5">
        <v>0</v>
      </c>
      <c r="C7" s="4">
        <v>9.2385873864758813E-2</v>
      </c>
      <c r="D7" s="11">
        <v>2.5</v>
      </c>
      <c r="O7">
        <v>1</v>
      </c>
      <c r="P7">
        <v>2.4736842105263155</v>
      </c>
      <c r="Q7">
        <v>15</v>
      </c>
    </row>
    <row r="8" spans="1:17" x14ac:dyDescent="0.3">
      <c r="A8" s="27">
        <v>1.2105263157894737</v>
      </c>
      <c r="B8" s="5">
        <v>0.69419652364856699</v>
      </c>
      <c r="C8" s="4">
        <v>0.45692754041121381</v>
      </c>
      <c r="D8" s="11">
        <v>7.5</v>
      </c>
    </row>
    <row r="9" spans="1:17" x14ac:dyDescent="0.3">
      <c r="A9" s="27">
        <v>2.0175438596491229</v>
      </c>
      <c r="B9" s="5">
        <v>0.93374538839945609</v>
      </c>
      <c r="C9" s="4">
        <v>0.72069510977285045</v>
      </c>
      <c r="D9" s="11">
        <v>12.5</v>
      </c>
    </row>
    <row r="10" spans="1:17" x14ac:dyDescent="0.3">
      <c r="A10" s="27">
        <v>2.807017543859649</v>
      </c>
      <c r="B10" s="5">
        <v>0.9079849285176117</v>
      </c>
      <c r="C10" s="4">
        <v>0.77525041403694084</v>
      </c>
      <c r="D10" s="11">
        <v>17.5</v>
      </c>
      <c r="F10" t="s">
        <v>30</v>
      </c>
      <c r="H10" s="53" t="s">
        <v>32</v>
      </c>
      <c r="I10" s="53"/>
      <c r="J10" s="53" t="s">
        <v>31</v>
      </c>
      <c r="K10" s="53"/>
    </row>
    <row r="11" spans="1:17" x14ac:dyDescent="0.3">
      <c r="A11" s="27">
        <v>3.6315789473684212</v>
      </c>
      <c r="B11" s="5">
        <v>0.33336030499378316</v>
      </c>
      <c r="C11" s="4">
        <v>0.41774089926869529</v>
      </c>
      <c r="D11" s="11">
        <v>22.5</v>
      </c>
      <c r="H11" s="35" t="s">
        <v>33</v>
      </c>
      <c r="I11" s="35" t="s">
        <v>34</v>
      </c>
      <c r="J11" s="35" t="s">
        <v>33</v>
      </c>
      <c r="K11" s="35" t="s">
        <v>34</v>
      </c>
    </row>
    <row r="12" spans="1:17" x14ac:dyDescent="0.3">
      <c r="A12" s="27">
        <v>4.4736842105263159</v>
      </c>
      <c r="B12" s="5">
        <v>9.640628689720003E-2</v>
      </c>
      <c r="C12" s="4">
        <v>0.20910141339245455</v>
      </c>
      <c r="D12" s="11">
        <v>27.5</v>
      </c>
      <c r="G12" t="s">
        <v>2</v>
      </c>
      <c r="H12" s="29">
        <f>E41/D41</f>
        <v>1.2083873095610622</v>
      </c>
      <c r="I12" s="29">
        <f>B8/(A8-A7)</f>
        <v>0.86020004017322427</v>
      </c>
      <c r="J12" s="29">
        <f>(E25-E26)/(D25-D26)</f>
        <v>-1.2088702366825048</v>
      </c>
      <c r="K12" s="29">
        <f>(B10-B11)/(A10-A11)</f>
        <v>-0.6968851817203876</v>
      </c>
    </row>
    <row r="13" spans="1:17" x14ac:dyDescent="0.3">
      <c r="A13" s="27">
        <v>5.2982456140350873</v>
      </c>
      <c r="B13" s="5">
        <v>4.8331564706522952E-2</v>
      </c>
      <c r="C13" s="4">
        <v>0.14124405096014561</v>
      </c>
      <c r="D13" s="11">
        <v>32.5</v>
      </c>
      <c r="G13" t="s">
        <v>3</v>
      </c>
      <c r="H13" s="29">
        <f>E23/D23</f>
        <v>1.2088806177955815</v>
      </c>
      <c r="I13" s="29">
        <f>(C8-C7)/(A8-A7)</f>
        <v>0.45171467376408547</v>
      </c>
      <c r="J13" s="29">
        <f>(E25-E26)/(D25-D26)</f>
        <v>-1.2088702366825048</v>
      </c>
      <c r="K13" s="29">
        <f>(C10-C11)/(A10-A11)</f>
        <v>-0.43357536897425508</v>
      </c>
    </row>
    <row r="14" spans="1:17" x14ac:dyDescent="0.3">
      <c r="A14" s="27">
        <v>6.1403508771929829</v>
      </c>
      <c r="B14" s="5">
        <v>3.5486807720546812E-2</v>
      </c>
      <c r="C14" s="4">
        <v>0.11377802784136132</v>
      </c>
      <c r="D14" s="11">
        <v>37.5</v>
      </c>
    </row>
    <row r="15" spans="1:17" x14ac:dyDescent="0.3">
      <c r="A15" s="27">
        <v>6.9824561403508776</v>
      </c>
      <c r="B15" s="5">
        <v>3.2258768820453386E-2</v>
      </c>
      <c r="C15" s="4">
        <v>9.8086286573928733E-2</v>
      </c>
      <c r="D15" s="11">
        <v>42.5</v>
      </c>
    </row>
    <row r="16" spans="1:17" x14ac:dyDescent="0.3">
      <c r="A16" s="27">
        <v>7.8245614035087723</v>
      </c>
      <c r="B16" s="5">
        <v>3.2058346625008026E-2</v>
      </c>
      <c r="C16" s="4">
        <v>8.9948002838704605E-2</v>
      </c>
      <c r="D16" s="11">
        <v>47.5</v>
      </c>
    </row>
    <row r="17" spans="1:12" x14ac:dyDescent="0.3">
      <c r="A17" s="30">
        <v>8.6666666666666661</v>
      </c>
      <c r="B17" s="5">
        <v>3.1696522484557989E-2</v>
      </c>
      <c r="C17" s="4">
        <v>8.4340680442748797E-2</v>
      </c>
      <c r="D17" s="12">
        <v>52.5</v>
      </c>
    </row>
    <row r="19" spans="1:12" x14ac:dyDescent="0.3">
      <c r="G19" t="s">
        <v>23</v>
      </c>
      <c r="I19" t="s">
        <v>21</v>
      </c>
    </row>
    <row r="20" spans="1:12" x14ac:dyDescent="0.3">
      <c r="A20" t="s">
        <v>3</v>
      </c>
      <c r="B20" t="s">
        <v>20</v>
      </c>
      <c r="G20" t="s">
        <v>16</v>
      </c>
      <c r="I20" t="s">
        <v>16</v>
      </c>
      <c r="K20" t="s">
        <v>16</v>
      </c>
    </row>
    <row r="21" spans="1:12" x14ac:dyDescent="0.3">
      <c r="A21" t="s">
        <v>8</v>
      </c>
      <c r="B21" t="s">
        <v>9</v>
      </c>
      <c r="C21" t="s">
        <v>11</v>
      </c>
      <c r="D21" t="s">
        <v>13</v>
      </c>
      <c r="E21" t="s">
        <v>1</v>
      </c>
      <c r="G21" t="s">
        <v>9</v>
      </c>
      <c r="H21" t="s">
        <v>1</v>
      </c>
      <c r="I21" t="s">
        <v>9</v>
      </c>
      <c r="J21" t="s">
        <v>1</v>
      </c>
      <c r="K21" t="s">
        <v>9</v>
      </c>
    </row>
    <row r="22" spans="1:12" x14ac:dyDescent="0.3">
      <c r="A22" s="20">
        <v>0</v>
      </c>
      <c r="B22">
        <v>0</v>
      </c>
      <c r="C22">
        <f>$I$6*A22</f>
        <v>0</v>
      </c>
      <c r="D22" s="21">
        <f>C22/$F$5</f>
        <v>0</v>
      </c>
      <c r="E22" s="22">
        <f>B22/$M$6</f>
        <v>0</v>
      </c>
      <c r="F22">
        <f>B22*0.05</f>
        <v>0</v>
      </c>
      <c r="G22">
        <v>0</v>
      </c>
      <c r="H22">
        <f>G22/$M$6</f>
        <v>0</v>
      </c>
      <c r="I22">
        <v>0</v>
      </c>
      <c r="J22">
        <f>I22/$M$6</f>
        <v>0</v>
      </c>
      <c r="K22">
        <v>0</v>
      </c>
      <c r="L22">
        <f>K22/$M$6</f>
        <v>0</v>
      </c>
    </row>
    <row r="23" spans="1:12" x14ac:dyDescent="0.3">
      <c r="A23" s="20">
        <v>5</v>
      </c>
      <c r="B23">
        <v>46.58</v>
      </c>
      <c r="C23">
        <f>$I$6*A23</f>
        <v>46.999999999999993</v>
      </c>
      <c r="D23" s="21">
        <f>C23/$F$5</f>
        <v>0.82456140350877183</v>
      </c>
      <c r="E23" s="22">
        <f>B23/$M$6</f>
        <v>0.99679629888407595</v>
      </c>
      <c r="F23">
        <f t="shared" ref="F23:F34" si="0">B23*0.05</f>
        <v>2.3290000000000002</v>
      </c>
      <c r="G23">
        <v>0</v>
      </c>
      <c r="H23">
        <f>G23/$M$6</f>
        <v>0</v>
      </c>
      <c r="I23">
        <v>4.2309999999999999</v>
      </c>
      <c r="J23">
        <f>I23/$M$6</f>
        <v>9.0541973820921537E-2</v>
      </c>
      <c r="K23">
        <v>0</v>
      </c>
      <c r="L23">
        <f>K23/$M$6</f>
        <v>0</v>
      </c>
    </row>
    <row r="24" spans="1:12" x14ac:dyDescent="0.3">
      <c r="A24" s="20">
        <v>10</v>
      </c>
      <c r="B24">
        <v>46.7</v>
      </c>
      <c r="C24">
        <f>$I$6*A24</f>
        <v>93.999999999999986</v>
      </c>
      <c r="D24" s="21">
        <f>C24/$F$5</f>
        <v>1.6491228070175437</v>
      </c>
      <c r="E24" s="22">
        <f>B24/$M$6</f>
        <v>0.99936425843465759</v>
      </c>
      <c r="F24">
        <f t="shared" si="0"/>
        <v>2.3350000000000004</v>
      </c>
      <c r="G24">
        <v>46.58</v>
      </c>
      <c r="H24">
        <f>G24/$M$6</f>
        <v>0.99679629888407595</v>
      </c>
      <c r="I24">
        <v>20.9</v>
      </c>
      <c r="J24">
        <f>I24/$M$6</f>
        <v>0.44725295505962187</v>
      </c>
      <c r="K24">
        <v>4.2309999999999999</v>
      </c>
      <c r="L24">
        <f>K24/$M$6</f>
        <v>9.0541973820921537E-2</v>
      </c>
    </row>
    <row r="25" spans="1:12" x14ac:dyDescent="0.3">
      <c r="A25" s="20">
        <v>15</v>
      </c>
      <c r="B25">
        <v>46.7</v>
      </c>
      <c r="C25">
        <f>$I$6*A25</f>
        <v>140.99999999999997</v>
      </c>
      <c r="D25" s="21">
        <f>C25/$F$5</f>
        <v>2.4736842105263155</v>
      </c>
      <c r="E25" s="22">
        <f>B25/$M$6</f>
        <v>0.99936425843465759</v>
      </c>
      <c r="F25">
        <f t="shared" si="0"/>
        <v>2.3350000000000004</v>
      </c>
      <c r="G25">
        <v>46.7</v>
      </c>
      <c r="H25">
        <f>G25/$M$6</f>
        <v>0.99936425843465759</v>
      </c>
      <c r="I25">
        <v>32.94</v>
      </c>
      <c r="J25">
        <f>I25/$M$6</f>
        <v>0.70490489663463851</v>
      </c>
      <c r="K25">
        <v>20.9</v>
      </c>
      <c r="L25">
        <f>K25/$M$6</f>
        <v>0.44725295505962187</v>
      </c>
    </row>
    <row r="26" spans="1:12" x14ac:dyDescent="0.3">
      <c r="A26" s="20">
        <v>20</v>
      </c>
      <c r="B26">
        <v>0.12039999999999999</v>
      </c>
      <c r="C26">
        <f>$I$6*A26</f>
        <v>187.99999999999997</v>
      </c>
      <c r="D26" s="21">
        <f>C26/$F$5</f>
        <v>3.2982456140350873</v>
      </c>
      <c r="E26" s="22">
        <f>B26/$M$6</f>
        <v>2.5765194157501663E-3</v>
      </c>
      <c r="F26">
        <f t="shared" si="0"/>
        <v>6.0200000000000002E-3</v>
      </c>
      <c r="G26">
        <v>46.7</v>
      </c>
      <c r="H26">
        <f>G26/$M$6</f>
        <v>0.99936425843465759</v>
      </c>
      <c r="I26">
        <v>35.26</v>
      </c>
      <c r="J26">
        <f>I26/$M$6</f>
        <v>0.75455211461254867</v>
      </c>
      <c r="K26">
        <v>32.94</v>
      </c>
      <c r="L26">
        <f>K26/$M$6</f>
        <v>0.70490489663463851</v>
      </c>
    </row>
    <row r="27" spans="1:12" x14ac:dyDescent="0.3">
      <c r="A27" s="20">
        <v>25</v>
      </c>
      <c r="B27">
        <v>3.0679999999999998E-4</v>
      </c>
      <c r="C27">
        <f>$I$6*A27</f>
        <v>234.99999999999997</v>
      </c>
      <c r="D27" s="21">
        <f>C27/$F$5</f>
        <v>4.1228070175438596</v>
      </c>
      <c r="E27" s="22">
        <f>B27/$M$6</f>
        <v>6.565416584320191E-6</v>
      </c>
      <c r="F27">
        <f t="shared" si="0"/>
        <v>1.5339999999999999E-5</v>
      </c>
      <c r="G27">
        <v>0.1205</v>
      </c>
      <c r="H27">
        <f>G27/$M$6</f>
        <v>2.5786593820423176E-3</v>
      </c>
      <c r="I27">
        <v>22</v>
      </c>
      <c r="J27">
        <f>I27/$M$6</f>
        <v>0.47079258427328619</v>
      </c>
      <c r="K27">
        <v>35.26</v>
      </c>
      <c r="L27">
        <f>K27/$M$6</f>
        <v>0.75455211461254867</v>
      </c>
    </row>
    <row r="28" spans="1:12" x14ac:dyDescent="0.3">
      <c r="A28" s="20">
        <v>30</v>
      </c>
      <c r="B28" s="18">
        <v>1.0440000000000001E-6</v>
      </c>
      <c r="C28">
        <f>$I$6*A28</f>
        <v>281.99999999999994</v>
      </c>
      <c r="D28" s="21">
        <f>C28/$F$5</f>
        <v>4.947368421052631</v>
      </c>
      <c r="E28" s="22">
        <f>B28/$M$6</f>
        <v>2.2341248090059585E-8</v>
      </c>
      <c r="F28">
        <f t="shared" si="0"/>
        <v>5.2200000000000004E-8</v>
      </c>
      <c r="G28">
        <v>3.0699999999999998E-4</v>
      </c>
      <c r="H28">
        <f>G28/$M$6</f>
        <v>6.5696965169044936E-6</v>
      </c>
      <c r="I28">
        <v>11.74</v>
      </c>
      <c r="J28">
        <f>I28/$M$6</f>
        <v>0.25123204269856275</v>
      </c>
      <c r="K28">
        <v>22</v>
      </c>
      <c r="L28">
        <f>K28/$M$6</f>
        <v>0.47079258427328619</v>
      </c>
    </row>
    <row r="29" spans="1:12" x14ac:dyDescent="0.3">
      <c r="A29" s="20">
        <v>35</v>
      </c>
      <c r="B29" s="18">
        <v>4.0190000000000003E-9</v>
      </c>
      <c r="C29">
        <f>$I$6*A29</f>
        <v>328.99999999999994</v>
      </c>
      <c r="D29" s="21">
        <f>C29/$F$5</f>
        <v>5.7719298245614024</v>
      </c>
      <c r="E29" s="22">
        <f>B29/$M$6</f>
        <v>8.6005245281560788E-11</v>
      </c>
      <c r="F29">
        <f t="shared" si="0"/>
        <v>2.0095000000000001E-10</v>
      </c>
      <c r="G29" s="18">
        <v>1.0470000000000001E-6</v>
      </c>
      <c r="H29">
        <f>G29/$M$6</f>
        <v>2.2405447078824123E-8</v>
      </c>
      <c r="I29" s="18">
        <v>6.1219999999999999</v>
      </c>
      <c r="J29">
        <f>I29/$M$6</f>
        <v>0.13100873640550265</v>
      </c>
      <c r="K29">
        <v>11.74</v>
      </c>
      <c r="L29">
        <f>K29/$M$6</f>
        <v>0.25123204269856275</v>
      </c>
    </row>
    <row r="30" spans="1:12" x14ac:dyDescent="0.3">
      <c r="A30" s="20">
        <v>40</v>
      </c>
      <c r="B30" s="18">
        <v>0</v>
      </c>
      <c r="C30">
        <f>$I$6*A30</f>
        <v>375.99999999999994</v>
      </c>
      <c r="D30" s="21">
        <f>C30/$F$5</f>
        <v>6.5964912280701746</v>
      </c>
      <c r="E30" s="22">
        <f>B30/$M$6</f>
        <v>0</v>
      </c>
      <c r="F30">
        <f t="shared" si="0"/>
        <v>0</v>
      </c>
      <c r="G30" s="18">
        <v>4.1750000000000002E-9</v>
      </c>
      <c r="H30">
        <f>G30/$M$6</f>
        <v>8.9343592697316815E-11</v>
      </c>
      <c r="I30" s="18">
        <v>3.2040000000000002</v>
      </c>
      <c r="J30">
        <f>I30/$M$6</f>
        <v>6.8564520000527693E-2</v>
      </c>
      <c r="K30">
        <v>6.1219999999999999</v>
      </c>
      <c r="L30">
        <f>K30/$M$6</f>
        <v>0.13100873640550265</v>
      </c>
    </row>
    <row r="31" spans="1:12" x14ac:dyDescent="0.3">
      <c r="A31" s="20">
        <v>45</v>
      </c>
      <c r="B31" s="18">
        <v>5.9600000000000006E-11</v>
      </c>
      <c r="C31">
        <f>$I$6*A31</f>
        <v>422.99999999999994</v>
      </c>
      <c r="D31" s="21">
        <f>C31/$F$5</f>
        <v>7.421052631578946</v>
      </c>
      <c r="E31" s="22">
        <f>B31/$M$6</f>
        <v>1.2754199101221754E-12</v>
      </c>
      <c r="F31">
        <f t="shared" si="0"/>
        <v>2.9800000000000006E-12</v>
      </c>
      <c r="G31">
        <v>0</v>
      </c>
      <c r="H31">
        <f>G31/$M$6</f>
        <v>0</v>
      </c>
      <c r="I31">
        <v>1.6950000000000001</v>
      </c>
      <c r="J31">
        <f>I31/$M$6</f>
        <v>3.6272428651964554E-2</v>
      </c>
      <c r="K31">
        <v>3.2040000000000002</v>
      </c>
      <c r="L31">
        <f>K31/$M$6</f>
        <v>6.8564520000527693E-2</v>
      </c>
    </row>
    <row r="32" spans="1:12" x14ac:dyDescent="0.3">
      <c r="A32" s="20">
        <v>50</v>
      </c>
      <c r="B32" s="18">
        <v>5.9209999999999995E-10</v>
      </c>
      <c r="C32">
        <f>$I$6*A32</f>
        <v>469.99999999999994</v>
      </c>
      <c r="D32" s="21">
        <f>C32/$F$5</f>
        <v>8.2456140350877192</v>
      </c>
      <c r="E32" s="22">
        <f>B32/$M$6</f>
        <v>1.2670740415827851E-11</v>
      </c>
      <c r="F32">
        <f t="shared" si="0"/>
        <v>2.9604999999999998E-11</v>
      </c>
      <c r="G32" s="18">
        <v>1.802E-9</v>
      </c>
      <c r="H32">
        <f>G32/$M$6</f>
        <v>3.8562192584566444E-11</v>
      </c>
      <c r="I32" s="18">
        <v>0.90759999999999996</v>
      </c>
      <c r="J32">
        <f>I32/$M$6</f>
        <v>1.9422334067565206E-2</v>
      </c>
      <c r="K32">
        <v>1.6970000000000001</v>
      </c>
      <c r="L32">
        <f>K32/$M$6</f>
        <v>3.6315227977807576E-2</v>
      </c>
    </row>
    <row r="33" spans="1:12" x14ac:dyDescent="0.3">
      <c r="A33" s="20">
        <v>55</v>
      </c>
      <c r="B33" s="18">
        <v>1.4600000000000001E-10</v>
      </c>
      <c r="C33">
        <f>$I$6*A33</f>
        <v>516.99999999999989</v>
      </c>
      <c r="D33" s="21">
        <f>C33/$F$5</f>
        <v>9.0701754385964897</v>
      </c>
      <c r="E33" s="22">
        <f>B33/$M$6</f>
        <v>3.1243507865408996E-12</v>
      </c>
      <c r="F33">
        <f t="shared" si="0"/>
        <v>7.3000000000000016E-12</v>
      </c>
      <c r="G33" s="18">
        <v>1.2199999999999999E-9</v>
      </c>
      <c r="H33">
        <f>G33/$M$6</f>
        <v>2.6107588764245869E-11</v>
      </c>
      <c r="I33" s="18">
        <v>0.49070000000000003</v>
      </c>
      <c r="J33">
        <f>I33/$M$6</f>
        <v>1.0500814595586435E-2</v>
      </c>
      <c r="K33">
        <v>0.90749999999999997</v>
      </c>
      <c r="L33">
        <f>K33/$M$6</f>
        <v>1.9420194101273054E-2</v>
      </c>
    </row>
    <row r="34" spans="1:12" x14ac:dyDescent="0.3">
      <c r="A34" s="20">
        <v>60</v>
      </c>
      <c r="B34" s="18">
        <v>3.7739999999999997E-11</v>
      </c>
      <c r="C34">
        <f>$I$6*A34</f>
        <v>563.99999999999989</v>
      </c>
      <c r="D34" s="21">
        <f>C34/$F$5</f>
        <v>9.8947368421052619</v>
      </c>
      <c r="E34" s="22">
        <f>B34/$M$6</f>
        <v>8.0762327865790093E-13</v>
      </c>
      <c r="F34">
        <f t="shared" si="0"/>
        <v>1.8869999999999999E-12</v>
      </c>
      <c r="G34" s="18">
        <v>5.0959999999999998E-10</v>
      </c>
      <c r="H34">
        <f>G34/$M$6</f>
        <v>1.090526822480303E-11</v>
      </c>
      <c r="I34" s="18">
        <v>0.26800000000000002</v>
      </c>
      <c r="J34">
        <f>I34/$M$6</f>
        <v>5.7351096629654867E-3</v>
      </c>
      <c r="K34">
        <v>0.49049999999999999</v>
      </c>
      <c r="L34">
        <f>K34/$M$6</f>
        <v>1.0496534663002131E-2</v>
      </c>
    </row>
    <row r="35" spans="1:12" x14ac:dyDescent="0.3">
      <c r="A35" t="s">
        <v>42</v>
      </c>
      <c r="B35">
        <f>SUM(B22:B34)</f>
        <v>140.10070784885446</v>
      </c>
      <c r="F35">
        <f>SUM(F22:F34)</f>
        <v>7.0050353924427231</v>
      </c>
    </row>
    <row r="37" spans="1:12" x14ac:dyDescent="0.3">
      <c r="H37" t="s">
        <v>24</v>
      </c>
      <c r="K37" t="s">
        <v>25</v>
      </c>
    </row>
    <row r="38" spans="1:12" x14ac:dyDescent="0.3">
      <c r="A38" t="s">
        <v>2</v>
      </c>
      <c r="B38" t="s">
        <v>19</v>
      </c>
      <c r="F38" t="s">
        <v>22</v>
      </c>
      <c r="H38" t="s">
        <v>15</v>
      </c>
      <c r="J38" s="31" t="s">
        <v>15</v>
      </c>
    </row>
    <row r="39" spans="1:12" x14ac:dyDescent="0.3">
      <c r="A39" t="s">
        <v>8</v>
      </c>
      <c r="B39" t="s">
        <v>9</v>
      </c>
      <c r="C39" t="s">
        <v>11</v>
      </c>
      <c r="D39" t="s">
        <v>13</v>
      </c>
      <c r="E39" t="s">
        <v>1</v>
      </c>
      <c r="F39" t="s">
        <v>9</v>
      </c>
      <c r="H39" t="s">
        <v>9</v>
      </c>
      <c r="J39" t="s">
        <v>9</v>
      </c>
    </row>
    <row r="40" spans="1:12" x14ac:dyDescent="0.3">
      <c r="A40">
        <v>0</v>
      </c>
      <c r="B40">
        <v>0</v>
      </c>
      <c r="C40">
        <f>$I$6*A40</f>
        <v>0</v>
      </c>
      <c r="D40">
        <f>C40/$F$5</f>
        <v>0</v>
      </c>
      <c r="E40">
        <f>B40/$L$6</f>
        <v>0</v>
      </c>
      <c r="F40">
        <v>0</v>
      </c>
      <c r="G40">
        <f>F40/$L$6</f>
        <v>0</v>
      </c>
      <c r="H40">
        <v>0</v>
      </c>
      <c r="I40">
        <f>H40/$L$6</f>
        <v>0</v>
      </c>
      <c r="J40">
        <v>0</v>
      </c>
      <c r="K40" s="29">
        <f>J40/$L$6</f>
        <v>0</v>
      </c>
    </row>
    <row r="41" spans="1:12" x14ac:dyDescent="0.3">
      <c r="A41">
        <v>5</v>
      </c>
      <c r="B41">
        <v>46.58</v>
      </c>
      <c r="C41">
        <f>$I$6*A41</f>
        <v>46.999999999999993</v>
      </c>
      <c r="D41">
        <f>C41/$F$5</f>
        <v>0.82456140350877183</v>
      </c>
      <c r="E41">
        <f>B41/$L$6</f>
        <v>0.99638953595385826</v>
      </c>
      <c r="F41">
        <v>0</v>
      </c>
      <c r="G41">
        <f>F41/$L$6</f>
        <v>0</v>
      </c>
      <c r="H41">
        <v>0</v>
      </c>
      <c r="I41">
        <f>H41/$L$6</f>
        <v>0</v>
      </c>
      <c r="J41">
        <v>6.9690000000000003</v>
      </c>
      <c r="K41" s="29">
        <f>J41/$L$6</f>
        <v>0.14907339364668182</v>
      </c>
    </row>
    <row r="42" spans="1:12" x14ac:dyDescent="0.3">
      <c r="A42">
        <v>10</v>
      </c>
      <c r="B42">
        <v>46.7</v>
      </c>
      <c r="C42">
        <f>$I$6*A42</f>
        <v>93.999999999999986</v>
      </c>
      <c r="D42">
        <f>C42/$F$5</f>
        <v>1.6491228070175437</v>
      </c>
      <c r="E42">
        <f>B42/$L$6</f>
        <v>0.9989564475965047</v>
      </c>
      <c r="F42">
        <v>46.58</v>
      </c>
      <c r="G42">
        <f>F42/$L$6</f>
        <v>0.99638953595385826</v>
      </c>
      <c r="H42">
        <v>6.9690000000000003</v>
      </c>
      <c r="I42">
        <f>H42/$L$6</f>
        <v>0.14907339364668182</v>
      </c>
      <c r="J42">
        <v>25.97</v>
      </c>
      <c r="K42" s="29">
        <f>J42/$L$6</f>
        <v>0.55552246132936234</v>
      </c>
    </row>
    <row r="43" spans="1:12" x14ac:dyDescent="0.3">
      <c r="A43">
        <v>15</v>
      </c>
      <c r="B43">
        <v>46.7</v>
      </c>
      <c r="C43">
        <f>$I$6*A43</f>
        <v>140.99999999999997</v>
      </c>
      <c r="D43">
        <f>C43/$F$5</f>
        <v>2.4736842105263155</v>
      </c>
      <c r="E43">
        <f>B43/$L$6</f>
        <v>0.9989564475965047</v>
      </c>
      <c r="F43">
        <v>46.7</v>
      </c>
      <c r="G43">
        <f>F43/$L$6</f>
        <v>0.9989564475965047</v>
      </c>
      <c r="H43">
        <v>25.97</v>
      </c>
      <c r="I43">
        <f>H43/$L$6</f>
        <v>0.55552246132936234</v>
      </c>
      <c r="J43">
        <v>36.96</v>
      </c>
      <c r="K43" s="29">
        <f>J43/$L$6</f>
        <v>0.79060878593504946</v>
      </c>
    </row>
    <row r="44" spans="1:12" x14ac:dyDescent="0.3">
      <c r="A44">
        <v>20</v>
      </c>
      <c r="B44">
        <v>0.12039999999999999</v>
      </c>
      <c r="C44">
        <f>$I$6*A44</f>
        <v>187.99999999999997</v>
      </c>
      <c r="D44">
        <f>C44/$F$5</f>
        <v>3.2982456140350873</v>
      </c>
      <c r="E44">
        <f>B44/$L$6</f>
        <v>2.5754680147884183E-3</v>
      </c>
      <c r="F44">
        <v>46.7</v>
      </c>
      <c r="G44">
        <f>F44/$L$6</f>
        <v>0.9989564475965047</v>
      </c>
      <c r="H44">
        <v>36.96</v>
      </c>
      <c r="I44">
        <f>H44/$L$6</f>
        <v>0.79060878593504946</v>
      </c>
      <c r="J44">
        <v>35.18</v>
      </c>
      <c r="K44" s="29">
        <f>J44/$L$6</f>
        <v>0.75253292990246323</v>
      </c>
    </row>
    <row r="45" spans="1:12" x14ac:dyDescent="0.3">
      <c r="A45">
        <v>25</v>
      </c>
      <c r="B45">
        <v>3.0679999999999998E-4</v>
      </c>
      <c r="C45">
        <f>$I$6*A45</f>
        <v>234.99999999999997</v>
      </c>
      <c r="D45">
        <f>C45/$F$5</f>
        <v>4.1228070175438596</v>
      </c>
      <c r="E45">
        <f>B45/$L$6</f>
        <v>6.5627374330322826E-6</v>
      </c>
      <c r="F45">
        <v>0.1205</v>
      </c>
      <c r="G45">
        <f>F45/$L$6</f>
        <v>2.5776071078239572E-3</v>
      </c>
      <c r="H45">
        <v>35.18</v>
      </c>
      <c r="I45">
        <f>H45/$L$6</f>
        <v>0.75253292990246323</v>
      </c>
      <c r="J45">
        <v>18.57</v>
      </c>
      <c r="K45" s="29">
        <f>J45/$L$6</f>
        <v>0.39722957669950942</v>
      </c>
    </row>
    <row r="46" spans="1:12" x14ac:dyDescent="0.3">
      <c r="A46">
        <v>30</v>
      </c>
      <c r="B46" s="18">
        <v>1.0440000000000001E-6</v>
      </c>
      <c r="C46">
        <f>$I$6*A46</f>
        <v>281.99999999999994</v>
      </c>
      <c r="D46">
        <f>C46/$F$5</f>
        <v>4.947368421052631</v>
      </c>
      <c r="E46">
        <f>B46/$L$6</f>
        <v>2.2332131291022504E-8</v>
      </c>
      <c r="F46">
        <v>3.0699999999999998E-4</v>
      </c>
      <c r="G46">
        <f>F46/$L$6</f>
        <v>6.5670156191033592E-6</v>
      </c>
      <c r="H46">
        <v>18.57</v>
      </c>
      <c r="I46">
        <f>H46/$L$6</f>
        <v>0.39722957669950942</v>
      </c>
      <c r="J46">
        <v>8.6950000000000003</v>
      </c>
      <c r="K46" s="29">
        <f>J46/$L$6</f>
        <v>0.18599413944007726</v>
      </c>
    </row>
    <row r="47" spans="1:12" x14ac:dyDescent="0.3">
      <c r="A47">
        <v>35</v>
      </c>
      <c r="B47" s="18">
        <v>4.0190000000000003E-9</v>
      </c>
      <c r="C47">
        <f>$I$6*A47</f>
        <v>328.99999999999994</v>
      </c>
      <c r="D47">
        <f>C47/$F$5</f>
        <v>5.7719298245614024</v>
      </c>
      <c r="E47">
        <f>B47/$L$6</f>
        <v>8.5970149098294483E-11</v>
      </c>
      <c r="F47" s="18">
        <v>1.0470000000000001E-6</v>
      </c>
      <c r="G47">
        <f>F47/$L$6</f>
        <v>2.2396304082088661E-8</v>
      </c>
      <c r="H47">
        <v>8.6950000000000003</v>
      </c>
      <c r="I47">
        <f>H47/$L$6</f>
        <v>0.18599413944007726</v>
      </c>
      <c r="J47">
        <v>4.0469999999999997</v>
      </c>
      <c r="K47" s="29">
        <f>J47/$L$6</f>
        <v>8.6569095148245262E-2</v>
      </c>
    </row>
    <row r="48" spans="1:12" x14ac:dyDescent="0.3">
      <c r="A48">
        <v>40</v>
      </c>
      <c r="B48">
        <v>0</v>
      </c>
      <c r="C48">
        <f>$I$6*A48</f>
        <v>375.99999999999994</v>
      </c>
      <c r="D48">
        <f>C48/$F$5</f>
        <v>6.5964912280701746</v>
      </c>
      <c r="E48">
        <f>B48/$L$6</f>
        <v>0</v>
      </c>
      <c r="F48" s="18">
        <v>4.1750000000000002E-9</v>
      </c>
      <c r="G48">
        <f>F48/$L$6</f>
        <v>8.9307134233734616E-11</v>
      </c>
      <c r="H48">
        <v>4.0469999999999997</v>
      </c>
      <c r="I48">
        <f>H48/$L$6</f>
        <v>8.6569095148245262E-2</v>
      </c>
      <c r="J48">
        <v>1.909</v>
      </c>
      <c r="K48" s="29">
        <f>J48/$L$6</f>
        <v>4.0835286048430994E-2</v>
      </c>
    </row>
    <row r="49" spans="1:11" x14ac:dyDescent="0.3">
      <c r="A49">
        <v>45</v>
      </c>
      <c r="B49" s="18">
        <v>5.9600000000000006E-11</v>
      </c>
      <c r="C49">
        <f>$I$6*A49</f>
        <v>422.99999999999994</v>
      </c>
      <c r="D49">
        <f>C49/$F$5</f>
        <v>7.421052631578946</v>
      </c>
      <c r="E49">
        <f>B49/$L$6</f>
        <v>1.2748994491809781E-12</v>
      </c>
      <c r="F49" s="18">
        <v>0</v>
      </c>
      <c r="G49">
        <f>F49/$L$6</f>
        <v>0</v>
      </c>
      <c r="H49">
        <v>1.909</v>
      </c>
      <c r="I49">
        <f>H49/$L$6</f>
        <v>4.0835286048430994E-2</v>
      </c>
      <c r="J49">
        <v>0.91469999999999996</v>
      </c>
      <c r="K49" s="29">
        <f>J49/$L$6</f>
        <v>1.9566283996071149E-2</v>
      </c>
    </row>
    <row r="50" spans="1:11" x14ac:dyDescent="0.3">
      <c r="A50">
        <v>50</v>
      </c>
      <c r="B50" s="18">
        <v>5.9209999999999995E-10</v>
      </c>
      <c r="C50">
        <f>$I$6*A50</f>
        <v>469.99999999999994</v>
      </c>
      <c r="D50">
        <f>C50/$F$5</f>
        <v>8.2456140350877192</v>
      </c>
      <c r="E50">
        <f>B50/$L$6</f>
        <v>1.2665569863423776E-11</v>
      </c>
      <c r="F50" s="18">
        <v>1.802E-9</v>
      </c>
      <c r="G50">
        <f>F50/$L$6</f>
        <v>3.8546456500404735E-11</v>
      </c>
      <c r="H50">
        <v>0.91659999999999997</v>
      </c>
      <c r="I50">
        <f>H50/$L$6</f>
        <v>1.9606926763746382E-2</v>
      </c>
      <c r="J50">
        <v>0.44130000000000003</v>
      </c>
      <c r="K50" s="29">
        <f>J50/$L$6</f>
        <v>9.4398175658316381E-3</v>
      </c>
    </row>
    <row r="51" spans="1:11" x14ac:dyDescent="0.3">
      <c r="A51">
        <v>55</v>
      </c>
      <c r="B51" s="18">
        <v>1.4600000000000001E-10</v>
      </c>
      <c r="C51">
        <f>$I$6*A51</f>
        <v>516.99999999999989</v>
      </c>
      <c r="D51">
        <f>C51/$F$5</f>
        <v>9.0701754385964897</v>
      </c>
      <c r="E51">
        <f>B51/$L$6</f>
        <v>3.1230758318862888E-12</v>
      </c>
      <c r="F51" s="18">
        <v>1.2199999999999999E-9</v>
      </c>
      <c r="G51">
        <f>F51/$L$6</f>
        <v>2.6096935033570353E-11</v>
      </c>
      <c r="H51">
        <v>0.44350000000000001</v>
      </c>
      <c r="I51">
        <f>H51/$L$6</f>
        <v>9.4868776126134854E-3</v>
      </c>
      <c r="J51">
        <v>0.22</v>
      </c>
      <c r="K51" s="29">
        <f>J51/$L$6</f>
        <v>4.7060046781848179E-3</v>
      </c>
    </row>
    <row r="52" spans="1:11" x14ac:dyDescent="0.3">
      <c r="A52">
        <v>60</v>
      </c>
      <c r="B52" s="18">
        <v>3.7739999999999997E-11</v>
      </c>
      <c r="C52">
        <f>$I$6*A52</f>
        <v>563.99999999999989</v>
      </c>
      <c r="D52">
        <f>C52/$F$5</f>
        <v>9.8947368421052619</v>
      </c>
      <c r="E52">
        <f>B52/$L$6</f>
        <v>8.0729371161225013E-13</v>
      </c>
      <c r="F52" s="18">
        <v>5.0959999999999998E-10</v>
      </c>
      <c r="G52">
        <f>F52/$L$6</f>
        <v>1.090081810910447E-11</v>
      </c>
      <c r="H52">
        <v>0.21890000000000001</v>
      </c>
      <c r="I52">
        <f>H52/$L$6</f>
        <v>4.6824746547938943E-3</v>
      </c>
      <c r="J52">
        <v>0.1094</v>
      </c>
      <c r="K52" s="29">
        <f>J52/$L$6</f>
        <v>2.3401677808791779E-3</v>
      </c>
    </row>
    <row r="53" spans="1:11" x14ac:dyDescent="0.3">
      <c r="F53" s="18"/>
    </row>
  </sheetData>
  <mergeCells count="4">
    <mergeCell ref="A3:D3"/>
    <mergeCell ref="B4:C4"/>
    <mergeCell ref="H10:I10"/>
    <mergeCell ref="J10:K1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36"/>
  <sheetViews>
    <sheetView zoomScale="60" zoomScaleNormal="60" workbookViewId="0"/>
  </sheetViews>
  <sheetFormatPr defaultRowHeight="14.4" x14ac:dyDescent="0.3"/>
  <sheetData>
    <row r="1" spans="1:16" x14ac:dyDescent="0.3">
      <c r="A1" s="31" t="s">
        <v>45</v>
      </c>
      <c r="K1" t="s">
        <v>18</v>
      </c>
      <c r="L1" t="s">
        <v>26</v>
      </c>
      <c r="N1" t="s">
        <v>1</v>
      </c>
      <c r="O1" t="s">
        <v>13</v>
      </c>
    </row>
    <row r="2" spans="1:16" x14ac:dyDescent="0.3">
      <c r="D2" t="s">
        <v>0</v>
      </c>
      <c r="E2">
        <v>57</v>
      </c>
      <c r="G2" t="s">
        <v>12</v>
      </c>
      <c r="H2" s="9">
        <v>9.3999999999999986</v>
      </c>
      <c r="J2" t="s">
        <v>14</v>
      </c>
      <c r="K2" s="5">
        <v>46.748784806745569</v>
      </c>
      <c r="L2" s="5">
        <v>46.729708017723183</v>
      </c>
      <c r="N2">
        <v>0</v>
      </c>
      <c r="O2" s="4">
        <v>2.4736842105263155</v>
      </c>
      <c r="P2">
        <v>15</v>
      </c>
    </row>
    <row r="3" spans="1:16" x14ac:dyDescent="0.3">
      <c r="A3" s="54" t="s">
        <v>5</v>
      </c>
      <c r="B3" s="55"/>
      <c r="N3">
        <v>1</v>
      </c>
      <c r="O3" s="4">
        <v>2.4736842105263155</v>
      </c>
      <c r="P3">
        <v>15</v>
      </c>
    </row>
    <row r="4" spans="1:16" x14ac:dyDescent="0.3">
      <c r="A4" s="14" t="s">
        <v>0</v>
      </c>
      <c r="B4" s="48" t="s">
        <v>1</v>
      </c>
      <c r="C4" s="49"/>
      <c r="D4" s="15" t="s">
        <v>6</v>
      </c>
    </row>
    <row r="5" spans="1:16" x14ac:dyDescent="0.3">
      <c r="A5" s="13"/>
      <c r="B5" s="10" t="s">
        <v>2</v>
      </c>
      <c r="C5" s="11" t="s">
        <v>3</v>
      </c>
      <c r="D5" s="11" t="s">
        <v>7</v>
      </c>
    </row>
    <row r="6" spans="1:16" x14ac:dyDescent="0.3">
      <c r="A6" s="27">
        <v>0</v>
      </c>
      <c r="B6" s="5">
        <v>0</v>
      </c>
      <c r="C6" s="4">
        <v>0</v>
      </c>
      <c r="D6" s="11">
        <v>0</v>
      </c>
    </row>
    <row r="7" spans="1:16" x14ac:dyDescent="0.3">
      <c r="A7" s="27">
        <v>0.40350877192982454</v>
      </c>
      <c r="B7" s="5">
        <v>0</v>
      </c>
      <c r="C7" s="4">
        <v>9.2385873864758813E-2</v>
      </c>
      <c r="D7" s="11">
        <v>2.5</v>
      </c>
    </row>
    <row r="8" spans="1:16" x14ac:dyDescent="0.3">
      <c r="A8" s="27">
        <v>1.2105263157894737</v>
      </c>
      <c r="B8" s="5">
        <v>0.69419652364856699</v>
      </c>
      <c r="C8" s="4">
        <v>0.45692754041121381</v>
      </c>
      <c r="D8" s="11">
        <v>7.5</v>
      </c>
    </row>
    <row r="9" spans="1:16" x14ac:dyDescent="0.3">
      <c r="A9" s="27">
        <v>2.0175438596491229</v>
      </c>
      <c r="B9" s="5">
        <v>0.93374538839945609</v>
      </c>
      <c r="C9" s="4">
        <v>0.72069510977285045</v>
      </c>
      <c r="D9" s="11">
        <v>12.5</v>
      </c>
    </row>
    <row r="10" spans="1:16" x14ac:dyDescent="0.3">
      <c r="A10" s="27">
        <v>2.807017543859649</v>
      </c>
      <c r="B10" s="5">
        <v>0.9079849285176117</v>
      </c>
      <c r="C10" s="4">
        <v>0.77525041403694084</v>
      </c>
      <c r="D10" s="11">
        <v>17.5</v>
      </c>
    </row>
    <row r="11" spans="1:16" x14ac:dyDescent="0.3">
      <c r="A11" s="27">
        <v>3.6315789473684212</v>
      </c>
      <c r="B11" s="5">
        <v>0.33336030499378316</v>
      </c>
      <c r="C11" s="4">
        <v>0.41774089926869529</v>
      </c>
      <c r="D11" s="11">
        <v>22.5</v>
      </c>
    </row>
    <row r="12" spans="1:16" x14ac:dyDescent="0.3">
      <c r="A12" s="27">
        <v>4.4736842105263159</v>
      </c>
      <c r="B12" s="5">
        <v>9.640628689720003E-2</v>
      </c>
      <c r="C12" s="4">
        <v>0.20910141339245455</v>
      </c>
      <c r="D12" s="11">
        <v>27.5</v>
      </c>
    </row>
    <row r="13" spans="1:16" x14ac:dyDescent="0.3">
      <c r="A13" s="27">
        <v>5.2982456140350873</v>
      </c>
      <c r="B13" s="5">
        <v>4.8331564706522952E-2</v>
      </c>
      <c r="C13" s="4">
        <v>0.14124405096014561</v>
      </c>
      <c r="D13" s="11">
        <v>32.5</v>
      </c>
    </row>
    <row r="14" spans="1:16" x14ac:dyDescent="0.3">
      <c r="A14" s="27">
        <v>6.1403508771929829</v>
      </c>
      <c r="B14" s="5">
        <v>3.5486807720546812E-2</v>
      </c>
      <c r="C14" s="4">
        <v>0.11377802784136132</v>
      </c>
      <c r="D14" s="11">
        <v>37.5</v>
      </c>
    </row>
    <row r="15" spans="1:16" x14ac:dyDescent="0.3">
      <c r="A15" s="27">
        <v>6.9824561403508776</v>
      </c>
      <c r="B15" s="5">
        <v>3.2258768820453386E-2</v>
      </c>
      <c r="C15" s="4">
        <v>9.8086286573928733E-2</v>
      </c>
      <c r="D15" s="11">
        <v>42.5</v>
      </c>
    </row>
    <row r="16" spans="1:16" x14ac:dyDescent="0.3">
      <c r="A16" s="27">
        <v>7.8245614035087723</v>
      </c>
      <c r="B16" s="5">
        <v>3.2058346625008026E-2</v>
      </c>
      <c r="C16" s="4">
        <v>8.9948002838704605E-2</v>
      </c>
      <c r="D16" s="11">
        <v>47.5</v>
      </c>
    </row>
    <row r="17" spans="1:20" x14ac:dyDescent="0.3">
      <c r="A17" s="30">
        <v>8.6666666666666661</v>
      </c>
      <c r="B17" s="5">
        <v>3.1696522484557989E-2</v>
      </c>
      <c r="C17" s="4">
        <v>8.4340680442748797E-2</v>
      </c>
      <c r="D17" s="12">
        <v>52.5</v>
      </c>
    </row>
    <row r="22" spans="1:20" x14ac:dyDescent="0.3">
      <c r="A22" s="47" t="s">
        <v>3</v>
      </c>
      <c r="D22" t="s">
        <v>9</v>
      </c>
      <c r="F22" t="s">
        <v>9</v>
      </c>
      <c r="H22" t="s">
        <v>9</v>
      </c>
      <c r="L22" s="47" t="s">
        <v>2</v>
      </c>
      <c r="O22" t="s">
        <v>9</v>
      </c>
      <c r="Q22" t="s">
        <v>9</v>
      </c>
      <c r="S22" t="s">
        <v>9</v>
      </c>
    </row>
    <row r="23" spans="1:20" x14ac:dyDescent="0.3">
      <c r="A23" t="s">
        <v>8</v>
      </c>
      <c r="B23" t="s">
        <v>11</v>
      </c>
      <c r="C23" t="s">
        <v>13</v>
      </c>
      <c r="D23" t="s">
        <v>37</v>
      </c>
      <c r="E23" t="s">
        <v>1</v>
      </c>
      <c r="F23" t="s">
        <v>39</v>
      </c>
      <c r="G23" t="s">
        <v>1</v>
      </c>
      <c r="H23" t="s">
        <v>40</v>
      </c>
      <c r="L23" t="s">
        <v>8</v>
      </c>
      <c r="M23" t="s">
        <v>11</v>
      </c>
      <c r="N23" t="s">
        <v>13</v>
      </c>
      <c r="O23" t="s">
        <v>37</v>
      </c>
      <c r="P23" t="s">
        <v>1</v>
      </c>
      <c r="Q23" t="s">
        <v>39</v>
      </c>
      <c r="R23" t="s">
        <v>1</v>
      </c>
      <c r="S23" t="s">
        <v>40</v>
      </c>
    </row>
    <row r="24" spans="1:20" x14ac:dyDescent="0.3">
      <c r="A24">
        <v>0</v>
      </c>
      <c r="B24" s="6">
        <f t="shared" ref="B24:B36" si="0">$H$2*A24</f>
        <v>0</v>
      </c>
      <c r="C24" s="4">
        <f>B24/$E$2</f>
        <v>0</v>
      </c>
      <c r="D24">
        <v>0</v>
      </c>
      <c r="E24">
        <f>D24/$L$2</f>
        <v>0</v>
      </c>
      <c r="F24">
        <v>0</v>
      </c>
      <c r="G24" s="5">
        <f>F24/$L$2</f>
        <v>0</v>
      </c>
      <c r="H24">
        <v>0</v>
      </c>
      <c r="I24" s="5">
        <f>H24/$L$2</f>
        <v>0</v>
      </c>
      <c r="L24">
        <v>0</v>
      </c>
      <c r="M24" s="6">
        <f t="shared" ref="M24:M36" si="1">$H$2*L24</f>
        <v>0</v>
      </c>
      <c r="N24" s="4">
        <f>M24/$E$2</f>
        <v>0</v>
      </c>
      <c r="O24">
        <v>0</v>
      </c>
      <c r="P24">
        <f>O24/$K$2</f>
        <v>0</v>
      </c>
      <c r="Q24">
        <v>0</v>
      </c>
      <c r="R24" s="5">
        <f>Q24/$K$2</f>
        <v>0</v>
      </c>
      <c r="S24">
        <v>0</v>
      </c>
      <c r="T24" s="5">
        <f>S24/$K$2</f>
        <v>0</v>
      </c>
    </row>
    <row r="25" spans="1:20" x14ac:dyDescent="0.3">
      <c r="A25">
        <v>5</v>
      </c>
      <c r="B25" s="6">
        <f t="shared" si="0"/>
        <v>46.999999999999993</v>
      </c>
      <c r="C25" s="4">
        <f t="shared" ref="C25:C36" si="2">B25/$E$2</f>
        <v>0.82456140350877183</v>
      </c>
      <c r="D25">
        <v>2.2930000000000001</v>
      </c>
      <c r="E25" s="5">
        <f t="shared" ref="E25:E36" si="3">D25/$L$2</f>
        <v>4.906942707902933E-2</v>
      </c>
      <c r="F25">
        <v>7.4</v>
      </c>
      <c r="G25" s="5">
        <f t="shared" ref="G25:G36" si="4">F25/$L$2</f>
        <v>0.15835750561919629</v>
      </c>
      <c r="H25">
        <v>4.4829999999999997</v>
      </c>
      <c r="I25" s="5">
        <f t="shared" ref="I25:I36" si="5">H25/$L$2</f>
        <v>9.5934688877142821E-2</v>
      </c>
      <c r="L25">
        <v>5</v>
      </c>
      <c r="M25" s="6">
        <f t="shared" si="1"/>
        <v>46.999999999999993</v>
      </c>
      <c r="N25" s="4">
        <f t="shared" ref="N25:N36" si="6">M25/$E$2</f>
        <v>0.82456140350877183</v>
      </c>
      <c r="O25">
        <v>5.8360000000000003</v>
      </c>
      <c r="P25">
        <f t="shared" ref="P25:P36" si="7">O25/$K$2</f>
        <v>0.12483746955403001</v>
      </c>
      <c r="Q25">
        <v>8.3179999999999996</v>
      </c>
      <c r="R25" s="5">
        <f t="shared" ref="R25:R36" si="8">Q25/$K$2</f>
        <v>0.1779297586960969</v>
      </c>
      <c r="S25">
        <v>7.008</v>
      </c>
      <c r="T25" s="5">
        <f t="shared" ref="T25:T36" si="9">S25/$K$2</f>
        <v>0.14990763993054185</v>
      </c>
    </row>
    <row r="26" spans="1:20" x14ac:dyDescent="0.3">
      <c r="A26">
        <v>10</v>
      </c>
      <c r="B26" s="6">
        <f t="shared" si="0"/>
        <v>93.999999999999986</v>
      </c>
      <c r="C26" s="4">
        <f t="shared" si="2"/>
        <v>1.6491228070175437</v>
      </c>
      <c r="D26">
        <v>15.83</v>
      </c>
      <c r="E26" s="5">
        <f t="shared" si="3"/>
        <v>0.33875666404755095</v>
      </c>
      <c r="F26">
        <v>26.64</v>
      </c>
      <c r="G26" s="5">
        <f t="shared" si="4"/>
        <v>0.57008702022910662</v>
      </c>
      <c r="H26">
        <v>21.07</v>
      </c>
      <c r="I26" s="5">
        <f t="shared" si="5"/>
        <v>0.45089089775627911</v>
      </c>
      <c r="L26">
        <v>10</v>
      </c>
      <c r="M26" s="6">
        <f t="shared" si="1"/>
        <v>93.999999999999986</v>
      </c>
      <c r="N26" s="4">
        <f t="shared" si="6"/>
        <v>1.6491228070175437</v>
      </c>
      <c r="O26">
        <v>24.07</v>
      </c>
      <c r="P26">
        <f t="shared" si="7"/>
        <v>0.51487969365412989</v>
      </c>
      <c r="Q26">
        <v>27.97</v>
      </c>
      <c r="R26" s="5">
        <f t="shared" si="8"/>
        <v>0.59830432204013351</v>
      </c>
      <c r="S26">
        <v>25.99</v>
      </c>
      <c r="T26" s="5">
        <f t="shared" si="9"/>
        <v>0.55595027993647006</v>
      </c>
    </row>
    <row r="27" spans="1:20" x14ac:dyDescent="0.3">
      <c r="A27">
        <v>15</v>
      </c>
      <c r="B27" s="6">
        <f t="shared" si="0"/>
        <v>140.99999999999997</v>
      </c>
      <c r="C27" s="4">
        <f t="shared" si="2"/>
        <v>2.4736842105263155</v>
      </c>
      <c r="D27">
        <v>28.15</v>
      </c>
      <c r="E27" s="5">
        <f t="shared" si="3"/>
        <v>0.60240051124059124</v>
      </c>
      <c r="F27">
        <v>37.450000000000003</v>
      </c>
      <c r="G27" s="5">
        <f t="shared" si="4"/>
        <v>0.80141737641066224</v>
      </c>
      <c r="H27">
        <v>32.92</v>
      </c>
      <c r="I27" s="5">
        <f t="shared" si="5"/>
        <v>0.70447690337620827</v>
      </c>
      <c r="L27">
        <v>15</v>
      </c>
      <c r="M27" s="6">
        <f t="shared" si="1"/>
        <v>140.99999999999997</v>
      </c>
      <c r="N27" s="4">
        <f t="shared" si="6"/>
        <v>2.4736842105263155</v>
      </c>
      <c r="O27">
        <v>35.53</v>
      </c>
      <c r="P27">
        <f t="shared" si="7"/>
        <v>0.7600197555268482</v>
      </c>
      <c r="Q27">
        <v>38.369999999999997</v>
      </c>
      <c r="R27" s="5">
        <f t="shared" si="8"/>
        <v>0.82076999773614301</v>
      </c>
      <c r="S27">
        <v>36.96</v>
      </c>
      <c r="T27" s="5">
        <f t="shared" si="9"/>
        <v>0.79060878593504946</v>
      </c>
    </row>
    <row r="28" spans="1:20" x14ac:dyDescent="0.3">
      <c r="A28">
        <v>20</v>
      </c>
      <c r="B28" s="6">
        <f t="shared" si="0"/>
        <v>187.99999999999997</v>
      </c>
      <c r="C28" s="4">
        <f t="shared" si="2"/>
        <v>3.2982456140350873</v>
      </c>
      <c r="D28">
        <v>33.630000000000003</v>
      </c>
      <c r="E28" s="5">
        <f t="shared" si="3"/>
        <v>0.71967066405048252</v>
      </c>
      <c r="F28">
        <v>35.43</v>
      </c>
      <c r="G28" s="5">
        <f t="shared" si="4"/>
        <v>0.75819005730920597</v>
      </c>
      <c r="H28">
        <v>34.92</v>
      </c>
      <c r="I28" s="5">
        <f t="shared" si="5"/>
        <v>0.74727622921923431</v>
      </c>
      <c r="L28">
        <v>20</v>
      </c>
      <c r="M28" s="6">
        <f t="shared" si="1"/>
        <v>187.99999999999997</v>
      </c>
      <c r="N28" s="4">
        <f t="shared" si="6"/>
        <v>3.2982456140350873</v>
      </c>
      <c r="O28">
        <v>34.67</v>
      </c>
      <c r="P28">
        <f t="shared" si="7"/>
        <v>0.74162355542121661</v>
      </c>
      <c r="Q28">
        <v>35.409999999999997</v>
      </c>
      <c r="R28" s="5">
        <f t="shared" si="8"/>
        <v>0.75745284388420175</v>
      </c>
      <c r="S28">
        <v>35.130000000000003</v>
      </c>
      <c r="T28" s="5">
        <f>S28/$K$2</f>
        <v>0.75146338338469398</v>
      </c>
    </row>
    <row r="29" spans="1:20" x14ac:dyDescent="0.3">
      <c r="A29">
        <v>25</v>
      </c>
      <c r="B29" s="6">
        <f t="shared" si="0"/>
        <v>234.99999999999997</v>
      </c>
      <c r="C29" s="4">
        <f t="shared" si="2"/>
        <v>4.1228070175438596</v>
      </c>
      <c r="D29">
        <v>18.07</v>
      </c>
      <c r="E29" s="5">
        <f t="shared" si="3"/>
        <v>0.38669190899174011</v>
      </c>
      <c r="F29">
        <v>24.63</v>
      </c>
      <c r="G29" s="5">
        <f t="shared" si="4"/>
        <v>0.52707369775686541</v>
      </c>
      <c r="H29">
        <v>21.73</v>
      </c>
      <c r="I29" s="5">
        <f t="shared" si="5"/>
        <v>0.46501467528447771</v>
      </c>
      <c r="L29">
        <v>25</v>
      </c>
      <c r="M29" s="6">
        <f t="shared" si="1"/>
        <v>234.99999999999997</v>
      </c>
      <c r="N29" s="4">
        <f t="shared" si="6"/>
        <v>4.1228070175438596</v>
      </c>
      <c r="O29">
        <v>17.05</v>
      </c>
      <c r="P29">
        <f t="shared" si="7"/>
        <v>0.36471536255932341</v>
      </c>
      <c r="Q29">
        <v>19.93</v>
      </c>
      <c r="R29" s="5">
        <f t="shared" si="8"/>
        <v>0.42632124198283378</v>
      </c>
      <c r="S29">
        <v>18.54</v>
      </c>
      <c r="T29" s="5">
        <f t="shared" si="9"/>
        <v>0.39658784878884784</v>
      </c>
    </row>
    <row r="30" spans="1:20" x14ac:dyDescent="0.3">
      <c r="A30">
        <v>30</v>
      </c>
      <c r="B30" s="6">
        <f t="shared" si="0"/>
        <v>281.99999999999994</v>
      </c>
      <c r="C30" s="4">
        <f t="shared" si="2"/>
        <v>4.947368421052631</v>
      </c>
      <c r="D30">
        <v>8.3089999999999993</v>
      </c>
      <c r="E30" s="5">
        <f t="shared" si="3"/>
        <v>0.17780979921485157</v>
      </c>
      <c r="F30">
        <v>14.91</v>
      </c>
      <c r="G30" s="5">
        <f t="shared" si="4"/>
        <v>0.31906897415975899</v>
      </c>
      <c r="H30">
        <v>11.67</v>
      </c>
      <c r="I30" s="5">
        <f t="shared" si="5"/>
        <v>0.24973406629405681</v>
      </c>
      <c r="L30">
        <v>30</v>
      </c>
      <c r="M30" s="6">
        <f t="shared" si="1"/>
        <v>281.99999999999994</v>
      </c>
      <c r="N30" s="4">
        <f t="shared" si="6"/>
        <v>4.947368421052631</v>
      </c>
      <c r="O30">
        <v>7.5510000000000002</v>
      </c>
      <c r="P30">
        <f t="shared" si="7"/>
        <v>0.16152291511351619</v>
      </c>
      <c r="Q30">
        <v>9.8160000000000007</v>
      </c>
      <c r="R30" s="5">
        <f t="shared" si="8"/>
        <v>0.20997337236846444</v>
      </c>
      <c r="S30">
        <v>8.6920000000000002</v>
      </c>
      <c r="T30" s="5">
        <f t="shared" si="9"/>
        <v>0.1859299666490111</v>
      </c>
    </row>
    <row r="31" spans="1:20" x14ac:dyDescent="0.3">
      <c r="A31">
        <v>35</v>
      </c>
      <c r="B31" s="6">
        <f t="shared" si="0"/>
        <v>328.99999999999994</v>
      </c>
      <c r="C31" s="4">
        <f t="shared" si="2"/>
        <v>5.7719298245614024</v>
      </c>
      <c r="D31">
        <v>3.806</v>
      </c>
      <c r="E31" s="5">
        <f t="shared" si="3"/>
        <v>8.1447117079278514E-2</v>
      </c>
      <c r="F31">
        <v>8.6440000000000001</v>
      </c>
      <c r="G31" s="5">
        <f t="shared" si="4"/>
        <v>0.18497868629355846</v>
      </c>
      <c r="H31">
        <v>6.1420000000000003</v>
      </c>
      <c r="I31" s="5">
        <f t="shared" si="5"/>
        <v>0.13143672966393291</v>
      </c>
      <c r="L31">
        <v>35</v>
      </c>
      <c r="M31" s="6">
        <f t="shared" si="1"/>
        <v>328.99999999999994</v>
      </c>
      <c r="N31" s="4">
        <f t="shared" si="6"/>
        <v>5.7719298245614024</v>
      </c>
      <c r="O31">
        <v>3.347</v>
      </c>
      <c r="P31">
        <f t="shared" si="7"/>
        <v>7.1595443899475392E-2</v>
      </c>
      <c r="Q31">
        <v>4.774</v>
      </c>
      <c r="R31" s="5">
        <f t="shared" si="8"/>
        <v>0.10212030151661056</v>
      </c>
      <c r="S31">
        <v>4.0519999999999996</v>
      </c>
      <c r="T31" s="5">
        <f t="shared" si="9"/>
        <v>8.6676049800022192E-2</v>
      </c>
    </row>
    <row r="32" spans="1:20" x14ac:dyDescent="0.3">
      <c r="A32">
        <v>40</v>
      </c>
      <c r="B32" s="6">
        <f t="shared" si="0"/>
        <v>375.99999999999994</v>
      </c>
      <c r="C32" s="4">
        <f t="shared" si="2"/>
        <v>6.5964912280701746</v>
      </c>
      <c r="D32">
        <v>1.7689999999999999</v>
      </c>
      <c r="E32" s="5">
        <f t="shared" si="3"/>
        <v>3.7856003708156512E-2</v>
      </c>
      <c r="F32">
        <v>4.9809999999999999</v>
      </c>
      <c r="G32" s="5">
        <f t="shared" si="4"/>
        <v>0.1065917210120563</v>
      </c>
      <c r="H32">
        <v>3.2559999999999998</v>
      </c>
      <c r="I32" s="5">
        <f t="shared" si="5"/>
        <v>6.9677302472446356E-2</v>
      </c>
      <c r="L32">
        <v>40</v>
      </c>
      <c r="M32" s="6">
        <f t="shared" si="1"/>
        <v>375.99999999999994</v>
      </c>
      <c r="N32" s="4">
        <f t="shared" si="6"/>
        <v>6.5964912280701746</v>
      </c>
      <c r="O32">
        <v>1.508</v>
      </c>
      <c r="P32">
        <f t="shared" si="7"/>
        <v>3.2257522975921389E-2</v>
      </c>
      <c r="Q32">
        <v>2.3450000000000002</v>
      </c>
      <c r="R32" s="5">
        <f t="shared" si="8"/>
        <v>5.016173168337909E-2</v>
      </c>
      <c r="S32">
        <v>1.9159999999999999</v>
      </c>
      <c r="T32" s="5">
        <f t="shared" si="9"/>
        <v>4.0985022560918689E-2</v>
      </c>
    </row>
    <row r="33" spans="1:20" x14ac:dyDescent="0.3">
      <c r="A33">
        <v>45</v>
      </c>
      <c r="B33" s="6">
        <f t="shared" si="0"/>
        <v>422.99999999999994</v>
      </c>
      <c r="C33" s="4">
        <f t="shared" si="2"/>
        <v>7.421052631578946</v>
      </c>
      <c r="D33">
        <v>0.83550000000000002</v>
      </c>
      <c r="E33" s="5">
        <f t="shared" si="3"/>
        <v>1.7879418370924119E-2</v>
      </c>
      <c r="F33">
        <v>2.883</v>
      </c>
      <c r="G33" s="5">
        <f t="shared" si="4"/>
        <v>6.1695228202722004E-2</v>
      </c>
      <c r="H33">
        <v>1.7490000000000001</v>
      </c>
      <c r="I33" s="5">
        <f t="shared" si="5"/>
        <v>3.7428010449726254E-2</v>
      </c>
      <c r="L33">
        <v>45</v>
      </c>
      <c r="M33" s="6">
        <f t="shared" si="1"/>
        <v>422.99999999999994</v>
      </c>
      <c r="N33" s="4">
        <f t="shared" si="6"/>
        <v>7.421052631578946</v>
      </c>
      <c r="O33">
        <v>0.69169999999999998</v>
      </c>
      <c r="P33">
        <f t="shared" si="7"/>
        <v>1.4796106526820176E-2</v>
      </c>
      <c r="Q33">
        <v>1.1679999999999999</v>
      </c>
      <c r="R33" s="5">
        <f t="shared" si="8"/>
        <v>2.4984606655090308E-2</v>
      </c>
      <c r="S33">
        <v>0.92049999999999998</v>
      </c>
      <c r="T33" s="5">
        <f t="shared" si="9"/>
        <v>1.9690351392132387E-2</v>
      </c>
    </row>
    <row r="34" spans="1:20" x14ac:dyDescent="0.3">
      <c r="A34">
        <v>50</v>
      </c>
      <c r="B34" s="6">
        <f t="shared" si="0"/>
        <v>469.99999999999994</v>
      </c>
      <c r="C34" s="4">
        <f t="shared" si="2"/>
        <v>8.2456140350877192</v>
      </c>
      <c r="D34">
        <v>0.39629999999999999</v>
      </c>
      <c r="E34" s="5">
        <f t="shared" si="3"/>
        <v>8.4806864157956057E-3</v>
      </c>
      <c r="F34">
        <v>1.6830000000000001</v>
      </c>
      <c r="G34" s="5">
        <f t="shared" si="4"/>
        <v>3.6015632696906399E-2</v>
      </c>
      <c r="H34">
        <v>0.95309999999999995</v>
      </c>
      <c r="I34" s="5">
        <f t="shared" si="5"/>
        <v>2.0396018730494049E-2</v>
      </c>
      <c r="L34">
        <v>50</v>
      </c>
      <c r="M34" s="6">
        <f t="shared" si="1"/>
        <v>469.99999999999994</v>
      </c>
      <c r="N34" s="4">
        <f t="shared" si="6"/>
        <v>8.2456140350877192</v>
      </c>
      <c r="O34">
        <v>0.32190000000000002</v>
      </c>
      <c r="P34">
        <f t="shared" si="7"/>
        <v>6.8857404813986046E-3</v>
      </c>
      <c r="Q34">
        <v>0.59</v>
      </c>
      <c r="R34" s="5">
        <f t="shared" si="8"/>
        <v>1.2620648909677467E-2</v>
      </c>
      <c r="S34">
        <v>0.44819999999999999</v>
      </c>
      <c r="T34" s="5">
        <f t="shared" si="9"/>
        <v>9.587414985283798E-3</v>
      </c>
    </row>
    <row r="35" spans="1:20" x14ac:dyDescent="0.3">
      <c r="A35">
        <v>55</v>
      </c>
      <c r="B35" s="6">
        <f t="shared" si="0"/>
        <v>516.99999999999989</v>
      </c>
      <c r="C35" s="4">
        <f t="shared" si="2"/>
        <v>9.0701754385964897</v>
      </c>
      <c r="D35">
        <v>0.19500000000000001</v>
      </c>
      <c r="E35" s="5">
        <f t="shared" si="3"/>
        <v>4.1729342696950368E-3</v>
      </c>
      <c r="F35">
        <v>0.98970000000000002</v>
      </c>
      <c r="G35" s="5">
        <f t="shared" si="4"/>
        <v>2.1179246393421426E-2</v>
      </c>
      <c r="H35">
        <v>0.52549999999999997</v>
      </c>
      <c r="I35" s="5">
        <f t="shared" si="5"/>
        <v>1.1245522865255085E-2</v>
      </c>
      <c r="L35">
        <v>55</v>
      </c>
      <c r="M35" s="6">
        <f t="shared" si="1"/>
        <v>516.99999999999989</v>
      </c>
      <c r="N35" s="4">
        <f t="shared" si="6"/>
        <v>9.0701754385964897</v>
      </c>
      <c r="O35">
        <v>0.15279999999999999</v>
      </c>
      <c r="P35">
        <f t="shared" si="7"/>
        <v>3.2685341583029099E-3</v>
      </c>
      <c r="Q35">
        <v>0.30099999999999999</v>
      </c>
      <c r="R35" s="5">
        <f t="shared" si="8"/>
        <v>6.4386700369710465E-3</v>
      </c>
      <c r="S35">
        <v>0.2218</v>
      </c>
      <c r="T35" s="5">
        <f t="shared" si="9"/>
        <v>4.7445083528245124E-3</v>
      </c>
    </row>
    <row r="36" spans="1:20" x14ac:dyDescent="0.3">
      <c r="A36">
        <v>60</v>
      </c>
      <c r="B36" s="6">
        <f t="shared" si="0"/>
        <v>563.99999999999989</v>
      </c>
      <c r="C36" s="4">
        <f t="shared" si="2"/>
        <v>9.8947368421052619</v>
      </c>
      <c r="D36">
        <v>9.6439999999999998E-2</v>
      </c>
      <c r="E36" s="5">
        <f t="shared" si="3"/>
        <v>2.0637834921507147E-3</v>
      </c>
      <c r="F36">
        <v>0.58650000000000002</v>
      </c>
      <c r="G36" s="5">
        <f t="shared" si="4"/>
        <v>1.2550902303467381E-2</v>
      </c>
      <c r="H36">
        <v>0.29339999999999999</v>
      </c>
      <c r="I36" s="5">
        <f t="shared" si="5"/>
        <v>6.2786611011719168E-3</v>
      </c>
      <c r="L36">
        <v>60</v>
      </c>
      <c r="M36" s="6">
        <f t="shared" si="1"/>
        <v>563.99999999999989</v>
      </c>
      <c r="N36" s="4">
        <f t="shared" si="6"/>
        <v>9.8947368421052619</v>
      </c>
      <c r="O36">
        <v>7.281E-2</v>
      </c>
      <c r="P36">
        <f t="shared" si="7"/>
        <v>1.557473639175621E-3</v>
      </c>
      <c r="Q36">
        <v>0.15559999999999999</v>
      </c>
      <c r="R36" s="5">
        <f t="shared" si="8"/>
        <v>3.3284287632979895E-3</v>
      </c>
      <c r="S36">
        <v>0.11119999999999999</v>
      </c>
      <c r="T36" s="5">
        <f t="shared" si="9"/>
        <v>2.3786714555188715E-3</v>
      </c>
    </row>
  </sheetData>
  <mergeCells count="2">
    <mergeCell ref="A3:B3"/>
    <mergeCell ref="B4:C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51"/>
  <sheetViews>
    <sheetView zoomScale="60" zoomScaleNormal="60" workbookViewId="0">
      <selection activeCell="T16" sqref="T16"/>
    </sheetView>
  </sheetViews>
  <sheetFormatPr defaultRowHeight="14.4" x14ac:dyDescent="0.3"/>
  <sheetData>
    <row r="1" spans="1:15" x14ac:dyDescent="0.3">
      <c r="A1" s="31" t="s">
        <v>46</v>
      </c>
      <c r="D1" t="s">
        <v>0</v>
      </c>
      <c r="E1">
        <v>85</v>
      </c>
    </row>
    <row r="3" spans="1:15" x14ac:dyDescent="0.3">
      <c r="A3" s="50" t="s">
        <v>5</v>
      </c>
      <c r="B3" s="51"/>
      <c r="C3" s="51"/>
      <c r="D3" s="52"/>
    </row>
    <row r="4" spans="1:15" x14ac:dyDescent="0.3">
      <c r="A4" s="14" t="s">
        <v>0</v>
      </c>
      <c r="B4" s="48" t="s">
        <v>1</v>
      </c>
      <c r="C4" s="49"/>
      <c r="D4" s="15" t="s">
        <v>6</v>
      </c>
    </row>
    <row r="5" spans="1:15" x14ac:dyDescent="0.3">
      <c r="A5" s="13"/>
      <c r="B5" s="10" t="s">
        <v>2</v>
      </c>
      <c r="C5" s="11" t="s">
        <v>3</v>
      </c>
      <c r="D5" s="11" t="s">
        <v>7</v>
      </c>
      <c r="J5" t="s">
        <v>18</v>
      </c>
      <c r="K5" t="s">
        <v>26</v>
      </c>
    </row>
    <row r="6" spans="1:15" x14ac:dyDescent="0.3">
      <c r="A6" s="2">
        <v>0</v>
      </c>
      <c r="B6" s="5">
        <v>0</v>
      </c>
      <c r="C6" s="4">
        <v>0</v>
      </c>
      <c r="D6" s="11">
        <v>0</v>
      </c>
      <c r="F6" t="s">
        <v>4</v>
      </c>
      <c r="G6" s="9">
        <v>9.5636363636363608</v>
      </c>
      <c r="I6" t="s">
        <v>14</v>
      </c>
      <c r="J6" s="3">
        <v>41.879384106289372</v>
      </c>
      <c r="K6" s="5">
        <v>40.200000000000003</v>
      </c>
      <c r="M6">
        <v>0</v>
      </c>
      <c r="N6" s="21">
        <v>1.6877005347593577</v>
      </c>
      <c r="O6">
        <v>15</v>
      </c>
    </row>
    <row r="7" spans="1:15" x14ac:dyDescent="0.3">
      <c r="A7" s="2">
        <v>0.27058823529411763</v>
      </c>
      <c r="B7" s="5">
        <v>0</v>
      </c>
      <c r="C7" s="4">
        <v>0</v>
      </c>
      <c r="D7" s="11">
        <v>2.5</v>
      </c>
      <c r="M7">
        <v>1</v>
      </c>
      <c r="N7" s="21">
        <v>1.6877005347593577</v>
      </c>
      <c r="O7">
        <v>15</v>
      </c>
    </row>
    <row r="8" spans="1:15" x14ac:dyDescent="0.3">
      <c r="A8" s="2">
        <v>0.81176470588235294</v>
      </c>
      <c r="B8" s="5">
        <v>0.60384713970128456</v>
      </c>
      <c r="C8" s="4">
        <v>0</v>
      </c>
      <c r="D8" s="11">
        <v>7.5</v>
      </c>
    </row>
    <row r="9" spans="1:15" x14ac:dyDescent="0.3">
      <c r="A9" s="2">
        <v>1.3529411764705883</v>
      </c>
      <c r="B9" s="5">
        <v>0.70369215316954503</v>
      </c>
      <c r="C9" s="4">
        <v>0</v>
      </c>
      <c r="D9" s="11">
        <v>12.5</v>
      </c>
      <c r="F9" t="s">
        <v>30</v>
      </c>
      <c r="H9" s="53" t="s">
        <v>32</v>
      </c>
      <c r="I9" s="53"/>
      <c r="J9" s="53" t="s">
        <v>31</v>
      </c>
      <c r="K9" s="53"/>
    </row>
    <row r="10" spans="1:15" x14ac:dyDescent="0.3">
      <c r="A10" s="2">
        <v>1.9176470588235295</v>
      </c>
      <c r="B10" s="5">
        <v>0.72773177548823664</v>
      </c>
      <c r="C10" s="4">
        <v>0</v>
      </c>
      <c r="D10" s="11">
        <v>17.5</v>
      </c>
      <c r="H10" s="35" t="s">
        <v>33</v>
      </c>
      <c r="I10" s="35" t="s">
        <v>34</v>
      </c>
      <c r="J10" s="35" t="s">
        <v>33</v>
      </c>
      <c r="K10" s="35" t="s">
        <v>34</v>
      </c>
    </row>
    <row r="11" spans="1:15" x14ac:dyDescent="0.3">
      <c r="A11" s="2">
        <v>2.4823529411764707</v>
      </c>
      <c r="B11" s="5">
        <v>0.41369416273257298</v>
      </c>
      <c r="C11" s="4">
        <v>0</v>
      </c>
      <c r="D11" s="11">
        <v>22.5</v>
      </c>
      <c r="G11" t="s">
        <v>2</v>
      </c>
      <c r="H11" s="29">
        <f>(1-0)/D23</f>
        <v>1.7775665399239549</v>
      </c>
      <c r="I11" s="29">
        <f>(0.604)/(A8-A7)</f>
        <v>1.1160869565217388</v>
      </c>
      <c r="J11" s="29">
        <f>(1-0)/(D25-D26)</f>
        <v>-1.7775665399239546</v>
      </c>
      <c r="K11" s="29">
        <f>(B10-B12)/(A10-A12)</f>
        <v>-0.65112843070000137</v>
      </c>
    </row>
    <row r="12" spans="1:15" x14ac:dyDescent="0.3">
      <c r="A12" s="2">
        <v>3.0352941176470587</v>
      </c>
      <c r="B12" s="5">
        <v>0</v>
      </c>
      <c r="C12" s="4">
        <v>0</v>
      </c>
      <c r="D12" s="11">
        <v>27.5</v>
      </c>
      <c r="G12" t="s">
        <v>3</v>
      </c>
      <c r="H12" s="29">
        <f>(1-0)/D23</f>
        <v>1.7775665399239549</v>
      </c>
      <c r="I12" s="29">
        <f>0</f>
        <v>0</v>
      </c>
      <c r="J12" s="29">
        <f>(1-0)/(D26-D27)</f>
        <v>-1.777566539923956</v>
      </c>
      <c r="K12" s="29">
        <f>0</f>
        <v>0</v>
      </c>
    </row>
    <row r="13" spans="1:15" x14ac:dyDescent="0.3">
      <c r="A13" s="2">
        <v>3.6235294117647059</v>
      </c>
      <c r="B13" s="5">
        <v>0</v>
      </c>
      <c r="C13" s="4">
        <v>0</v>
      </c>
      <c r="D13" s="11">
        <v>32.5</v>
      </c>
    </row>
    <row r="14" spans="1:15" x14ac:dyDescent="0.3">
      <c r="A14" s="2">
        <v>4.1882352941176473</v>
      </c>
      <c r="B14" s="5">
        <v>0</v>
      </c>
      <c r="C14" s="4">
        <v>0</v>
      </c>
      <c r="D14" s="11">
        <v>37.5</v>
      </c>
    </row>
    <row r="15" spans="1:15" x14ac:dyDescent="0.3">
      <c r="A15" s="2">
        <v>4.7647058823529411</v>
      </c>
      <c r="B15" s="5">
        <v>0</v>
      </c>
      <c r="C15" s="4">
        <v>0</v>
      </c>
      <c r="D15" s="11">
        <v>42.5</v>
      </c>
    </row>
    <row r="16" spans="1:15" x14ac:dyDescent="0.3">
      <c r="A16" s="2">
        <v>5.341176470588235</v>
      </c>
      <c r="B16" s="5">
        <v>0</v>
      </c>
      <c r="C16" s="4">
        <v>0</v>
      </c>
      <c r="D16" s="11">
        <v>47.5</v>
      </c>
    </row>
    <row r="17" spans="1:11" x14ac:dyDescent="0.3">
      <c r="A17" s="2">
        <v>5.9176470588235297</v>
      </c>
      <c r="B17" s="5">
        <v>0</v>
      </c>
      <c r="C17" s="4">
        <v>0</v>
      </c>
      <c r="D17" s="11">
        <v>52.5</v>
      </c>
    </row>
    <row r="19" spans="1:11" x14ac:dyDescent="0.3">
      <c r="F19" t="s">
        <v>27</v>
      </c>
      <c r="H19" t="s">
        <v>29</v>
      </c>
    </row>
    <row r="20" spans="1:11" x14ac:dyDescent="0.3">
      <c r="A20" t="s">
        <v>3</v>
      </c>
      <c r="B20" t="s">
        <v>16</v>
      </c>
      <c r="F20" t="s">
        <v>16</v>
      </c>
      <c r="H20" t="s">
        <v>16</v>
      </c>
      <c r="J20" t="s">
        <v>16</v>
      </c>
    </row>
    <row r="21" spans="1:11" x14ac:dyDescent="0.3">
      <c r="A21" t="s">
        <v>8</v>
      </c>
      <c r="B21" t="s">
        <v>9</v>
      </c>
      <c r="C21" t="s">
        <v>11</v>
      </c>
      <c r="D21" t="s">
        <v>13</v>
      </c>
      <c r="E21" t="s">
        <v>1</v>
      </c>
      <c r="F21" t="s">
        <v>9</v>
      </c>
      <c r="G21" t="s">
        <v>1</v>
      </c>
      <c r="H21" t="s">
        <v>9</v>
      </c>
      <c r="I21" t="s">
        <v>1</v>
      </c>
      <c r="J21" t="s">
        <v>9</v>
      </c>
    </row>
    <row r="22" spans="1:11" x14ac:dyDescent="0.3">
      <c r="A22" s="20">
        <v>0</v>
      </c>
      <c r="B22">
        <v>0</v>
      </c>
      <c r="C22">
        <f>$G$6*A22</f>
        <v>0</v>
      </c>
      <c r="D22" s="21">
        <f>C22/$E$1</f>
        <v>0</v>
      </c>
      <c r="E22" s="22">
        <f>B22/$K$6</f>
        <v>0</v>
      </c>
      <c r="F22">
        <v>0</v>
      </c>
      <c r="G22">
        <f>F22/$K$6</f>
        <v>0</v>
      </c>
      <c r="H22">
        <v>0</v>
      </c>
      <c r="I22">
        <f>H22/$K$6</f>
        <v>0</v>
      </c>
      <c r="J22">
        <v>0</v>
      </c>
      <c r="K22">
        <f>J22/$K$6</f>
        <v>0</v>
      </c>
    </row>
    <row r="23" spans="1:11" x14ac:dyDescent="0.3">
      <c r="A23" s="20">
        <v>5</v>
      </c>
      <c r="B23">
        <v>39.380000000000003</v>
      </c>
      <c r="C23">
        <f>$G$6*A23</f>
        <v>47.818181818181806</v>
      </c>
      <c r="D23" s="21">
        <f t="shared" ref="D23:D34" si="0">C23/$E$1</f>
        <v>0.56256684491978592</v>
      </c>
      <c r="E23" s="22">
        <f>B23/$K$6</f>
        <v>0.97960199004975124</v>
      </c>
      <c r="F23">
        <v>0</v>
      </c>
      <c r="G23">
        <f>F23/$K$6</f>
        <v>0</v>
      </c>
      <c r="H23">
        <v>4.2309999999999999</v>
      </c>
      <c r="I23">
        <f>H23/$K$6</f>
        <v>0.10524875621890546</v>
      </c>
      <c r="J23">
        <v>0</v>
      </c>
      <c r="K23">
        <f>J23/$K$6</f>
        <v>0</v>
      </c>
    </row>
    <row r="24" spans="1:11" x14ac:dyDescent="0.3">
      <c r="A24" s="20">
        <v>10</v>
      </c>
      <c r="B24">
        <v>39.99</v>
      </c>
      <c r="C24">
        <f>$G$6*A24</f>
        <v>95.636363636363612</v>
      </c>
      <c r="D24" s="21">
        <f t="shared" si="0"/>
        <v>1.1251336898395718</v>
      </c>
      <c r="E24" s="22">
        <f>B24/$K$6</f>
        <v>0.99477611940298505</v>
      </c>
      <c r="F24">
        <v>39.380000000000003</v>
      </c>
      <c r="G24">
        <f>F24/$K$6</f>
        <v>0.97960199004975124</v>
      </c>
      <c r="H24">
        <v>20.9</v>
      </c>
      <c r="I24">
        <f>H24/$K$6</f>
        <v>0.51990049751243772</v>
      </c>
      <c r="J24" s="18">
        <v>3.2510000000000002E-12</v>
      </c>
      <c r="K24">
        <f>J24/$K$6</f>
        <v>8.0870646766169148E-14</v>
      </c>
    </row>
    <row r="25" spans="1:11" x14ac:dyDescent="0.3">
      <c r="A25" s="20">
        <v>15</v>
      </c>
      <c r="B25">
        <v>40</v>
      </c>
      <c r="C25">
        <f>$G$6*A25</f>
        <v>143.45454545454541</v>
      </c>
      <c r="D25" s="21">
        <f t="shared" si="0"/>
        <v>1.6877005347593577</v>
      </c>
      <c r="E25" s="22">
        <f>B25/$K$6</f>
        <v>0.99502487562189046</v>
      </c>
      <c r="F25">
        <v>39.99</v>
      </c>
      <c r="G25">
        <f>F25/$K$6</f>
        <v>0.99477611940298505</v>
      </c>
      <c r="H25">
        <v>32.94</v>
      </c>
      <c r="I25">
        <f>H25/$K$6</f>
        <v>0.81940298507462672</v>
      </c>
      <c r="J25" s="18">
        <v>1.008E-8</v>
      </c>
      <c r="K25">
        <f>J25/$K$6</f>
        <v>2.507462686567164E-10</v>
      </c>
    </row>
    <row r="26" spans="1:11" x14ac:dyDescent="0.3">
      <c r="A26" s="20">
        <v>20</v>
      </c>
      <c r="B26">
        <v>0.62090000000000001</v>
      </c>
      <c r="C26">
        <f>$G$6*A26</f>
        <v>191.27272727272722</v>
      </c>
      <c r="D26" s="21">
        <f t="shared" si="0"/>
        <v>2.2502673796791437</v>
      </c>
      <c r="E26" s="22">
        <f>B26/$K$6</f>
        <v>1.5445273631840796E-2</v>
      </c>
      <c r="F26">
        <v>40</v>
      </c>
      <c r="G26">
        <f>F26/$K$6</f>
        <v>0.99502487562189046</v>
      </c>
      <c r="H26">
        <v>35.26</v>
      </c>
      <c r="I26">
        <f>H26/$K$6</f>
        <v>0.87711442786069638</v>
      </c>
      <c r="J26" s="18">
        <v>2.0619999999999999E-5</v>
      </c>
      <c r="K26">
        <f>J26/$K$6</f>
        <v>5.1293532338308453E-7</v>
      </c>
    </row>
    <row r="27" spans="1:11" x14ac:dyDescent="0.3">
      <c r="A27" s="20">
        <v>25</v>
      </c>
      <c r="B27">
        <v>7.2719999999999998E-3</v>
      </c>
      <c r="C27">
        <f>$G$6*A27</f>
        <v>239.09090909090901</v>
      </c>
      <c r="D27" s="21">
        <f t="shared" si="0"/>
        <v>2.8128342245989293</v>
      </c>
      <c r="E27" s="22">
        <f>B27/$K$6</f>
        <v>1.8089552238805968E-4</v>
      </c>
      <c r="F27">
        <v>0.62090000000000001</v>
      </c>
      <c r="G27">
        <f>F27/$K$6</f>
        <v>1.5445273631840796E-2</v>
      </c>
      <c r="H27">
        <v>22</v>
      </c>
      <c r="I27">
        <f>H27/$K$6</f>
        <v>0.54726368159203975</v>
      </c>
      <c r="J27">
        <v>9.5430000000000005E-4</v>
      </c>
      <c r="K27">
        <f>J27/$K$6</f>
        <v>2.3738805970149255E-5</v>
      </c>
    </row>
    <row r="28" spans="1:11" x14ac:dyDescent="0.3">
      <c r="A28" s="20">
        <v>30</v>
      </c>
      <c r="B28" s="18">
        <v>1.092E-4</v>
      </c>
      <c r="C28">
        <f>$G$6*A28</f>
        <v>286.90909090909082</v>
      </c>
      <c r="D28" s="21">
        <f t="shared" si="0"/>
        <v>3.3754010695187153</v>
      </c>
      <c r="E28" s="22">
        <f>B28/$K$6</f>
        <v>2.716417910447761E-6</v>
      </c>
      <c r="F28">
        <v>7.2709999999999997E-3</v>
      </c>
      <c r="G28">
        <f>F28/$K$6</f>
        <v>1.8087064676616913E-4</v>
      </c>
      <c r="H28">
        <v>11.74</v>
      </c>
      <c r="I28">
        <f>H28/$K$6</f>
        <v>0.29203980099502486</v>
      </c>
      <c r="J28">
        <v>9.6279999999999994E-3</v>
      </c>
      <c r="K28">
        <f>J28/$K$6</f>
        <v>2.3950248756218903E-4</v>
      </c>
    </row>
    <row r="29" spans="1:11" x14ac:dyDescent="0.3">
      <c r="A29" s="20">
        <v>35</v>
      </c>
      <c r="B29" s="18">
        <v>1.857E-6</v>
      </c>
      <c r="C29">
        <f>$G$6*A29</f>
        <v>334.72727272727263</v>
      </c>
      <c r="D29" s="21">
        <f t="shared" si="0"/>
        <v>3.9379679144385014</v>
      </c>
      <c r="E29" s="22">
        <f>B29/$K$6</f>
        <v>4.6194029850746263E-8</v>
      </c>
      <c r="F29" s="18">
        <v>1.092E-4</v>
      </c>
      <c r="G29">
        <f>F29/$K$6</f>
        <v>2.716417910447761E-6</v>
      </c>
      <c r="H29" s="18">
        <v>6.1219999999999999</v>
      </c>
      <c r="I29">
        <f>H29/$K$6</f>
        <v>0.15228855721393034</v>
      </c>
      <c r="J29">
        <v>4.5170000000000002E-2</v>
      </c>
      <c r="K29">
        <f>J29/$K$6</f>
        <v>1.1236318407960198E-3</v>
      </c>
    </row>
    <row r="30" spans="1:11" x14ac:dyDescent="0.3">
      <c r="A30" s="20">
        <v>40</v>
      </c>
      <c r="B30" s="18">
        <v>3.4020000000000003E-8</v>
      </c>
      <c r="C30">
        <f>$G$6*A30</f>
        <v>382.54545454545445</v>
      </c>
      <c r="D30" s="21">
        <f t="shared" si="0"/>
        <v>4.5005347593582874</v>
      </c>
      <c r="E30" s="22">
        <f>B30/$K$6</f>
        <v>8.4626865671641789E-10</v>
      </c>
      <c r="F30" s="18">
        <v>1.857E-6</v>
      </c>
      <c r="G30">
        <f>F30/$K$6</f>
        <v>4.6194029850746263E-8</v>
      </c>
      <c r="H30" s="18">
        <v>3.2040000000000002</v>
      </c>
      <c r="I30">
        <f>H30/$K$6</f>
        <v>7.9701492537313429E-2</v>
      </c>
      <c r="J30">
        <v>0.13569999999999999</v>
      </c>
      <c r="K30">
        <f>J30/$K$6</f>
        <v>3.3756218905472632E-3</v>
      </c>
    </row>
    <row r="31" spans="1:11" x14ac:dyDescent="0.3">
      <c r="A31" s="20">
        <v>45</v>
      </c>
      <c r="B31" s="18">
        <v>6.7569999999999995E-10</v>
      </c>
      <c r="C31">
        <f>$G$6*A31</f>
        <v>430.36363636363626</v>
      </c>
      <c r="D31" s="21">
        <f t="shared" si="0"/>
        <v>5.0631016042780734</v>
      </c>
      <c r="E31" s="22">
        <f>B31/$K$6</f>
        <v>1.6808457711442783E-11</v>
      </c>
      <c r="F31" s="18">
        <v>3.3960000000000001E-8</v>
      </c>
      <c r="G31">
        <f>F31/$K$6</f>
        <v>8.4477611940298502E-10</v>
      </c>
      <c r="H31">
        <v>1.6950000000000001</v>
      </c>
      <c r="I31">
        <f>H31/$K$6</f>
        <v>4.216417910447761E-2</v>
      </c>
      <c r="J31">
        <v>0.30399999999999999</v>
      </c>
      <c r="K31">
        <f>J31/$K$6</f>
        <v>7.5621890547263671E-3</v>
      </c>
    </row>
    <row r="32" spans="1:11" x14ac:dyDescent="0.3">
      <c r="A32" s="20">
        <v>50</v>
      </c>
      <c r="B32" s="18">
        <v>2.8670000000000001E-9</v>
      </c>
      <c r="C32">
        <f>$G$6*A32</f>
        <v>478.18181818181802</v>
      </c>
      <c r="D32" s="21">
        <f t="shared" si="0"/>
        <v>5.6256684491978586</v>
      </c>
      <c r="E32" s="22">
        <f>B32/$K$6</f>
        <v>7.1318407960199007E-11</v>
      </c>
      <c r="F32" s="18">
        <v>2.262E-8</v>
      </c>
      <c r="G32">
        <f>F32/$K$6</f>
        <v>5.6268656716417905E-10</v>
      </c>
      <c r="H32" s="18">
        <v>0.90759999999999996</v>
      </c>
      <c r="I32">
        <f>H32/$K$6</f>
        <v>2.2577114427860694E-2</v>
      </c>
      <c r="J32">
        <v>0.5534</v>
      </c>
      <c r="K32">
        <f>J32/$K$6</f>
        <v>1.3766169154228855E-2</v>
      </c>
    </row>
    <row r="33" spans="1:11" x14ac:dyDescent="0.3">
      <c r="A33" s="20">
        <v>55</v>
      </c>
      <c r="B33" s="18">
        <v>5.0829999999999999E-10</v>
      </c>
      <c r="C33">
        <f>$G$6*A33</f>
        <v>525.99999999999989</v>
      </c>
      <c r="D33" s="21">
        <f t="shared" si="0"/>
        <v>6.1882352941176455</v>
      </c>
      <c r="E33" s="22">
        <f>B33/$K$6</f>
        <v>1.2644278606965173E-11</v>
      </c>
      <c r="F33" s="18">
        <v>3.2540000000000001E-9</v>
      </c>
      <c r="G33">
        <f>F33/$K$6</f>
        <v>8.0945273631840794E-11</v>
      </c>
      <c r="H33" s="18">
        <v>0.49070000000000003</v>
      </c>
      <c r="I33">
        <f>H33/$K$6</f>
        <v>1.2206467661691542E-2</v>
      </c>
      <c r="J33">
        <v>0.86680000000000001</v>
      </c>
      <c r="K33">
        <f>J33/$K$6</f>
        <v>2.1562189054726368E-2</v>
      </c>
    </row>
    <row r="34" spans="1:11" x14ac:dyDescent="0.3">
      <c r="A34" s="20">
        <v>60</v>
      </c>
      <c r="B34" s="18">
        <v>8.636E-11</v>
      </c>
      <c r="C34">
        <f>$G$6*A34</f>
        <v>573.81818181818164</v>
      </c>
      <c r="D34" s="21">
        <f t="shared" si="0"/>
        <v>6.7508021390374306</v>
      </c>
      <c r="E34" s="22">
        <f>B34/$K$6</f>
        <v>2.1482587064676614E-12</v>
      </c>
      <c r="F34" s="18">
        <v>4.5430000000000002E-10</v>
      </c>
      <c r="G34">
        <f>F34/$K$6</f>
        <v>1.1300995024875622E-11</v>
      </c>
      <c r="H34" s="18">
        <v>0.26800000000000002</v>
      </c>
      <c r="I34">
        <f>H34/$K$6</f>
        <v>6.6666666666666662E-3</v>
      </c>
      <c r="J34">
        <v>1.2170000000000001</v>
      </c>
      <c r="K34">
        <f>J34/$K$6</f>
        <v>3.0273631840796018E-2</v>
      </c>
    </row>
    <row r="35" spans="1:11" x14ac:dyDescent="0.3">
      <c r="H35" t="s">
        <v>28</v>
      </c>
      <c r="K35" t="s">
        <v>25</v>
      </c>
    </row>
    <row r="36" spans="1:11" x14ac:dyDescent="0.3">
      <c r="A36" t="s">
        <v>2</v>
      </c>
      <c r="B36" t="s">
        <v>15</v>
      </c>
      <c r="F36" t="s">
        <v>15</v>
      </c>
      <c r="H36" t="s">
        <v>15</v>
      </c>
      <c r="J36" s="31" t="s">
        <v>15</v>
      </c>
    </row>
    <row r="37" spans="1:11" x14ac:dyDescent="0.3">
      <c r="A37" t="s">
        <v>8</v>
      </c>
      <c r="B37" t="s">
        <v>9</v>
      </c>
      <c r="C37" t="s">
        <v>11</v>
      </c>
      <c r="D37" t="s">
        <v>13</v>
      </c>
      <c r="E37" t="s">
        <v>1</v>
      </c>
      <c r="F37" t="s">
        <v>9</v>
      </c>
      <c r="H37" t="s">
        <v>9</v>
      </c>
      <c r="J37" t="s">
        <v>9</v>
      </c>
    </row>
    <row r="38" spans="1:11" x14ac:dyDescent="0.3">
      <c r="A38">
        <v>0</v>
      </c>
      <c r="B38">
        <v>0</v>
      </c>
      <c r="C38">
        <f>$G$6*A38</f>
        <v>0</v>
      </c>
      <c r="D38">
        <f>C38/$E$1</f>
        <v>0</v>
      </c>
      <c r="E38">
        <f>B38/$J$6</f>
        <v>0</v>
      </c>
      <c r="F38">
        <v>0</v>
      </c>
      <c r="G38">
        <f>F38/$J$6</f>
        <v>0</v>
      </c>
      <c r="H38">
        <v>0</v>
      </c>
      <c r="I38">
        <f>H38/$J$6</f>
        <v>0</v>
      </c>
      <c r="J38">
        <v>0</v>
      </c>
      <c r="K38" s="29">
        <f>J38/$J$6</f>
        <v>0</v>
      </c>
    </row>
    <row r="39" spans="1:11" x14ac:dyDescent="0.3">
      <c r="A39">
        <v>5</v>
      </c>
      <c r="B39">
        <v>41.23</v>
      </c>
      <c r="C39">
        <f>$G$6*A39</f>
        <v>47.818181818181806</v>
      </c>
      <c r="D39">
        <f t="shared" ref="D39:D50" si="1">C39/$E$1</f>
        <v>0.56256684491978592</v>
      </c>
      <c r="E39">
        <f>B39/$J$6</f>
        <v>0.98449394325758832</v>
      </c>
      <c r="F39">
        <v>0</v>
      </c>
      <c r="G39">
        <f>F39/$J$6</f>
        <v>0</v>
      </c>
      <c r="H39">
        <v>19.07</v>
      </c>
      <c r="I39">
        <f>H39/$J$6</f>
        <v>0.4553553116158674</v>
      </c>
      <c r="J39">
        <v>0</v>
      </c>
      <c r="K39" s="29">
        <f>J39/$J$6</f>
        <v>0</v>
      </c>
    </row>
    <row r="40" spans="1:11" x14ac:dyDescent="0.3">
      <c r="A40">
        <v>10</v>
      </c>
      <c r="B40">
        <v>41.87</v>
      </c>
      <c r="C40">
        <f>$G$6*A40</f>
        <v>95.636363636363612</v>
      </c>
      <c r="D40">
        <f t="shared" si="1"/>
        <v>1.1251336898395718</v>
      </c>
      <c r="E40">
        <f>B40/$J$6</f>
        <v>0.99977592539886551</v>
      </c>
      <c r="F40">
        <v>41.23</v>
      </c>
      <c r="G40">
        <f>F40/$J$6</f>
        <v>0.98449394325758832</v>
      </c>
      <c r="H40">
        <v>35.61</v>
      </c>
      <c r="I40">
        <f>H40/$J$6</f>
        <v>0.85029903757949854</v>
      </c>
      <c r="J40">
        <v>19.07</v>
      </c>
      <c r="K40" s="29">
        <f>J40/$J$6</f>
        <v>0.4553553116158674</v>
      </c>
    </row>
    <row r="41" spans="1:11" x14ac:dyDescent="0.3">
      <c r="A41">
        <v>15</v>
      </c>
      <c r="B41">
        <v>41.88</v>
      </c>
      <c r="C41">
        <f>$G$6*A41</f>
        <v>143.45454545454541</v>
      </c>
      <c r="D41">
        <f t="shared" si="1"/>
        <v>1.6877005347593577</v>
      </c>
      <c r="E41">
        <f>B41/$J$6</f>
        <v>1.000014706369823</v>
      </c>
      <c r="F41">
        <v>41.87</v>
      </c>
      <c r="G41">
        <f>F41/$J$6</f>
        <v>0.99977592539886551</v>
      </c>
      <c r="H41">
        <v>40.15</v>
      </c>
      <c r="I41">
        <f>H41/$J$6</f>
        <v>0.95870559839418323</v>
      </c>
      <c r="J41">
        <v>35.61</v>
      </c>
      <c r="K41" s="29">
        <f>J41/$J$6</f>
        <v>0.85029903757949854</v>
      </c>
    </row>
    <row r="42" spans="1:11" x14ac:dyDescent="0.3">
      <c r="A42">
        <v>20</v>
      </c>
      <c r="B42">
        <v>0.65010000000000001</v>
      </c>
      <c r="C42">
        <f>$G$6*A42</f>
        <v>191.27272727272722</v>
      </c>
      <c r="D42">
        <f t="shared" si="1"/>
        <v>2.2502673796791437</v>
      </c>
      <c r="E42">
        <f>B42/$J$6</f>
        <v>1.5523150921944173E-2</v>
      </c>
      <c r="F42">
        <v>41.88</v>
      </c>
      <c r="G42">
        <f>F42/$J$6</f>
        <v>1.000014706369823</v>
      </c>
      <c r="H42">
        <v>22.31</v>
      </c>
      <c r="I42">
        <f>H42/$J$6</f>
        <v>0.53272034620608288</v>
      </c>
      <c r="J42">
        <v>40.15</v>
      </c>
      <c r="K42" s="29">
        <f>J42/$J$6</f>
        <v>0.95870559839418323</v>
      </c>
    </row>
    <row r="43" spans="1:11" x14ac:dyDescent="0.3">
      <c r="A43">
        <v>25</v>
      </c>
      <c r="B43">
        <v>7.613E-3</v>
      </c>
      <c r="C43">
        <f>$G$6*A43</f>
        <v>239.09090909090901</v>
      </c>
      <c r="D43">
        <f t="shared" si="1"/>
        <v>2.8128342245989293</v>
      </c>
      <c r="E43">
        <f>B43/$J$6</f>
        <v>1.8178395318991077E-4</v>
      </c>
      <c r="F43">
        <v>0.65010000000000001</v>
      </c>
      <c r="G43">
        <f>F43/$J$6</f>
        <v>1.5523150921944173E-2</v>
      </c>
      <c r="H43">
        <v>6.1180000000000003</v>
      </c>
      <c r="I43">
        <f>H43/$J$6</f>
        <v>0.1460861980317712</v>
      </c>
      <c r="J43">
        <v>22.31</v>
      </c>
      <c r="K43" s="29">
        <f>J43/$J$6</f>
        <v>0.53272034620608288</v>
      </c>
    </row>
    <row r="44" spans="1:11" x14ac:dyDescent="0.3">
      <c r="A44">
        <v>30</v>
      </c>
      <c r="B44" s="18">
        <v>1.143E-4</v>
      </c>
      <c r="C44">
        <f>$G$6*A44</f>
        <v>286.90909090909082</v>
      </c>
      <c r="D44">
        <f t="shared" si="1"/>
        <v>3.3754010695187153</v>
      </c>
      <c r="E44">
        <f>B44/$J$6</f>
        <v>2.7292664980437146E-6</v>
      </c>
      <c r="F44">
        <v>7.613E-3</v>
      </c>
      <c r="G44">
        <f>F44/$J$6</f>
        <v>1.8178395318991077E-4</v>
      </c>
      <c r="H44">
        <v>1.6850000000000001</v>
      </c>
      <c r="I44">
        <f>H44/$J$6</f>
        <v>4.0234593606331227E-2</v>
      </c>
      <c r="J44">
        <v>6.1180000000000003</v>
      </c>
      <c r="K44" s="29">
        <f>J44/$J$6</f>
        <v>0.1460861980317712</v>
      </c>
    </row>
    <row r="45" spans="1:11" x14ac:dyDescent="0.3">
      <c r="A45">
        <v>35</v>
      </c>
      <c r="B45" s="18">
        <v>1.9439999999999999E-6</v>
      </c>
      <c r="C45">
        <f>$G$6*A45</f>
        <v>334.72727272727263</v>
      </c>
      <c r="D45">
        <f t="shared" si="1"/>
        <v>3.9379679144385014</v>
      </c>
      <c r="E45">
        <f>B45/$J$6</f>
        <v>4.6419020754129321E-8</v>
      </c>
      <c r="F45" s="18">
        <v>1.143E-4</v>
      </c>
      <c r="G45">
        <f>F45/$J$6</f>
        <v>2.7292664980437146E-6</v>
      </c>
      <c r="H45">
        <v>0.4854</v>
      </c>
      <c r="I45">
        <f>H45/$J$6</f>
        <v>1.1590428330274884E-2</v>
      </c>
      <c r="J45">
        <v>1.6850000000000001</v>
      </c>
      <c r="K45" s="29">
        <f>J45/$J$6</f>
        <v>4.0234593606331227E-2</v>
      </c>
    </row>
    <row r="46" spans="1:11" x14ac:dyDescent="0.3">
      <c r="A46">
        <v>40</v>
      </c>
      <c r="B46" s="18">
        <v>3.5630000000000002E-8</v>
      </c>
      <c r="C46">
        <f>$G$6*A46</f>
        <v>382.54545454545445</v>
      </c>
      <c r="D46">
        <f t="shared" si="1"/>
        <v>4.5005347593582874</v>
      </c>
      <c r="E46">
        <f>B46/$J$6</f>
        <v>8.5077659952141344E-10</v>
      </c>
      <c r="F46" s="18">
        <v>1.9439999999999999E-6</v>
      </c>
      <c r="G46">
        <f>F46/$J$6</f>
        <v>4.6419020754129321E-8</v>
      </c>
      <c r="H46">
        <v>0.14510000000000001</v>
      </c>
      <c r="I46">
        <f>H46/$J$6</f>
        <v>3.4647118885926774E-3</v>
      </c>
      <c r="J46">
        <v>0.4854</v>
      </c>
      <c r="K46" s="29">
        <f>J46/$J$6</f>
        <v>1.1590428330274884E-2</v>
      </c>
    </row>
    <row r="47" spans="1:11" x14ac:dyDescent="0.3">
      <c r="A47">
        <v>45</v>
      </c>
      <c r="B47" s="18">
        <v>7.1770000000000001E-10</v>
      </c>
      <c r="C47">
        <f>$G$6*A47</f>
        <v>430.36363636363626</v>
      </c>
      <c r="D47">
        <f t="shared" si="1"/>
        <v>5.0631016042780734</v>
      </c>
      <c r="E47">
        <f>B47/$J$6</f>
        <v>1.713731028561657E-11</v>
      </c>
      <c r="F47" s="18">
        <v>3.5549999999999997E-8</v>
      </c>
      <c r="G47">
        <f>F47/$J$6</f>
        <v>8.4886635175375376E-10</v>
      </c>
      <c r="H47">
        <v>4.4699999999999997E-2</v>
      </c>
      <c r="I47">
        <f>H47/$J$6</f>
        <v>1.0673509401798254E-3</v>
      </c>
      <c r="J47">
        <v>0.14510000000000001</v>
      </c>
      <c r="K47" s="29">
        <f>J47/$J$6</f>
        <v>3.4647118885926774E-3</v>
      </c>
    </row>
    <row r="48" spans="1:11" x14ac:dyDescent="0.3">
      <c r="A48">
        <v>50</v>
      </c>
      <c r="B48" s="18">
        <v>2.6690000000000002E-9</v>
      </c>
      <c r="C48">
        <f>$G$6*A48</f>
        <v>478.18181818181802</v>
      </c>
      <c r="D48">
        <f t="shared" si="1"/>
        <v>5.6256684491978586</v>
      </c>
      <c r="E48">
        <f>B48/$J$6</f>
        <v>6.3730641148544834E-11</v>
      </c>
      <c r="F48" s="18">
        <v>2.2650000000000001E-8</v>
      </c>
      <c r="G48">
        <f>F48/$J$6</f>
        <v>5.4083889921863643E-10</v>
      </c>
      <c r="H48">
        <v>1.413E-2</v>
      </c>
      <c r="I48">
        <f>H48/$J$6</f>
        <v>3.3739751196288444E-4</v>
      </c>
      <c r="J48">
        <v>4.3749999999999997E-2</v>
      </c>
      <c r="K48" s="29">
        <f>J48/$J$6</f>
        <v>1.0446667479388672E-3</v>
      </c>
    </row>
    <row r="49" spans="1:11" x14ac:dyDescent="0.3">
      <c r="A49">
        <v>55</v>
      </c>
      <c r="B49" s="18">
        <v>2.727E-10</v>
      </c>
      <c r="C49">
        <f>$G$6*A49</f>
        <v>525.99999999999989</v>
      </c>
      <c r="D49">
        <f t="shared" si="1"/>
        <v>6.1882352941176455</v>
      </c>
      <c r="E49">
        <f>B49/$J$6</f>
        <v>6.5115570780098074E-12</v>
      </c>
      <c r="F49" s="18">
        <v>3.4079999999999998E-9</v>
      </c>
      <c r="G49">
        <f>F49/$J$6</f>
        <v>8.1376554902300783E-11</v>
      </c>
      <c r="H49">
        <v>4.5560000000000002E-3</v>
      </c>
      <c r="I49">
        <f>H49/$J$6</f>
        <v>1.0878861036821667E-4</v>
      </c>
      <c r="J49">
        <v>1.4319999999999999E-2</v>
      </c>
      <c r="K49" s="29">
        <f>J49/$J$6</f>
        <v>3.4193435041107603E-4</v>
      </c>
    </row>
    <row r="50" spans="1:11" x14ac:dyDescent="0.3">
      <c r="A50">
        <v>60</v>
      </c>
      <c r="B50" s="18">
        <v>0</v>
      </c>
      <c r="C50">
        <f>$G$6*A50</f>
        <v>573.81818181818164</v>
      </c>
      <c r="D50">
        <f t="shared" si="1"/>
        <v>6.7508021390374306</v>
      </c>
      <c r="E50">
        <f>B50/$J$6</f>
        <v>0</v>
      </c>
      <c r="F50" s="18">
        <v>5.3119999999999999E-10</v>
      </c>
      <c r="G50">
        <f>F50/$J$6</f>
        <v>1.2684045177260029E-11</v>
      </c>
      <c r="H50">
        <v>1.4710000000000001E-3</v>
      </c>
      <c r="I50">
        <f>H50/$J$6</f>
        <v>3.5124680827841686E-5</v>
      </c>
      <c r="J50">
        <v>4.6010000000000001E-3</v>
      </c>
      <c r="K50" s="29">
        <f>J50/$J$6</f>
        <v>1.0986312473752522E-4</v>
      </c>
    </row>
    <row r="51" spans="1:11" x14ac:dyDescent="0.3">
      <c r="F51" s="18"/>
    </row>
  </sheetData>
  <mergeCells count="4">
    <mergeCell ref="A3:D3"/>
    <mergeCell ref="B4:C4"/>
    <mergeCell ref="H9:I9"/>
    <mergeCell ref="J9:K9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36"/>
  <sheetViews>
    <sheetView tabSelected="1" zoomScale="60" zoomScaleNormal="60" workbookViewId="0">
      <selection activeCell="AH28" sqref="AH28"/>
    </sheetView>
  </sheetViews>
  <sheetFormatPr defaultRowHeight="14.4" x14ac:dyDescent="0.3"/>
  <sheetData>
    <row r="1" spans="1:16" ht="15.6" x14ac:dyDescent="0.3">
      <c r="A1" s="56" t="s">
        <v>47</v>
      </c>
      <c r="K1" t="s">
        <v>18</v>
      </c>
      <c r="L1" t="s">
        <v>26</v>
      </c>
      <c r="N1" t="s">
        <v>1</v>
      </c>
      <c r="O1" t="s">
        <v>13</v>
      </c>
    </row>
    <row r="2" spans="1:16" x14ac:dyDescent="0.3">
      <c r="D2" t="s">
        <v>0</v>
      </c>
      <c r="E2">
        <v>85</v>
      </c>
      <c r="G2" t="s">
        <v>12</v>
      </c>
      <c r="H2" s="9">
        <v>9.5636363636363608</v>
      </c>
      <c r="J2" t="s">
        <v>14</v>
      </c>
      <c r="K2" s="3">
        <v>41.879384106289372</v>
      </c>
      <c r="L2" s="5">
        <v>40.200000000000003</v>
      </c>
      <c r="N2">
        <v>0</v>
      </c>
      <c r="O2" s="4">
        <v>1.6877005347593577</v>
      </c>
      <c r="P2">
        <v>15</v>
      </c>
    </row>
    <row r="3" spans="1:16" x14ac:dyDescent="0.3">
      <c r="A3" s="54" t="s">
        <v>5</v>
      </c>
      <c r="B3" s="55"/>
      <c r="N3">
        <v>1</v>
      </c>
      <c r="O3">
        <v>1.6877005347593577</v>
      </c>
      <c r="P3">
        <v>15</v>
      </c>
    </row>
    <row r="4" spans="1:16" x14ac:dyDescent="0.3">
      <c r="A4" s="14" t="s">
        <v>0</v>
      </c>
      <c r="B4" s="48" t="s">
        <v>1</v>
      </c>
      <c r="C4" s="49"/>
      <c r="D4" s="15" t="s">
        <v>6</v>
      </c>
    </row>
    <row r="5" spans="1:16" x14ac:dyDescent="0.3">
      <c r="A5" s="13"/>
      <c r="B5" s="10" t="s">
        <v>2</v>
      </c>
      <c r="C5" s="11" t="s">
        <v>3</v>
      </c>
      <c r="D5" s="11" t="s">
        <v>7</v>
      </c>
    </row>
    <row r="6" spans="1:16" x14ac:dyDescent="0.3">
      <c r="A6" s="27">
        <v>0</v>
      </c>
      <c r="B6" s="5">
        <v>0</v>
      </c>
      <c r="C6" s="4">
        <v>0</v>
      </c>
      <c r="D6" s="11">
        <v>0</v>
      </c>
    </row>
    <row r="7" spans="1:16" x14ac:dyDescent="0.3">
      <c r="A7" s="27">
        <v>0.27058823529411763</v>
      </c>
      <c r="B7" s="5">
        <v>0</v>
      </c>
      <c r="C7" s="4">
        <v>0</v>
      </c>
      <c r="D7" s="11">
        <v>2.5</v>
      </c>
    </row>
    <row r="8" spans="1:16" x14ac:dyDescent="0.3">
      <c r="A8" s="27">
        <v>0.81176470588235294</v>
      </c>
      <c r="B8" s="5">
        <v>0.60384713970128456</v>
      </c>
      <c r="C8" s="4">
        <v>0</v>
      </c>
      <c r="D8" s="11">
        <v>7.5</v>
      </c>
    </row>
    <row r="9" spans="1:16" x14ac:dyDescent="0.3">
      <c r="A9" s="27">
        <v>1.3529411764705883</v>
      </c>
      <c r="B9" s="5">
        <v>0.70369215316954503</v>
      </c>
      <c r="C9" s="4">
        <v>0</v>
      </c>
      <c r="D9" s="11">
        <v>12.5</v>
      </c>
    </row>
    <row r="10" spans="1:16" x14ac:dyDescent="0.3">
      <c r="A10" s="27">
        <v>1.9176470588235295</v>
      </c>
      <c r="B10" s="5">
        <v>0.72773177548823664</v>
      </c>
      <c r="C10" s="4">
        <v>0</v>
      </c>
      <c r="D10" s="11">
        <v>17.5</v>
      </c>
    </row>
    <row r="11" spans="1:16" x14ac:dyDescent="0.3">
      <c r="A11" s="27">
        <v>2.4823529411764707</v>
      </c>
      <c r="B11" s="5">
        <v>0.41369416273257298</v>
      </c>
      <c r="C11" s="4">
        <v>0</v>
      </c>
      <c r="D11" s="11">
        <v>22.5</v>
      </c>
    </row>
    <row r="12" spans="1:16" x14ac:dyDescent="0.3">
      <c r="A12" s="27">
        <v>3.0352941176470587</v>
      </c>
      <c r="B12" s="5">
        <v>0</v>
      </c>
      <c r="C12" s="4">
        <v>0</v>
      </c>
      <c r="D12" s="11">
        <v>27.5</v>
      </c>
    </row>
    <row r="13" spans="1:16" x14ac:dyDescent="0.3">
      <c r="A13" s="27">
        <v>3.6235294117647059</v>
      </c>
      <c r="B13" s="5">
        <v>0</v>
      </c>
      <c r="C13" s="4">
        <v>0</v>
      </c>
      <c r="D13" s="11">
        <v>32.5</v>
      </c>
    </row>
    <row r="14" spans="1:16" x14ac:dyDescent="0.3">
      <c r="A14" s="27">
        <v>4.1882352941176473</v>
      </c>
      <c r="B14" s="5">
        <v>0</v>
      </c>
      <c r="C14" s="4">
        <v>0</v>
      </c>
      <c r="D14" s="11">
        <v>37.5</v>
      </c>
    </row>
    <row r="15" spans="1:16" x14ac:dyDescent="0.3">
      <c r="A15" s="27">
        <v>4.7647058823529411</v>
      </c>
      <c r="B15" s="5">
        <v>0</v>
      </c>
      <c r="C15" s="4">
        <v>0</v>
      </c>
      <c r="D15" s="11">
        <v>42.5</v>
      </c>
    </row>
    <row r="16" spans="1:16" x14ac:dyDescent="0.3">
      <c r="A16" s="27">
        <v>5.341176470588235</v>
      </c>
      <c r="B16" s="5">
        <v>0</v>
      </c>
      <c r="C16" s="4">
        <v>0</v>
      </c>
      <c r="D16" s="11">
        <v>47.5</v>
      </c>
    </row>
    <row r="17" spans="1:20" x14ac:dyDescent="0.3">
      <c r="A17" s="30">
        <v>5.9176470588235297</v>
      </c>
      <c r="B17" s="5">
        <v>0</v>
      </c>
      <c r="C17" s="4">
        <v>0</v>
      </c>
      <c r="D17" s="12">
        <v>52.5</v>
      </c>
    </row>
    <row r="21" spans="1:20" x14ac:dyDescent="0.3">
      <c r="D21" t="s">
        <v>16</v>
      </c>
      <c r="F21" t="s">
        <v>16</v>
      </c>
      <c r="H21" t="s">
        <v>16</v>
      </c>
      <c r="O21" t="s">
        <v>15</v>
      </c>
      <c r="Q21" t="s">
        <v>15</v>
      </c>
      <c r="S21" t="s">
        <v>15</v>
      </c>
    </row>
    <row r="22" spans="1:20" x14ac:dyDescent="0.3">
      <c r="A22" s="47" t="s">
        <v>3</v>
      </c>
      <c r="D22" t="s">
        <v>9</v>
      </c>
      <c r="F22" t="s">
        <v>9</v>
      </c>
      <c r="H22" t="s">
        <v>9</v>
      </c>
      <c r="L22" s="47" t="s">
        <v>2</v>
      </c>
      <c r="O22" t="s">
        <v>9</v>
      </c>
      <c r="Q22" t="s">
        <v>9</v>
      </c>
      <c r="S22" t="s">
        <v>9</v>
      </c>
    </row>
    <row r="23" spans="1:20" x14ac:dyDescent="0.3">
      <c r="A23" t="s">
        <v>8</v>
      </c>
      <c r="B23" t="s">
        <v>11</v>
      </c>
      <c r="C23" t="s">
        <v>13</v>
      </c>
      <c r="D23" t="s">
        <v>37</v>
      </c>
      <c r="E23" t="s">
        <v>1</v>
      </c>
      <c r="F23" t="s">
        <v>39</v>
      </c>
      <c r="G23" t="s">
        <v>1</v>
      </c>
      <c r="H23" t="s">
        <v>40</v>
      </c>
      <c r="L23" t="s">
        <v>8</v>
      </c>
      <c r="M23" t="s">
        <v>11</v>
      </c>
      <c r="N23" t="s">
        <v>13</v>
      </c>
      <c r="O23" t="s">
        <v>37</v>
      </c>
      <c r="P23" t="s">
        <v>1</v>
      </c>
      <c r="Q23" t="s">
        <v>39</v>
      </c>
      <c r="R23" t="s">
        <v>1</v>
      </c>
      <c r="S23" t="s">
        <v>40</v>
      </c>
    </row>
    <row r="24" spans="1:20" x14ac:dyDescent="0.3">
      <c r="A24">
        <v>0</v>
      </c>
      <c r="B24" s="6">
        <f t="shared" ref="B24:B36" si="0">$H$2*A24</f>
        <v>0</v>
      </c>
      <c r="C24" s="4">
        <f>B24/$E$2</f>
        <v>0</v>
      </c>
      <c r="D24">
        <v>0</v>
      </c>
      <c r="E24">
        <f>D24/$L$2</f>
        <v>0</v>
      </c>
      <c r="F24">
        <v>0</v>
      </c>
      <c r="G24" s="5">
        <f>F24/$L$2</f>
        <v>0</v>
      </c>
      <c r="H24">
        <v>0</v>
      </c>
      <c r="I24" s="5">
        <f>H24/$L$2</f>
        <v>0</v>
      </c>
      <c r="L24">
        <v>0</v>
      </c>
      <c r="M24" s="6">
        <f t="shared" ref="M24:M36" si="1">$H$2*L24</f>
        <v>0</v>
      </c>
      <c r="N24" s="4">
        <f>M24/$E$2</f>
        <v>0</v>
      </c>
      <c r="O24">
        <v>0</v>
      </c>
      <c r="P24">
        <f>O24/$K$2</f>
        <v>0</v>
      </c>
      <c r="Q24">
        <v>0</v>
      </c>
      <c r="R24" s="5">
        <f>Q24/$K$2</f>
        <v>0</v>
      </c>
      <c r="S24">
        <v>0</v>
      </c>
      <c r="T24" s="5">
        <f>S24/$K$2</f>
        <v>0</v>
      </c>
    </row>
    <row r="25" spans="1:20" x14ac:dyDescent="0.3">
      <c r="A25">
        <v>5</v>
      </c>
      <c r="B25" s="6">
        <f t="shared" si="0"/>
        <v>47.818181818181806</v>
      </c>
      <c r="C25" s="4">
        <f t="shared" ref="C25:C36" si="2">B25/$E$2</f>
        <v>0.56256684491978592</v>
      </c>
      <c r="D25" s="18">
        <v>2.5089999999999999E-12</v>
      </c>
      <c r="E25" s="5">
        <f t="shared" ref="E25:E36" si="3">D25/$L$2</f>
        <v>6.2412935323383081E-14</v>
      </c>
      <c r="F25" s="18">
        <v>4.097E-12</v>
      </c>
      <c r="G25" s="5">
        <f t="shared" ref="G25:G36" si="4">F25/$L$2</f>
        <v>1.0191542288557213E-13</v>
      </c>
      <c r="H25" s="18">
        <v>3.2710000000000001E-12</v>
      </c>
      <c r="I25" s="5">
        <f t="shared" ref="I25:I36" si="5">H25/$L$2</f>
        <v>8.1368159203980101E-14</v>
      </c>
      <c r="L25">
        <v>5</v>
      </c>
      <c r="M25" s="6">
        <f t="shared" si="1"/>
        <v>47.818181818181806</v>
      </c>
      <c r="N25" s="4">
        <f t="shared" ref="N25:N36" si="6">M25/$E$2</f>
        <v>0.56256684491978592</v>
      </c>
      <c r="O25">
        <v>8.6859999999999999</v>
      </c>
      <c r="P25">
        <f t="shared" ref="P25:P36" si="7">O25/$K$2</f>
        <v>0.20740515137364574</v>
      </c>
      <c r="Q25">
        <v>35.72</v>
      </c>
      <c r="R25" s="5">
        <f t="shared" ref="R25:R36" si="8">Q25/$K$2</f>
        <v>0.85292562826003049</v>
      </c>
      <c r="S25">
        <v>20.23</v>
      </c>
      <c r="T25" s="5">
        <f t="shared" ref="T25:T36" si="9">S25/$K$2</f>
        <v>0.48305390424693218</v>
      </c>
    </row>
    <row r="26" spans="1:20" x14ac:dyDescent="0.3">
      <c r="A26">
        <v>10</v>
      </c>
      <c r="B26" s="6">
        <f t="shared" si="0"/>
        <v>95.636363636363612</v>
      </c>
      <c r="C26" s="4">
        <f t="shared" si="2"/>
        <v>1.1251336898395718</v>
      </c>
      <c r="D26" s="18">
        <v>2.7510000000000001E-10</v>
      </c>
      <c r="E26" s="5">
        <f t="shared" si="3"/>
        <v>6.8432835820895521E-12</v>
      </c>
      <c r="F26" s="18">
        <v>2.9770000000000003E-7</v>
      </c>
      <c r="G26" s="5">
        <f t="shared" si="4"/>
        <v>7.4054726368159207E-9</v>
      </c>
      <c r="H26" s="18">
        <v>5.0899999999999999E-8</v>
      </c>
      <c r="I26" s="5">
        <f t="shared" si="5"/>
        <v>1.2661691542288555E-9</v>
      </c>
      <c r="L26">
        <v>10</v>
      </c>
      <c r="M26" s="6">
        <f t="shared" si="1"/>
        <v>95.636363636363612</v>
      </c>
      <c r="N26" s="4">
        <f t="shared" si="6"/>
        <v>1.1251336898395718</v>
      </c>
      <c r="O26">
        <v>26.69</v>
      </c>
      <c r="P26">
        <f t="shared" si="7"/>
        <v>0.63730641148544842</v>
      </c>
      <c r="Q26">
        <v>41.4</v>
      </c>
      <c r="R26" s="5">
        <f t="shared" si="8"/>
        <v>0.98855321976386512</v>
      </c>
      <c r="S26">
        <v>35.049999999999997</v>
      </c>
      <c r="T26" s="5">
        <f t="shared" si="9"/>
        <v>0.83692730320588093</v>
      </c>
    </row>
    <row r="27" spans="1:20" x14ac:dyDescent="0.3">
      <c r="A27">
        <v>15</v>
      </c>
      <c r="B27" s="6">
        <f t="shared" si="0"/>
        <v>143.45454545454541</v>
      </c>
      <c r="C27" s="4">
        <f t="shared" si="2"/>
        <v>1.6877005347593577</v>
      </c>
      <c r="D27" s="18">
        <v>1.8279999999999999E-6</v>
      </c>
      <c r="E27" s="5">
        <f t="shared" si="3"/>
        <v>4.5472636815920391E-8</v>
      </c>
      <c r="F27">
        <v>2.0010000000000001E-4</v>
      </c>
      <c r="G27" s="5">
        <f t="shared" si="4"/>
        <v>4.9776119402985072E-6</v>
      </c>
      <c r="H27" s="18">
        <v>4.74E-5</v>
      </c>
      <c r="I27" s="5">
        <f t="shared" si="5"/>
        <v>1.1791044776119401E-6</v>
      </c>
      <c r="L27">
        <v>15</v>
      </c>
      <c r="M27" s="6">
        <f t="shared" si="1"/>
        <v>143.45454545454541</v>
      </c>
      <c r="N27" s="4">
        <f t="shared" si="6"/>
        <v>1.6877005347593577</v>
      </c>
      <c r="O27">
        <v>35.479999999999997</v>
      </c>
      <c r="P27">
        <f t="shared" si="7"/>
        <v>0.84719488495705153</v>
      </c>
      <c r="Q27">
        <v>41.83</v>
      </c>
      <c r="R27" s="5">
        <f t="shared" si="8"/>
        <v>0.99882080151503572</v>
      </c>
      <c r="S27">
        <v>39.6</v>
      </c>
      <c r="T27" s="5">
        <f t="shared" si="9"/>
        <v>0.94557264499152327</v>
      </c>
    </row>
    <row r="28" spans="1:20" x14ac:dyDescent="0.3">
      <c r="A28">
        <v>20</v>
      </c>
      <c r="B28" s="6">
        <f t="shared" si="0"/>
        <v>191.27272727272722</v>
      </c>
      <c r="C28" s="4">
        <f t="shared" si="2"/>
        <v>2.2502673796791437</v>
      </c>
      <c r="D28">
        <v>1.5359999999999999E-4</v>
      </c>
      <c r="E28" s="5">
        <f t="shared" si="3"/>
        <v>3.8208955223880594E-6</v>
      </c>
      <c r="F28">
        <v>5.293E-3</v>
      </c>
      <c r="G28" s="5">
        <f t="shared" si="4"/>
        <v>1.3166666666666665E-4</v>
      </c>
      <c r="H28">
        <v>1.5759999999999999E-3</v>
      </c>
      <c r="I28" s="5">
        <f t="shared" si="5"/>
        <v>3.9203980099502483E-5</v>
      </c>
      <c r="L28">
        <v>20</v>
      </c>
      <c r="M28" s="6">
        <f t="shared" si="1"/>
        <v>191.27272727272722</v>
      </c>
      <c r="N28" s="4">
        <f t="shared" si="6"/>
        <v>2.2502673796791437</v>
      </c>
      <c r="O28">
        <v>6.1539999999999999</v>
      </c>
      <c r="P28">
        <f t="shared" si="7"/>
        <v>0.14694580952721803</v>
      </c>
      <c r="Q28">
        <v>30.47</v>
      </c>
      <c r="R28" s="5">
        <f t="shared" si="8"/>
        <v>0.72756561850736645</v>
      </c>
      <c r="S28">
        <v>20.83</v>
      </c>
      <c r="T28" s="5">
        <f>S28/$K$2</f>
        <v>0.49738076250437946</v>
      </c>
    </row>
    <row r="29" spans="1:20" x14ac:dyDescent="0.3">
      <c r="A29">
        <v>25</v>
      </c>
      <c r="B29" s="6">
        <f t="shared" si="0"/>
        <v>239.09090909090901</v>
      </c>
      <c r="C29" s="4">
        <f t="shared" si="2"/>
        <v>2.8128342245989293</v>
      </c>
      <c r="D29">
        <v>2.2209999999999999E-3</v>
      </c>
      <c r="E29" s="5">
        <f t="shared" si="3"/>
        <v>5.5248756218905465E-5</v>
      </c>
      <c r="F29">
        <v>3.8100000000000002E-2</v>
      </c>
      <c r="G29" s="5">
        <f t="shared" si="4"/>
        <v>9.4776119402985076E-4</v>
      </c>
      <c r="H29">
        <v>1.342E-2</v>
      </c>
      <c r="I29" s="5">
        <f t="shared" si="5"/>
        <v>3.3383084577114422E-4</v>
      </c>
      <c r="L29">
        <v>25</v>
      </c>
      <c r="M29" s="6">
        <f t="shared" si="1"/>
        <v>239.09090909090901</v>
      </c>
      <c r="N29" s="4">
        <f t="shared" si="6"/>
        <v>2.8128342245989293</v>
      </c>
      <c r="O29">
        <v>0.4834</v>
      </c>
      <c r="P29">
        <f t="shared" si="7"/>
        <v>1.1542672136083391E-2</v>
      </c>
      <c r="Q29">
        <v>14.01</v>
      </c>
      <c r="R29" s="5">
        <f t="shared" si="8"/>
        <v>0.33453214031139494</v>
      </c>
      <c r="S29">
        <v>6.5170000000000003</v>
      </c>
      <c r="T29" s="5">
        <f t="shared" si="9"/>
        <v>0.15561355877297367</v>
      </c>
    </row>
    <row r="30" spans="1:20" x14ac:dyDescent="0.3">
      <c r="A30">
        <v>30</v>
      </c>
      <c r="B30" s="6">
        <f t="shared" si="0"/>
        <v>286.90909090909082</v>
      </c>
      <c r="C30" s="4">
        <f t="shared" si="2"/>
        <v>3.3754010695187153</v>
      </c>
      <c r="D30">
        <v>1.3259999999999999E-2</v>
      </c>
      <c r="E30" s="5">
        <f t="shared" si="3"/>
        <v>3.2985074626865665E-4</v>
      </c>
      <c r="F30">
        <v>0.1424</v>
      </c>
      <c r="G30" s="5">
        <f t="shared" si="4"/>
        <v>3.5422885572139302E-3</v>
      </c>
      <c r="H30">
        <v>5.7110000000000001E-2</v>
      </c>
      <c r="I30" s="5">
        <f t="shared" si="5"/>
        <v>1.4206467661691542E-3</v>
      </c>
      <c r="L30">
        <v>30</v>
      </c>
      <c r="M30" s="6">
        <f t="shared" si="1"/>
        <v>286.90909090909082</v>
      </c>
      <c r="N30" s="4">
        <f t="shared" si="6"/>
        <v>3.3754010695187153</v>
      </c>
      <c r="O30">
        <v>4.4060000000000002E-2</v>
      </c>
      <c r="P30">
        <f t="shared" si="7"/>
        <v>1.0520689580385484E-3</v>
      </c>
      <c r="Q30">
        <v>5.8819999999999997</v>
      </c>
      <c r="R30" s="5">
        <f t="shared" si="8"/>
        <v>0.14045096711717522</v>
      </c>
      <c r="S30">
        <v>2.161</v>
      </c>
      <c r="T30" s="5">
        <f t="shared" si="9"/>
        <v>5.1600567823906103E-2</v>
      </c>
    </row>
    <row r="31" spans="1:20" x14ac:dyDescent="0.3">
      <c r="A31">
        <v>35</v>
      </c>
      <c r="B31" s="6">
        <f t="shared" si="0"/>
        <v>334.72727272727263</v>
      </c>
      <c r="C31" s="4">
        <f t="shared" si="2"/>
        <v>3.9379679144385014</v>
      </c>
      <c r="D31">
        <v>4.7539999999999999E-2</v>
      </c>
      <c r="E31" s="5">
        <f t="shared" si="3"/>
        <v>1.1825870646766168E-3</v>
      </c>
      <c r="F31">
        <v>0.36099999999999999</v>
      </c>
      <c r="G31" s="5">
        <f t="shared" si="4"/>
        <v>8.980099502487562E-3</v>
      </c>
      <c r="H31">
        <v>0.161</v>
      </c>
      <c r="I31" s="5">
        <f t="shared" si="5"/>
        <v>4.0049751243781094E-3</v>
      </c>
      <c r="L31">
        <v>35</v>
      </c>
      <c r="M31" s="6">
        <f t="shared" si="1"/>
        <v>334.72727272727263</v>
      </c>
      <c r="N31" s="4">
        <f t="shared" si="6"/>
        <v>3.9379679144385014</v>
      </c>
      <c r="O31">
        <v>4.4099999999999999E-3</v>
      </c>
      <c r="P31">
        <f t="shared" si="7"/>
        <v>1.0530240819223781E-4</v>
      </c>
      <c r="Q31">
        <v>2.4870000000000001</v>
      </c>
      <c r="R31" s="5">
        <f t="shared" si="8"/>
        <v>5.9384827477119151E-2</v>
      </c>
      <c r="S31">
        <v>0.76900000000000002</v>
      </c>
      <c r="T31" s="5">
        <f t="shared" si="9"/>
        <v>1.8362256666628319E-2</v>
      </c>
    </row>
    <row r="32" spans="1:20" x14ac:dyDescent="0.3">
      <c r="A32">
        <v>40</v>
      </c>
      <c r="B32" s="6">
        <f t="shared" si="0"/>
        <v>382.54545454545445</v>
      </c>
      <c r="C32" s="4">
        <f t="shared" si="2"/>
        <v>4.5005347593582874</v>
      </c>
      <c r="D32">
        <v>0.1225</v>
      </c>
      <c r="E32" s="5">
        <f t="shared" si="3"/>
        <v>3.0472636815920395E-3</v>
      </c>
      <c r="F32">
        <v>0.70499999999999996</v>
      </c>
      <c r="G32" s="5">
        <f t="shared" si="4"/>
        <v>1.7537313432835818E-2</v>
      </c>
      <c r="H32">
        <v>0.34499999999999997</v>
      </c>
      <c r="I32" s="5">
        <f t="shared" si="5"/>
        <v>8.5820895522388044E-3</v>
      </c>
      <c r="L32">
        <v>40</v>
      </c>
      <c r="M32" s="6">
        <f t="shared" si="1"/>
        <v>382.54545454545445</v>
      </c>
      <c r="N32" s="4">
        <f t="shared" si="6"/>
        <v>4.5005347593582874</v>
      </c>
      <c r="O32">
        <v>4.6890000000000001E-4</v>
      </c>
      <c r="P32">
        <f t="shared" si="7"/>
        <v>1.1196439728195082E-5</v>
      </c>
      <c r="Q32">
        <v>1.0720000000000001</v>
      </c>
      <c r="R32" s="5">
        <f t="shared" si="8"/>
        <v>2.5597320086639216E-2</v>
      </c>
      <c r="S32">
        <v>0.28920000000000001</v>
      </c>
      <c r="T32" s="5">
        <f t="shared" si="9"/>
        <v>6.9055456800896095E-3</v>
      </c>
    </row>
    <row r="33" spans="1:20" x14ac:dyDescent="0.3">
      <c r="A33">
        <v>45</v>
      </c>
      <c r="B33" s="6">
        <f t="shared" si="0"/>
        <v>430.36363636363626</v>
      </c>
      <c r="C33" s="4">
        <f t="shared" si="2"/>
        <v>5.0631016042780734</v>
      </c>
      <c r="D33">
        <v>0.2505</v>
      </c>
      <c r="E33" s="5">
        <f t="shared" si="3"/>
        <v>6.2313432835820895E-3</v>
      </c>
      <c r="F33">
        <v>1.145</v>
      </c>
      <c r="G33" s="5">
        <f t="shared" si="4"/>
        <v>2.8482587064676615E-2</v>
      </c>
      <c r="H33">
        <v>0.60760000000000003</v>
      </c>
      <c r="I33" s="5">
        <f t="shared" si="5"/>
        <v>1.5114427860696517E-2</v>
      </c>
      <c r="L33">
        <v>45</v>
      </c>
      <c r="M33" s="6">
        <f t="shared" si="1"/>
        <v>430.36363636363626</v>
      </c>
      <c r="N33" s="4">
        <f t="shared" si="6"/>
        <v>5.0631016042780734</v>
      </c>
      <c r="O33" s="18">
        <v>5.2009999999999998E-5</v>
      </c>
      <c r="P33">
        <f t="shared" si="7"/>
        <v>1.2418998299497254E-6</v>
      </c>
      <c r="Q33">
        <v>0.4713</v>
      </c>
      <c r="R33" s="5">
        <f t="shared" si="8"/>
        <v>1.1253747161224872E-2</v>
      </c>
      <c r="S33">
        <v>0.1135</v>
      </c>
      <c r="T33" s="5">
        <f t="shared" si="9"/>
        <v>2.7101640203671183E-3</v>
      </c>
    </row>
    <row r="34" spans="1:20" x14ac:dyDescent="0.3">
      <c r="A34">
        <v>50</v>
      </c>
      <c r="B34" s="6">
        <f t="shared" si="0"/>
        <v>478.18181818181802</v>
      </c>
      <c r="C34" s="4">
        <f t="shared" si="2"/>
        <v>5.6256684491978586</v>
      </c>
      <c r="D34">
        <v>0.43240000000000001</v>
      </c>
      <c r="E34" s="5">
        <f t="shared" si="3"/>
        <v>1.0756218905472636E-2</v>
      </c>
      <c r="F34">
        <v>1.63</v>
      </c>
      <c r="G34" s="5">
        <f t="shared" si="4"/>
        <v>4.0547263681592033E-2</v>
      </c>
      <c r="H34">
        <v>0.92879999999999996</v>
      </c>
      <c r="I34" s="5">
        <f t="shared" si="5"/>
        <v>2.3104477611940295E-2</v>
      </c>
      <c r="L34">
        <v>50</v>
      </c>
      <c r="M34" s="6">
        <f t="shared" si="1"/>
        <v>478.18181818181802</v>
      </c>
      <c r="N34" s="4">
        <f t="shared" si="6"/>
        <v>5.6256684491978586</v>
      </c>
      <c r="O34" s="18">
        <v>4.1559999999999997E-6</v>
      </c>
      <c r="P34">
        <f t="shared" si="7"/>
        <v>9.9237371529918436E-8</v>
      </c>
      <c r="Q34">
        <v>0.21049999999999999</v>
      </c>
      <c r="R34" s="5">
        <f t="shared" si="8"/>
        <v>5.0263394386544352E-3</v>
      </c>
      <c r="S34">
        <v>4.5969999999999997E-2</v>
      </c>
      <c r="T34" s="5">
        <f t="shared" si="9"/>
        <v>1.0976761234914223E-3</v>
      </c>
    </row>
    <row r="35" spans="1:20" x14ac:dyDescent="0.3">
      <c r="A35">
        <v>55</v>
      </c>
      <c r="B35" s="6">
        <f t="shared" si="0"/>
        <v>525.99999999999989</v>
      </c>
      <c r="C35" s="4">
        <f t="shared" si="2"/>
        <v>6.1882352941176455</v>
      </c>
      <c r="D35">
        <v>0.65880000000000005</v>
      </c>
      <c r="E35" s="5">
        <f t="shared" si="3"/>
        <v>1.6388059701492538E-2</v>
      </c>
      <c r="F35">
        <v>2.1110000000000002</v>
      </c>
      <c r="G35" s="5">
        <f t="shared" si="4"/>
        <v>5.2512437810945278E-2</v>
      </c>
      <c r="H35">
        <v>1.28</v>
      </c>
      <c r="I35" s="5">
        <f t="shared" si="5"/>
        <v>3.1840796019900496E-2</v>
      </c>
      <c r="L35">
        <v>55</v>
      </c>
      <c r="M35" s="6">
        <f t="shared" si="1"/>
        <v>525.99999999999989</v>
      </c>
      <c r="N35" s="4">
        <f t="shared" si="6"/>
        <v>6.1882352941176455</v>
      </c>
      <c r="O35" s="18">
        <v>6.342E-7</v>
      </c>
      <c r="P35">
        <f t="shared" si="7"/>
        <v>1.514348917812182E-8</v>
      </c>
      <c r="Q35">
        <v>9.5250000000000001E-2</v>
      </c>
      <c r="R35" s="5">
        <f t="shared" si="8"/>
        <v>2.2743887483697624E-3</v>
      </c>
      <c r="S35">
        <v>1.9179999999999999E-2</v>
      </c>
      <c r="T35" s="5">
        <f t="shared" si="9"/>
        <v>4.5798190229639937E-4</v>
      </c>
    </row>
    <row r="36" spans="1:20" x14ac:dyDescent="0.3">
      <c r="A36">
        <v>60</v>
      </c>
      <c r="B36" s="6">
        <f t="shared" si="0"/>
        <v>573.81818181818164</v>
      </c>
      <c r="C36" s="4">
        <f t="shared" si="2"/>
        <v>6.7508021390374306</v>
      </c>
      <c r="D36">
        <v>0.91439999999999999</v>
      </c>
      <c r="E36" s="5">
        <f t="shared" si="3"/>
        <v>2.2746268656716417E-2</v>
      </c>
      <c r="F36">
        <v>2.552</v>
      </c>
      <c r="G36" s="5">
        <f t="shared" si="4"/>
        <v>6.3482587064676618E-2</v>
      </c>
      <c r="H36">
        <v>1.635</v>
      </c>
      <c r="I36" s="5">
        <f t="shared" si="5"/>
        <v>4.0671641791044773E-2</v>
      </c>
      <c r="L36">
        <v>60</v>
      </c>
      <c r="M36" s="6">
        <f t="shared" si="1"/>
        <v>573.81818181818164</v>
      </c>
      <c r="N36" s="4">
        <f t="shared" si="6"/>
        <v>6.7508021390374306</v>
      </c>
      <c r="O36" s="18">
        <v>1.2240000000000001E-7</v>
      </c>
      <c r="P36">
        <f t="shared" si="7"/>
        <v>2.9226790845192538E-9</v>
      </c>
      <c r="Q36">
        <v>4.3909999999999998E-2</v>
      </c>
      <c r="R36" s="5">
        <f t="shared" si="8"/>
        <v>1.0484872434741864E-3</v>
      </c>
      <c r="S36">
        <v>8.1650000000000004E-3</v>
      </c>
      <c r="T36" s="5">
        <f t="shared" si="9"/>
        <v>1.9496466278676232E-4</v>
      </c>
    </row>
  </sheetData>
  <mergeCells count="2">
    <mergeCell ref="A3:B3"/>
    <mergeCell ref="B4:C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QS-GS</vt:lpstr>
      <vt:lpstr>QS-MC</vt:lpstr>
      <vt:lpstr>Sand-GS</vt:lpstr>
      <vt:lpstr>Sand -MC</vt:lpstr>
      <vt:lpstr>Loam-GS</vt:lpstr>
      <vt:lpstr>Loam - MC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2022-07-18T18:42:23Z</dcterms:modified>
</cp:coreProperties>
</file>