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60" windowWidth="17955" windowHeight="11535"/>
  </bookViews>
  <sheets>
    <sheet name="LCFA" sheetId="1" r:id="rId1"/>
  </sheets>
  <externalReferences>
    <externalReference r:id="rId2"/>
  </externalReferences>
  <definedNames>
    <definedName name="Carbohydrate">[1]Analyses!$C$212</definedName>
    <definedName name="Lipids">[1]Analyses!$C$214</definedName>
    <definedName name="Protein">[1]Analyses!$C$213</definedName>
  </definedNames>
  <calcPr calcId="145621"/>
</workbook>
</file>

<file path=xl/calcChain.xml><?xml version="1.0" encoding="utf-8"?>
<calcChain xmlns="http://schemas.openxmlformats.org/spreadsheetml/2006/main">
  <c r="D24" i="1" l="1"/>
  <c r="D23" i="1"/>
  <c r="D22" i="1"/>
  <c r="D21" i="1"/>
  <c r="D20" i="1"/>
  <c r="D19" i="1"/>
  <c r="J16" i="1"/>
  <c r="I16" i="1"/>
  <c r="H16" i="1"/>
  <c r="G16" i="1"/>
  <c r="F16" i="1"/>
  <c r="E16" i="1"/>
  <c r="D16" i="1"/>
  <c r="C16" i="1"/>
  <c r="B16" i="1"/>
  <c r="AC7" i="1"/>
  <c r="AC8" i="1" s="1"/>
  <c r="AB7" i="1"/>
  <c r="AA7" i="1"/>
  <c r="Z7" i="1"/>
  <c r="Y7" i="1"/>
  <c r="Y8" i="1" s="1"/>
  <c r="X7" i="1"/>
  <c r="W7" i="1"/>
  <c r="V7" i="1"/>
  <c r="U7" i="1"/>
  <c r="U8" i="1" s="1"/>
  <c r="T7" i="1"/>
  <c r="S7" i="1"/>
  <c r="R7" i="1"/>
  <c r="Q7" i="1"/>
  <c r="Q8" i="1" s="1"/>
  <c r="E23" i="1" s="1"/>
  <c r="P7" i="1"/>
  <c r="O7" i="1"/>
  <c r="O8" i="1" s="1"/>
  <c r="N7" i="1"/>
  <c r="N8" i="1" s="1"/>
  <c r="M7" i="1"/>
  <c r="M8" i="1" s="1"/>
  <c r="L7" i="1"/>
  <c r="L8" i="1" s="1"/>
  <c r="K7" i="1"/>
  <c r="K8" i="1" s="1"/>
  <c r="J7" i="1"/>
  <c r="J8" i="1" s="1"/>
  <c r="I7" i="1"/>
  <c r="I8" i="1" s="1"/>
  <c r="H7" i="1"/>
  <c r="H8" i="1" s="1"/>
  <c r="G7" i="1"/>
  <c r="G8" i="1" s="1"/>
  <c r="F7" i="1"/>
  <c r="F8" i="1" s="1"/>
  <c r="E7" i="1"/>
  <c r="E8" i="1" s="1"/>
  <c r="D7" i="1"/>
  <c r="D8" i="1" s="1"/>
  <c r="C7" i="1"/>
  <c r="C8" i="1" s="1"/>
  <c r="B7" i="1"/>
  <c r="B8" i="1" s="1"/>
  <c r="AG4" i="1"/>
  <c r="AF4" i="1"/>
  <c r="AE4" i="1"/>
  <c r="AD4" i="1"/>
  <c r="AG3" i="1"/>
  <c r="AF3" i="1"/>
  <c r="AE3" i="1"/>
  <c r="AD3" i="1"/>
  <c r="AG2" i="1"/>
  <c r="AG7" i="1" s="1"/>
  <c r="AG8" i="1" s="1"/>
  <c r="AF2" i="1"/>
  <c r="AF7" i="1" s="1"/>
  <c r="AF8" i="1" s="1"/>
  <c r="AE2" i="1"/>
  <c r="AE7" i="1" s="1"/>
  <c r="AE8" i="1" s="1"/>
  <c r="AD2" i="1"/>
  <c r="AD7" i="1" s="1"/>
  <c r="AD8" i="1" s="1"/>
  <c r="E19" i="1" l="1"/>
  <c r="E20" i="1"/>
  <c r="E21" i="1"/>
  <c r="S8" i="1"/>
  <c r="W8" i="1"/>
  <c r="AA8" i="1"/>
  <c r="R8" i="1"/>
  <c r="E24" i="1" s="1"/>
  <c r="V8" i="1"/>
  <c r="Z8" i="1"/>
  <c r="P8" i="1"/>
  <c r="E22" i="1" s="1"/>
  <c r="T8" i="1"/>
  <c r="X8" i="1"/>
  <c r="AB8" i="1"/>
</calcChain>
</file>

<file path=xl/sharedStrings.xml><?xml version="1.0" encoding="utf-8"?>
<sst xmlns="http://schemas.openxmlformats.org/spreadsheetml/2006/main" count="72" uniqueCount="59">
  <si>
    <t>C8:0</t>
  </si>
  <si>
    <t>C10:0</t>
  </si>
  <si>
    <t>C11:0</t>
  </si>
  <si>
    <t>C12:0</t>
  </si>
  <si>
    <t>C13:0</t>
  </si>
  <si>
    <t>C14:0</t>
  </si>
  <si>
    <t>C14:1</t>
  </si>
  <si>
    <t>C15:0</t>
  </si>
  <si>
    <t>C15:1</t>
  </si>
  <si>
    <t>C16:0</t>
  </si>
  <si>
    <t>C16:1</t>
  </si>
  <si>
    <t>C17:0</t>
  </si>
  <si>
    <t>C17:1</t>
  </si>
  <si>
    <t>C18:0</t>
  </si>
  <si>
    <t>C18:1</t>
  </si>
  <si>
    <t>C18:2</t>
  </si>
  <si>
    <t>C18:3</t>
  </si>
  <si>
    <t>C18:4</t>
  </si>
  <si>
    <t>C20:0</t>
  </si>
  <si>
    <t>C20:1</t>
  </si>
  <si>
    <t>C20:4</t>
  </si>
  <si>
    <t>C20:5</t>
  </si>
  <si>
    <t>C22:0</t>
  </si>
  <si>
    <t>C22:1</t>
  </si>
  <si>
    <t>C22:4</t>
  </si>
  <si>
    <t>C22:5</t>
  </si>
  <si>
    <t>C22:6</t>
  </si>
  <si>
    <t>C24:0</t>
  </si>
  <si>
    <t>Unknown</t>
  </si>
  <si>
    <t>Saturated</t>
  </si>
  <si>
    <t>Mono-unsaturated</t>
  </si>
  <si>
    <t>Poly-unsaturated</t>
  </si>
  <si>
    <t>Ash (%DS)</t>
  </si>
  <si>
    <t>Proteins (%DS)</t>
  </si>
  <si>
    <t>Lipids (%DS)</t>
  </si>
  <si>
    <t>Carbohydrates (%DS)</t>
  </si>
  <si>
    <t>Fibres (%DS)</t>
  </si>
  <si>
    <t>IC50</t>
  </si>
  <si>
    <t>(mg/L)</t>
  </si>
  <si>
    <t>(g/L)</t>
  </si>
  <si>
    <t>Sample 1</t>
  </si>
  <si>
    <t>Sample 2</t>
  </si>
  <si>
    <t>Sample 3</t>
  </si>
  <si>
    <t>Sample 4</t>
  </si>
  <si>
    <t>Sample 5</t>
  </si>
  <si>
    <t>Fatty acid (as %TFA)</t>
  </si>
  <si>
    <t>Average</t>
  </si>
  <si>
    <t>VS (%wt)</t>
  </si>
  <si>
    <t>VS (%DS)</t>
  </si>
  <si>
    <t>DS (%wt)</t>
  </si>
  <si>
    <t>Water (%)</t>
  </si>
  <si>
    <t>Source</t>
  </si>
  <si>
    <t>Prinst et al. (1972)</t>
  </si>
  <si>
    <t>Shin et al. (2003)</t>
  </si>
  <si>
    <t>Pereira et al. (2005)</t>
  </si>
  <si>
    <t>Alves et al. (2001)</t>
  </si>
  <si>
    <t>Lalman and Bagley (2000)</t>
  </si>
  <si>
    <t>Load to batch reactor</t>
  </si>
  <si>
    <t>Inhibitory load (g VS)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</si>
</sst>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.0%"/>
    <numFmt numFmtId="165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37">
    <xf numFmtId="0" fontId="0" fillId="0" borderId="0" xfId="0"/>
    <xf numFmtId="10" fontId="1" fillId="0" borderId="0" xfId="1" applyNumberFormat="1" applyFont="1" applyBorder="1"/>
    <xf numFmtId="10" fontId="1" fillId="0" borderId="0" xfId="0" applyNumberFormat="1" applyFont="1" applyBorder="1"/>
    <xf numFmtId="10" fontId="1" fillId="0" borderId="0" xfId="1" applyNumberFormat="1" applyFont="1" applyFill="1" applyBorder="1"/>
    <xf numFmtId="0" fontId="0" fillId="0" borderId="2" xfId="0" applyBorder="1"/>
    <xf numFmtId="10" fontId="1" fillId="0" borderId="3" xfId="1" applyNumberFormat="1" applyFont="1" applyBorder="1"/>
    <xf numFmtId="10" fontId="1" fillId="0" borderId="4" xfId="1" applyNumberFormat="1" applyFont="1" applyBorder="1"/>
    <xf numFmtId="0" fontId="0" fillId="0" borderId="5" xfId="0" applyBorder="1"/>
    <xf numFmtId="10" fontId="1" fillId="0" borderId="6" xfId="1" applyNumberFormat="1" applyFont="1" applyBorder="1"/>
    <xf numFmtId="2" fontId="0" fillId="0" borderId="7" xfId="0" applyNumberFormat="1" applyBorder="1"/>
    <xf numFmtId="2" fontId="0" fillId="0" borderId="8" xfId="0" applyNumberFormat="1" applyBorder="1"/>
    <xf numFmtId="10" fontId="0" fillId="0" borderId="7" xfId="0" applyNumberFormat="1" applyBorder="1"/>
    <xf numFmtId="10" fontId="0" fillId="0" borderId="8" xfId="0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164" fontId="0" fillId="0" borderId="3" xfId="1" applyNumberFormat="1" applyFont="1" applyBorder="1"/>
    <xf numFmtId="164" fontId="0" fillId="0" borderId="4" xfId="1" applyNumberFormat="1" applyFont="1" applyBorder="1"/>
    <xf numFmtId="164" fontId="0" fillId="0" borderId="0" xfId="1" applyNumberFormat="1" applyFont="1" applyBorder="1"/>
    <xf numFmtId="164" fontId="0" fillId="0" borderId="6" xfId="1" applyNumberFormat="1" applyFont="1" applyBorder="1"/>
    <xf numFmtId="0" fontId="0" fillId="0" borderId="12" xfId="0" applyBorder="1"/>
    <xf numFmtId="164" fontId="0" fillId="0" borderId="13" xfId="0" applyNumberFormat="1" applyBorder="1"/>
    <xf numFmtId="164" fontId="0" fillId="0" borderId="14" xfId="0" applyNumberFormat="1" applyBorder="1"/>
    <xf numFmtId="0" fontId="0" fillId="0" borderId="3" xfId="0" applyBorder="1"/>
    <xf numFmtId="0" fontId="0" fillId="0" borderId="4" xfId="0" applyBorder="1"/>
    <xf numFmtId="164" fontId="0" fillId="0" borderId="2" xfId="1" applyNumberFormat="1" applyFont="1" applyBorder="1"/>
    <xf numFmtId="164" fontId="0" fillId="0" borderId="5" xfId="1" applyNumberFormat="1" applyFont="1" applyBorder="1"/>
    <xf numFmtId="164" fontId="0" fillId="0" borderId="12" xfId="0" applyNumberFormat="1" applyBorder="1"/>
    <xf numFmtId="0" fontId="0" fillId="0" borderId="0" xfId="0" applyBorder="1"/>
    <xf numFmtId="165" fontId="0" fillId="0" borderId="0" xfId="0" applyNumberFormat="1" applyBorder="1"/>
    <xf numFmtId="0" fontId="0" fillId="0" borderId="6" xfId="0" applyBorder="1"/>
    <xf numFmtId="0" fontId="0" fillId="0" borderId="7" xfId="0" applyBorder="1"/>
    <xf numFmtId="165" fontId="0" fillId="0" borderId="7" xfId="0" applyNumberFormat="1" applyBorder="1"/>
    <xf numFmtId="0" fontId="0" fillId="0" borderId="8" xfId="0" applyBorder="1"/>
    <xf numFmtId="0" fontId="0" fillId="0" borderId="13" xfId="0" applyBorder="1"/>
    <xf numFmtId="0" fontId="0" fillId="0" borderId="14" xfId="0" applyBorder="1"/>
    <xf numFmtId="0" fontId="0" fillId="0" borderId="1" xfId="0" applyBorder="1"/>
  </cellXfs>
  <cellStyles count="7">
    <cellStyle name="Comma 2" xfId="2"/>
    <cellStyle name="Hyperlink 2" xfId="3"/>
    <cellStyle name="Normal" xfId="0" builtinId="0"/>
    <cellStyle name="Normal 2" xfId="4"/>
    <cellStyle name="Normal 3" xfId="5"/>
    <cellStyle name="Percent" xfId="1" builtinId="5"/>
    <cellStyle name="Percent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solidFill>
                <a:sysClr val="windowText" lastClr="000000"/>
              </a:solidFill>
            </a:ln>
          </c:spPr>
          <c:invertIfNegative val="0"/>
          <c:cat>
            <c:strRef>
              <c:f>LCFA!$A$19:$A$24</c:f>
              <c:strCache>
                <c:ptCount val="6"/>
                <c:pt idx="0">
                  <c:v>C14:0</c:v>
                </c:pt>
                <c:pt idx="1">
                  <c:v>C16:0</c:v>
                </c:pt>
                <c:pt idx="2">
                  <c:v>C18:0</c:v>
                </c:pt>
                <c:pt idx="3">
                  <c:v>C18:1</c:v>
                </c:pt>
                <c:pt idx="4">
                  <c:v>C18:2</c:v>
                </c:pt>
                <c:pt idx="5">
                  <c:v>C18:3</c:v>
                </c:pt>
              </c:strCache>
            </c:strRef>
          </c:cat>
          <c:val>
            <c:numRef>
              <c:f>LCFA!$E$19:$E$24</c:f>
              <c:numCache>
                <c:formatCode>0.0</c:formatCode>
                <c:ptCount val="6"/>
                <c:pt idx="0">
                  <c:v>97.912459309415738</c:v>
                </c:pt>
                <c:pt idx="1">
                  <c:v>9.3265293368280506</c:v>
                </c:pt>
                <c:pt idx="2">
                  <c:v>32.409571028396002</c:v>
                </c:pt>
                <c:pt idx="3">
                  <c:v>0.12465085708324755</c:v>
                </c:pt>
                <c:pt idx="4">
                  <c:v>9.8198353249255368E-2</c:v>
                </c:pt>
                <c:pt idx="5">
                  <c:v>13.41499182352384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0016256"/>
        <c:axId val="200057216"/>
      </c:barChart>
      <c:scatterChart>
        <c:scatterStyle val="lineMarker"/>
        <c:varyColors val="0"/>
        <c:ser>
          <c:idx val="1"/>
          <c:order val="1"/>
          <c:spPr>
            <a:ln w="19050">
              <a:solidFill>
                <a:schemeClr val="tx1"/>
              </a:solidFill>
              <a:prstDash val="sysDash"/>
            </a:ln>
          </c:spPr>
          <c:marker>
            <c:symbol val="none"/>
          </c:marker>
          <c:yVal>
            <c:numRef>
              <c:f>LCFA!$F$19:$F$24</c:f>
              <c:numCache>
                <c:formatCode>General</c:formatCode>
                <c:ptCount val="6"/>
                <c:pt idx="0">
                  <c:v>8.1</c:v>
                </c:pt>
                <c:pt idx="1">
                  <c:v>8.1</c:v>
                </c:pt>
                <c:pt idx="2">
                  <c:v>8.1</c:v>
                </c:pt>
                <c:pt idx="3">
                  <c:v>8.1</c:v>
                </c:pt>
                <c:pt idx="4">
                  <c:v>8.1</c:v>
                </c:pt>
                <c:pt idx="5">
                  <c:v>8.1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016256"/>
        <c:axId val="200057216"/>
      </c:scatterChart>
      <c:catAx>
        <c:axId val="200016256"/>
        <c:scaling>
          <c:orientation val="minMax"/>
        </c:scaling>
        <c:delete val="0"/>
        <c:axPos val="b"/>
        <c:majorTickMark val="out"/>
        <c:minorTickMark val="none"/>
        <c:tickLblPos val="nextTo"/>
        <c:crossAx val="200057216"/>
        <c:crossesAt val="1.0000000000000002E-3"/>
        <c:auto val="1"/>
        <c:lblAlgn val="ctr"/>
        <c:lblOffset val="100"/>
        <c:noMultiLvlLbl val="0"/>
      </c:catAx>
      <c:valAx>
        <c:axId val="200057216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Inhibitory concentrations (g VSadded)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0016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52387</xdr:colOff>
      <xdr:row>8</xdr:row>
      <xdr:rowOff>190499</xdr:rowOff>
    </xdr:from>
    <xdr:to>
      <xdr:col>18</xdr:col>
      <xdr:colOff>357187</xdr:colOff>
      <xdr:row>26</xdr:row>
      <xdr:rowOff>180974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COLLIN/Documents/FOG/Domestic_FOGs/Internal%20FOG%20Collection%20Tr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data"/>
      <sheetName val="Council_waste"/>
      <sheetName val="DR survey (adapt.)"/>
      <sheetName val="Diamond Road (adapt.)"/>
      <sheetName val="Pivot_RD"/>
      <sheetName val="Pivot_DR"/>
      <sheetName val="RAW"/>
      <sheetName val="Survey"/>
      <sheetName val="Mid-trial survey"/>
      <sheetName val="Analyses"/>
      <sheetName val="Vistec"/>
      <sheetName val="Scenarios"/>
      <sheetName val="LCF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12">
          <cell r="C212">
            <v>0.41499999999999998</v>
          </cell>
        </row>
        <row r="213">
          <cell r="C213">
            <v>0.496</v>
          </cell>
        </row>
        <row r="214">
          <cell r="C214">
            <v>1.014</v>
          </cell>
        </row>
      </sheetData>
      <sheetData sheetId="10"/>
      <sheetData sheetId="11"/>
      <sheetData sheetId="12">
        <row r="21">
          <cell r="A21" t="str">
            <v>C14:0</v>
          </cell>
          <cell r="D21">
            <v>97.912459309415738</v>
          </cell>
          <cell r="E21">
            <v>8.1</v>
          </cell>
        </row>
        <row r="22">
          <cell r="A22" t="str">
            <v>C16:0</v>
          </cell>
          <cell r="D22">
            <v>9.3265293368280506</v>
          </cell>
          <cell r="E22">
            <v>8.1</v>
          </cell>
        </row>
        <row r="23">
          <cell r="A23" t="str">
            <v>C18:0</v>
          </cell>
          <cell r="D23">
            <v>32.409571028396002</v>
          </cell>
          <cell r="E23">
            <v>8.1</v>
          </cell>
        </row>
        <row r="24">
          <cell r="A24" t="str">
            <v>C18:1</v>
          </cell>
          <cell r="D24">
            <v>0.12465085708324755</v>
          </cell>
          <cell r="E24">
            <v>8.1</v>
          </cell>
        </row>
        <row r="25">
          <cell r="A25" t="str">
            <v>C18:2</v>
          </cell>
          <cell r="D25">
            <v>9.8198353249255368E-2</v>
          </cell>
          <cell r="E25">
            <v>8.1</v>
          </cell>
        </row>
        <row r="26">
          <cell r="A26" t="str">
            <v>C18:3</v>
          </cell>
          <cell r="D26">
            <v>13.41499182352384</v>
          </cell>
          <cell r="E26">
            <v>8.1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tabSelected="1" topLeftCell="A6" workbookViewId="0">
      <selection activeCell="C19" sqref="C19"/>
    </sheetView>
  </sheetViews>
  <sheetFormatPr defaultRowHeight="15" x14ac:dyDescent="0.25"/>
  <cols>
    <col min="1" max="1" width="18.7109375" bestFit="1" customWidth="1"/>
    <col min="3" max="3" width="12.28515625" customWidth="1"/>
  </cols>
  <sheetData>
    <row r="1" spans="1:34" x14ac:dyDescent="0.25">
      <c r="A1" s="13" t="s">
        <v>45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6" t="s">
        <v>31</v>
      </c>
      <c r="AH1" s="1"/>
    </row>
    <row r="2" spans="1:34" x14ac:dyDescent="0.25">
      <c r="A2" s="13" t="s">
        <v>40</v>
      </c>
      <c r="B2" s="5">
        <v>5.0000000000000001E-4</v>
      </c>
      <c r="C2" s="5">
        <v>5.0000000000000001E-4</v>
      </c>
      <c r="D2" s="5">
        <v>5.0000000000000001E-4</v>
      </c>
      <c r="E2" s="5">
        <v>5.0000000000000001E-4</v>
      </c>
      <c r="F2" s="5">
        <v>5.0000000000000001E-4</v>
      </c>
      <c r="G2" s="5">
        <v>3.5000000000000001E-3</v>
      </c>
      <c r="H2" s="5">
        <v>5.9999999999999995E-4</v>
      </c>
      <c r="I2" s="5">
        <v>5.0000000000000001E-4</v>
      </c>
      <c r="J2" s="5">
        <v>5.0000000000000001E-4</v>
      </c>
      <c r="K2" s="5">
        <v>9.9900000000000003E-2</v>
      </c>
      <c r="L2" s="5">
        <v>1.01E-2</v>
      </c>
      <c r="M2" s="5">
        <v>1.1000000000000001E-3</v>
      </c>
      <c r="N2" s="5">
        <v>1.4E-3</v>
      </c>
      <c r="O2" s="5">
        <v>3.5700000000000003E-2</v>
      </c>
      <c r="P2" s="5">
        <v>0.48520000000000002</v>
      </c>
      <c r="Q2" s="5">
        <v>0.27560000000000001</v>
      </c>
      <c r="R2" s="5">
        <v>3.3799999999999997E-2</v>
      </c>
      <c r="S2" s="5">
        <v>5.0000000000000001E-4</v>
      </c>
      <c r="T2" s="5">
        <v>3.5999999999999999E-3</v>
      </c>
      <c r="U2" s="5">
        <v>7.3000000000000001E-3</v>
      </c>
      <c r="V2" s="5">
        <v>5.0000000000000001E-4</v>
      </c>
      <c r="W2" s="5">
        <v>5.0000000000000001E-4</v>
      </c>
      <c r="X2" s="5">
        <v>2.8999999999999998E-3</v>
      </c>
      <c r="Y2" s="5">
        <v>2.8E-3</v>
      </c>
      <c r="Z2" s="5">
        <v>5.0000000000000001E-4</v>
      </c>
      <c r="AA2" s="5">
        <v>5.0000000000000001E-4</v>
      </c>
      <c r="AB2" s="5">
        <v>5.0000000000000001E-4</v>
      </c>
      <c r="AC2" s="5">
        <v>1E-3</v>
      </c>
      <c r="AD2" s="5">
        <f>1-SUM(B2:AC2)</f>
        <v>2.9000000000000137E-2</v>
      </c>
      <c r="AE2" s="5">
        <f>SUM(B2:G2,I2,K2,M2,O2,T2,X2,AC2)</f>
        <v>0.1507</v>
      </c>
      <c r="AF2" s="5">
        <f>SUM(H2,J2,L2,N2,P2,U2,Y2)</f>
        <v>0.50790000000000002</v>
      </c>
      <c r="AG2" s="6">
        <f>SUM(Z2:AB2,W2,V2,Q2:S2,)</f>
        <v>0.31240000000000001</v>
      </c>
      <c r="AH2" s="2"/>
    </row>
    <row r="3" spans="1:34" x14ac:dyDescent="0.25">
      <c r="A3" s="14" t="s">
        <v>41</v>
      </c>
      <c r="B3" s="1">
        <v>5.0000000000000001E-4</v>
      </c>
      <c r="C3" s="1">
        <v>6.9999999999999999E-4</v>
      </c>
      <c r="D3" s="1">
        <v>5.0000000000000001E-4</v>
      </c>
      <c r="E3" s="1">
        <v>1E-3</v>
      </c>
      <c r="F3" s="1">
        <v>5.0000000000000001E-4</v>
      </c>
      <c r="G3" s="1">
        <v>6.3E-3</v>
      </c>
      <c r="H3" s="1">
        <v>8.0000000000000004E-4</v>
      </c>
      <c r="I3" s="1">
        <v>5.9999999999999995E-4</v>
      </c>
      <c r="J3" s="1">
        <v>5.0000000000000001E-4</v>
      </c>
      <c r="K3" s="1">
        <v>0.1143</v>
      </c>
      <c r="L3" s="1">
        <v>1.2E-2</v>
      </c>
      <c r="M3" s="1">
        <v>1.4E-3</v>
      </c>
      <c r="N3" s="1">
        <v>1.4E-3</v>
      </c>
      <c r="O3" s="1">
        <v>4.2799999999999998E-2</v>
      </c>
      <c r="P3" s="1">
        <v>0.43640000000000001</v>
      </c>
      <c r="Q3" s="1">
        <v>0.30709999999999998</v>
      </c>
      <c r="R3" s="1">
        <v>2.2599999999999999E-2</v>
      </c>
      <c r="S3" s="1">
        <v>5.0000000000000001E-4</v>
      </c>
      <c r="T3" s="1">
        <v>2.8E-3</v>
      </c>
      <c r="U3" s="1">
        <v>5.4000000000000003E-3</v>
      </c>
      <c r="V3" s="1">
        <v>5.0000000000000001E-4</v>
      </c>
      <c r="W3" s="1">
        <v>5.0000000000000001E-4</v>
      </c>
      <c r="X3" s="1">
        <v>3.3E-3</v>
      </c>
      <c r="Y3" s="1">
        <v>1.1999999999999999E-3</v>
      </c>
      <c r="Z3" s="1">
        <v>5.0000000000000001E-4</v>
      </c>
      <c r="AA3" s="1">
        <v>5.0000000000000001E-4</v>
      </c>
      <c r="AB3" s="1">
        <v>5.9999999999999995E-4</v>
      </c>
      <c r="AC3" s="1">
        <v>1.2999999999999999E-3</v>
      </c>
      <c r="AD3" s="1">
        <f>1-SUM(B3:AC3)</f>
        <v>3.3500000000000307E-2</v>
      </c>
      <c r="AE3" s="1">
        <f>SUM(B3:G3,I3,K3,M3,O3,T3,X3,AC3)</f>
        <v>0.17599999999999999</v>
      </c>
      <c r="AF3" s="1">
        <f>SUM(H3,J3,L3,N3,P3,U3,Y3)</f>
        <v>0.4577</v>
      </c>
      <c r="AG3" s="8">
        <f>SUM(Z3:AB3,W3,V3,Q3:S3,)</f>
        <v>0.33279999999999998</v>
      </c>
      <c r="AH3" s="2"/>
    </row>
    <row r="4" spans="1:34" x14ac:dyDescent="0.25">
      <c r="A4" s="14" t="s">
        <v>42</v>
      </c>
      <c r="B4" s="1">
        <v>5.0000000000000001E-4</v>
      </c>
      <c r="C4" s="1">
        <v>5.9999999999999995E-4</v>
      </c>
      <c r="D4" s="1">
        <v>5.0000000000000001E-4</v>
      </c>
      <c r="E4" s="1">
        <v>1.1999999999999999E-3</v>
      </c>
      <c r="F4" s="1">
        <v>5.0000000000000001E-4</v>
      </c>
      <c r="G4" s="1">
        <v>8.6999999999999994E-3</v>
      </c>
      <c r="H4" s="1">
        <v>1.2666666666666666E-3</v>
      </c>
      <c r="I4" s="1">
        <v>1.1666666666666665E-3</v>
      </c>
      <c r="J4" s="1">
        <v>5.0000000000000001E-4</v>
      </c>
      <c r="K4" s="1">
        <v>0.12919999999999998</v>
      </c>
      <c r="L4" s="1">
        <v>1.4033333333333333E-2</v>
      </c>
      <c r="M4" s="1">
        <v>2.3666666666666667E-3</v>
      </c>
      <c r="N4" s="1">
        <v>2.0666666666666667E-3</v>
      </c>
      <c r="O4" s="1">
        <v>5.9266666666666669E-2</v>
      </c>
      <c r="P4" s="1">
        <v>0.46326666666666666</v>
      </c>
      <c r="Q4" s="1">
        <v>0.24239999999999998</v>
      </c>
      <c r="R4" s="1">
        <v>2.6899999999999997E-2</v>
      </c>
      <c r="S4" s="1">
        <v>5.0000000000000001E-4</v>
      </c>
      <c r="T4" s="1">
        <v>3.0999999999999999E-3</v>
      </c>
      <c r="U4" s="1">
        <v>6.5999999999999991E-3</v>
      </c>
      <c r="V4" s="1">
        <v>5.9999999999999995E-4</v>
      </c>
      <c r="W4" s="1">
        <v>8.6666666666666663E-4</v>
      </c>
      <c r="X4" s="1">
        <v>3.0000000000000005E-3</v>
      </c>
      <c r="Y4" s="1">
        <v>1.4666666666666667E-3</v>
      </c>
      <c r="Z4" s="1">
        <v>5.0000000000000001E-4</v>
      </c>
      <c r="AA4" s="1">
        <v>6.9999999999999999E-4</v>
      </c>
      <c r="AB4" s="1">
        <v>1.1666666666666665E-3</v>
      </c>
      <c r="AC4" s="1">
        <v>1.2333333333333332E-3</v>
      </c>
      <c r="AD4" s="1">
        <f>1-SUM(B4:AC4)</f>
        <v>2.5833333333333486E-2</v>
      </c>
      <c r="AE4" s="1">
        <f>SUM(B4:G4,I4,K4,M4,O4,T4,X4,AC4)</f>
        <v>0.21133333333333329</v>
      </c>
      <c r="AF4" s="1">
        <f>SUM(H4,J4,L4,N4,P4,U4,Y4)</f>
        <v>0.48919999999999997</v>
      </c>
      <c r="AG4" s="8">
        <f>SUM(Z4:AB4,W4,V4,Q4:S4,)</f>
        <v>0.27363333333333328</v>
      </c>
      <c r="AH4" s="2"/>
    </row>
    <row r="5" spans="1:34" x14ac:dyDescent="0.25">
      <c r="A5" s="14" t="s">
        <v>43</v>
      </c>
      <c r="B5" s="3">
        <v>6.9999999999999999E-4</v>
      </c>
      <c r="C5" s="1">
        <v>1.5E-3</v>
      </c>
      <c r="D5" s="1">
        <v>5.0000000000000001E-4</v>
      </c>
      <c r="E5" s="1">
        <v>1.9E-3</v>
      </c>
      <c r="F5" s="1">
        <v>5.0000000000000001E-4</v>
      </c>
      <c r="G5" s="1">
        <v>1.0500000000000001E-2</v>
      </c>
      <c r="H5" s="1">
        <v>1.6000000000000001E-3</v>
      </c>
      <c r="I5" s="1">
        <v>1.2999999999999999E-3</v>
      </c>
      <c r="J5" s="1">
        <v>5.0000000000000001E-4</v>
      </c>
      <c r="K5" s="1">
        <v>0.14660000000000001</v>
      </c>
      <c r="L5" s="1">
        <v>1.7399999999999999E-2</v>
      </c>
      <c r="M5" s="1">
        <v>2.3E-3</v>
      </c>
      <c r="N5" s="1">
        <v>2E-3</v>
      </c>
      <c r="O5" s="1">
        <v>5.5599999999999997E-2</v>
      </c>
      <c r="P5" s="1">
        <v>0.45069999999999999</v>
      </c>
      <c r="Q5" s="1">
        <v>0.27810000000000001</v>
      </c>
      <c r="R5" s="1">
        <v>1.44E-2</v>
      </c>
      <c r="S5" s="1">
        <v>5.0000000000000001E-4</v>
      </c>
      <c r="T5" s="1">
        <v>1.9E-3</v>
      </c>
      <c r="U5" s="1">
        <v>4.5999999999999999E-3</v>
      </c>
      <c r="V5" s="1">
        <v>5.9999999999999995E-4</v>
      </c>
      <c r="W5" s="1">
        <v>1.6999999999999999E-3</v>
      </c>
      <c r="X5" s="1">
        <v>5.0000000000000001E-4</v>
      </c>
      <c r="Y5" s="1">
        <v>5.0000000000000001E-4</v>
      </c>
      <c r="Z5" s="1">
        <v>5.0000000000000001E-4</v>
      </c>
      <c r="AA5" s="1">
        <v>5.0000000000000001E-4</v>
      </c>
      <c r="AB5" s="1">
        <v>5.0000000000000001E-4</v>
      </c>
      <c r="AC5" s="1">
        <v>5.0000000000000001E-4</v>
      </c>
      <c r="AD5" s="1">
        <v>6.6E-3</v>
      </c>
      <c r="AE5" s="1">
        <v>0.2223</v>
      </c>
      <c r="AF5" s="1">
        <v>0.4763</v>
      </c>
      <c r="AG5" s="8">
        <v>0.29480000000000001</v>
      </c>
      <c r="AH5" s="1"/>
    </row>
    <row r="6" spans="1:34" x14ac:dyDescent="0.25">
      <c r="A6" s="14" t="s">
        <v>44</v>
      </c>
      <c r="B6" s="1">
        <v>5.0000000000000001E-4</v>
      </c>
      <c r="C6" s="1">
        <v>5.0000000000000001E-4</v>
      </c>
      <c r="D6" s="1">
        <v>5.0000000000000001E-4</v>
      </c>
      <c r="E6" s="1">
        <v>2.7000000000000001E-3</v>
      </c>
      <c r="F6" s="1">
        <v>5.0000000000000001E-4</v>
      </c>
      <c r="G6" s="1">
        <v>2.5999999999999999E-3</v>
      </c>
      <c r="H6" s="1">
        <v>5.0000000000000001E-4</v>
      </c>
      <c r="I6" s="1">
        <v>1.6000000000000001E-3</v>
      </c>
      <c r="J6" s="1">
        <v>5.0000000000000001E-4</v>
      </c>
      <c r="K6" s="1">
        <v>0.1182</v>
      </c>
      <c r="L6" s="1">
        <v>4.0000000000000001E-3</v>
      </c>
      <c r="M6" s="1">
        <v>3.3999999999999998E-3</v>
      </c>
      <c r="N6" s="1">
        <v>1.5E-3</v>
      </c>
      <c r="O6" s="1">
        <v>4.53E-2</v>
      </c>
      <c r="P6" s="1">
        <v>0.2329</v>
      </c>
      <c r="Q6" s="1">
        <v>0.47220000000000001</v>
      </c>
      <c r="R6" s="1">
        <v>9.4500000000000001E-2</v>
      </c>
      <c r="S6" s="1">
        <v>5.0000000000000001E-4</v>
      </c>
      <c r="T6" s="1">
        <v>4.3E-3</v>
      </c>
      <c r="U6" s="1">
        <v>2.8E-3</v>
      </c>
      <c r="V6" s="1">
        <v>5.0000000000000001E-4</v>
      </c>
      <c r="W6" s="1">
        <v>4.7999999999999996E-3</v>
      </c>
      <c r="X6" s="1">
        <v>5.0000000000000001E-4</v>
      </c>
      <c r="Y6" s="1">
        <v>5.0000000000000001E-4</v>
      </c>
      <c r="Z6" s="1">
        <v>5.0000000000000001E-4</v>
      </c>
      <c r="AA6" s="1">
        <v>5.0000000000000001E-4</v>
      </c>
      <c r="AB6" s="1">
        <v>5.0000000000000001E-4</v>
      </c>
      <c r="AC6" s="1">
        <v>5.0000000000000001E-4</v>
      </c>
      <c r="AD6" s="1">
        <v>9.1999999999999998E-3</v>
      </c>
      <c r="AE6" s="1">
        <v>0.17810000000000001</v>
      </c>
      <c r="AF6" s="1">
        <v>0.2412</v>
      </c>
      <c r="AG6" s="8">
        <v>0.57150000000000001</v>
      </c>
      <c r="AH6" s="1"/>
    </row>
    <row r="7" spans="1:34" x14ac:dyDescent="0.25">
      <c r="A7" s="15" t="s">
        <v>46</v>
      </c>
      <c r="B7" s="11">
        <f>AVERAGE(B2:B6)</f>
        <v>5.4000000000000001E-4</v>
      </c>
      <c r="C7" s="11">
        <f>AVERAGE(C2:C6)</f>
        <v>7.6000000000000004E-4</v>
      </c>
      <c r="D7" s="11">
        <f>AVERAGE(D2:D6)</f>
        <v>5.0000000000000001E-4</v>
      </c>
      <c r="E7" s="11">
        <f>AVERAGE(E2:E6)</f>
        <v>1.4599999999999999E-3</v>
      </c>
      <c r="F7" s="11">
        <f>AVERAGE(F2:F6)</f>
        <v>5.0000000000000001E-4</v>
      </c>
      <c r="G7" s="11">
        <f>AVERAGE(G2:G6)</f>
        <v>6.3199999999999992E-3</v>
      </c>
      <c r="H7" s="11">
        <f>AVERAGE(H2:H6)</f>
        <v>9.5333333333333348E-4</v>
      </c>
      <c r="I7" s="11">
        <f>AVERAGE(I2:I6)</f>
        <v>1.0333333333333334E-3</v>
      </c>
      <c r="J7" s="11">
        <f>AVERAGE(J2:J6)</f>
        <v>5.0000000000000001E-4</v>
      </c>
      <c r="K7" s="11">
        <f>AVERAGE(K2:K6)</f>
        <v>0.12164</v>
      </c>
      <c r="L7" s="11">
        <f>AVERAGE(L2:L6)</f>
        <v>1.1506666666666669E-2</v>
      </c>
      <c r="M7" s="11">
        <f>AVERAGE(M2:M6)</f>
        <v>2.1133333333333334E-3</v>
      </c>
      <c r="N7" s="11">
        <f>AVERAGE(N2:N6)</f>
        <v>1.6733333333333333E-3</v>
      </c>
      <c r="O7" s="11">
        <f>AVERAGE(O2:O6)</f>
        <v>4.7733333333333336E-2</v>
      </c>
      <c r="P7" s="11">
        <f>AVERAGE(P2:P6)</f>
        <v>0.41369333333333336</v>
      </c>
      <c r="Q7" s="11">
        <f>AVERAGE(Q2:Q6)</f>
        <v>0.31507999999999997</v>
      </c>
      <c r="R7" s="11">
        <f>AVERAGE(R2:R6)</f>
        <v>3.8439999999999995E-2</v>
      </c>
      <c r="S7" s="11">
        <f>AVERAGE(S2:S6)</f>
        <v>5.0000000000000001E-4</v>
      </c>
      <c r="T7" s="11">
        <f>AVERAGE(T2:T6)</f>
        <v>3.1399999999999996E-3</v>
      </c>
      <c r="U7" s="11">
        <f>AVERAGE(U2:U6)</f>
        <v>5.3399999999999993E-3</v>
      </c>
      <c r="V7" s="11">
        <f>AVERAGE(V2:V6)</f>
        <v>5.399999999999999E-4</v>
      </c>
      <c r="W7" s="11">
        <f>AVERAGE(W2:W6)</f>
        <v>1.6733333333333333E-3</v>
      </c>
      <c r="X7" s="11">
        <f>AVERAGE(X2:X6)</f>
        <v>2.0400000000000001E-3</v>
      </c>
      <c r="Y7" s="11">
        <f>AVERAGE(Y2:Y6)</f>
        <v>1.2933333333333334E-3</v>
      </c>
      <c r="Z7" s="11">
        <f>AVERAGE(Z2:Z6)</f>
        <v>5.0000000000000001E-4</v>
      </c>
      <c r="AA7" s="11">
        <f>AVERAGE(AA2:AA6)</f>
        <v>5.4000000000000001E-4</v>
      </c>
      <c r="AB7" s="11">
        <f>AVERAGE(AB2:AB6)</f>
        <v>6.5333333333333324E-4</v>
      </c>
      <c r="AC7" s="11">
        <f>AVERAGE(AC2:AC6)</f>
        <v>9.0666666666666673E-4</v>
      </c>
      <c r="AD7" s="11">
        <f>AVERAGE(AD2:AD6)</f>
        <v>2.0826666666666785E-2</v>
      </c>
      <c r="AE7" s="11">
        <f>AVERAGE(AE2:AE6)</f>
        <v>0.18768666666666667</v>
      </c>
      <c r="AF7" s="11">
        <f>AVERAGE(AF2:AF6)</f>
        <v>0.43445999999999996</v>
      </c>
      <c r="AG7" s="12">
        <f>AVERAGE(AG2:AG6)</f>
        <v>0.35702666666666671</v>
      </c>
    </row>
    <row r="8" spans="1:34" x14ac:dyDescent="0.25">
      <c r="A8" s="15"/>
      <c r="B8" s="9">
        <f>B7*$H$16*$C$16/0.001</f>
        <v>0.49538090164681503</v>
      </c>
      <c r="C8" s="9">
        <f>C7*$H$16*$C$16/0.001</f>
        <v>0.69720275046588776</v>
      </c>
      <c r="D8" s="9">
        <f>D7*$H$16*$C$16/0.001</f>
        <v>0.45868602004334719</v>
      </c>
      <c r="E8" s="9">
        <f>E7*$H$16*$C$16/0.001</f>
        <v>1.3393631785265736</v>
      </c>
      <c r="F8" s="9">
        <f>F7*$H$16*$C$16/0.001</f>
        <v>0.45868602004334719</v>
      </c>
      <c r="G8" s="9">
        <f>G7*$H$16*$C$16/0.001</f>
        <v>5.7977912933479088</v>
      </c>
      <c r="H8" s="9">
        <f>H7*$H$16*$C$16/0.001</f>
        <v>0.87456134488264881</v>
      </c>
      <c r="I8" s="9">
        <f>I7*$H$16*$C$16/0.001</f>
        <v>0.94795110808958416</v>
      </c>
      <c r="J8" s="9">
        <f>J7*$H$16*$C$16/0.001</f>
        <v>0.45868602004334719</v>
      </c>
      <c r="K8" s="9">
        <f>K7*$H$16*$C$16/0.001</f>
        <v>111.5891349561455</v>
      </c>
      <c r="L8" s="9">
        <f>L7*$H$16*$C$16/0.001</f>
        <v>10.555894274597565</v>
      </c>
      <c r="M8" s="9">
        <f>M7*$H$16*$C$16/0.001</f>
        <v>1.9387129113832142</v>
      </c>
      <c r="N8" s="9">
        <f>N7*$H$16*$C$16/0.001</f>
        <v>1.5350692137450686</v>
      </c>
      <c r="O8" s="9">
        <f>O7*$H$16*$C$16/0.001</f>
        <v>43.789225380138213</v>
      </c>
      <c r="P8" s="9">
        <f>P7*$H$16*$C$16/0.001</f>
        <v>379.5106971702649</v>
      </c>
      <c r="Q8" s="9">
        <f>Q7*$H$16*$C$16/0.001</f>
        <v>289.04558239051562</v>
      </c>
      <c r="R8" s="9">
        <f>R7*$H$16*$C$16/0.001</f>
        <v>35.263781220932529</v>
      </c>
      <c r="S8" s="9">
        <f>S7*$H$16*$C$16/0.001</f>
        <v>0.45868602004334719</v>
      </c>
      <c r="T8" s="9">
        <f>T7*$H$16*$C$16/0.001</f>
        <v>2.8805482058722198</v>
      </c>
      <c r="U8" s="9">
        <f>U7*$H$16*$C$16/0.001</f>
        <v>4.8987666940629477</v>
      </c>
      <c r="V8" s="9">
        <f>V7*$H$16*$C$16/0.001</f>
        <v>0.49538090164681492</v>
      </c>
      <c r="W8" s="9">
        <f>W7*$H$16*$C$16/0.001</f>
        <v>1.5350692137450686</v>
      </c>
      <c r="X8" s="9">
        <f>X7*$H$16*$C$16/0.001</f>
        <v>1.8714389617768568</v>
      </c>
      <c r="Y8" s="9">
        <f>Y7*$H$16*$C$16/0.001</f>
        <v>1.1864678385121248</v>
      </c>
      <c r="Z8" s="9">
        <f>Z7*$H$16*$C$16/0.001</f>
        <v>0.45868602004334719</v>
      </c>
      <c r="AA8" s="9">
        <f>AA7*$H$16*$C$16/0.001</f>
        <v>0.49538090164681503</v>
      </c>
      <c r="AB8" s="9">
        <f>AB7*$H$16*$C$16/0.001</f>
        <v>0.59934973285664017</v>
      </c>
      <c r="AC8" s="9">
        <f>AC7*$H$16*$C$16/0.001</f>
        <v>0.8317506496786029</v>
      </c>
      <c r="AD8" s="9">
        <f>AD7*$H$16*$C$16/0.001</f>
        <v>19.105801688205663</v>
      </c>
      <c r="AE8" s="9">
        <f>AE7*$H$16*$C$16/0.001</f>
        <v>172.17850029707137</v>
      </c>
      <c r="AF8" s="9">
        <f>AF7*$H$16*$C$16/0.001</f>
        <v>398.56145653606518</v>
      </c>
      <c r="AG8" s="10">
        <f>AG7*$H$16*$C$16/0.001</f>
        <v>327.52628156535224</v>
      </c>
    </row>
    <row r="10" spans="1:34" x14ac:dyDescent="0.25">
      <c r="B10" s="4" t="s">
        <v>50</v>
      </c>
      <c r="C10" s="23" t="s">
        <v>49</v>
      </c>
      <c r="D10" s="23" t="s">
        <v>48</v>
      </c>
      <c r="E10" s="23" t="s">
        <v>47</v>
      </c>
      <c r="F10" s="23" t="s">
        <v>32</v>
      </c>
      <c r="G10" s="23" t="s">
        <v>33</v>
      </c>
      <c r="H10" s="23" t="s">
        <v>34</v>
      </c>
      <c r="I10" s="23" t="s">
        <v>35</v>
      </c>
      <c r="J10" s="24" t="s">
        <v>36</v>
      </c>
    </row>
    <row r="11" spans="1:34" x14ac:dyDescent="0.25">
      <c r="A11" s="4" t="s">
        <v>40</v>
      </c>
      <c r="B11" s="25">
        <v>1.2040301777654583E-2</v>
      </c>
      <c r="C11" s="16">
        <v>0.98795969822234542</v>
      </c>
      <c r="D11" s="16">
        <v>0.99977181703834161</v>
      </c>
      <c r="E11" s="16">
        <v>0.98773426265240594</v>
      </c>
      <c r="F11" s="16">
        <v>2.2543556993948055E-4</v>
      </c>
      <c r="G11" s="16">
        <v>7.5914027803916408E-3</v>
      </c>
      <c r="H11" s="16">
        <v>0.84456886399450481</v>
      </c>
      <c r="I11" s="16">
        <v>0.1476142976551641</v>
      </c>
      <c r="J11" s="17"/>
    </row>
    <row r="12" spans="1:34" x14ac:dyDescent="0.25">
      <c r="A12" s="7" t="s">
        <v>41</v>
      </c>
      <c r="B12" s="26">
        <v>1.8316591971677676E-2</v>
      </c>
      <c r="C12" s="18">
        <v>0.98168340802832232</v>
      </c>
      <c r="D12" s="18">
        <v>1</v>
      </c>
      <c r="E12" s="18">
        <v>0.98168340802832232</v>
      </c>
      <c r="F12" s="18">
        <v>0</v>
      </c>
      <c r="G12" s="18">
        <v>3.0559750480304011E-3</v>
      </c>
      <c r="H12" s="18">
        <v>0.94643547237501524</v>
      </c>
      <c r="I12" s="18">
        <v>5.0508552576954413E-2</v>
      </c>
      <c r="J12" s="19"/>
    </row>
    <row r="13" spans="1:34" x14ac:dyDescent="0.25">
      <c r="A13" s="7" t="s">
        <v>42</v>
      </c>
      <c r="B13" s="26">
        <v>1.2040301777654583E-2</v>
      </c>
      <c r="C13" s="18">
        <v>0.98795969822234542</v>
      </c>
      <c r="D13" s="18">
        <v>0.99977181703834161</v>
      </c>
      <c r="E13" s="18">
        <v>0.98773426265240594</v>
      </c>
      <c r="F13" s="18">
        <v>2.2543556993948055E-4</v>
      </c>
      <c r="G13" s="18">
        <v>0</v>
      </c>
      <c r="H13" s="18">
        <v>0.91754754939000305</v>
      </c>
      <c r="I13" s="18">
        <v>8.2227015040057472E-2</v>
      </c>
      <c r="J13" s="19"/>
    </row>
    <row r="14" spans="1:34" x14ac:dyDescent="0.25">
      <c r="A14" s="7" t="s">
        <v>43</v>
      </c>
      <c r="B14" s="26">
        <v>7.5045932405186866E-2</v>
      </c>
      <c r="C14" s="18">
        <v>0.92495406759481313</v>
      </c>
      <c r="D14" s="18">
        <v>0.99524542226814938</v>
      </c>
      <c r="E14" s="18">
        <v>0.92055630158204216</v>
      </c>
      <c r="F14" s="18">
        <v>4.3977660127709761E-3</v>
      </c>
      <c r="G14" s="18">
        <v>1.6217021499245869E-3</v>
      </c>
      <c r="H14" s="18">
        <v>1.0083203400847771</v>
      </c>
      <c r="I14" s="18">
        <v>0</v>
      </c>
      <c r="J14" s="19">
        <v>2.1622695332327822E-3</v>
      </c>
    </row>
    <row r="15" spans="1:34" x14ac:dyDescent="0.25">
      <c r="A15" s="7" t="s">
        <v>44</v>
      </c>
      <c r="B15" s="26">
        <v>1.6679797003809727E-2</v>
      </c>
      <c r="C15" s="18">
        <v>0.98332020299619027</v>
      </c>
      <c r="D15" s="18">
        <v>1</v>
      </c>
      <c r="E15" s="18">
        <v>0.98332020299619027</v>
      </c>
      <c r="F15" s="18">
        <v>0</v>
      </c>
      <c r="G15" s="18"/>
      <c r="H15" s="18">
        <v>0.99642008474404964</v>
      </c>
      <c r="I15" s="18">
        <v>3.5799152559503611E-3</v>
      </c>
      <c r="J15" s="19"/>
    </row>
    <row r="16" spans="1:34" x14ac:dyDescent="0.25">
      <c r="A16" s="20" t="s">
        <v>46</v>
      </c>
      <c r="B16" s="27">
        <f>AVERAGE(B11:B15)</f>
        <v>2.6824584987196688E-2</v>
      </c>
      <c r="C16" s="21">
        <f t="shared" ref="C16:J16" si="0">AVERAGE(C11:C15)</f>
        <v>0.97317541501280336</v>
      </c>
      <c r="D16" s="21">
        <f t="shared" si="0"/>
        <v>0.99895781126896654</v>
      </c>
      <c r="E16" s="21">
        <f t="shared" si="0"/>
        <v>0.97220568758227333</v>
      </c>
      <c r="F16" s="21">
        <f t="shared" si="0"/>
        <v>9.697274305299874E-4</v>
      </c>
      <c r="G16" s="21">
        <f t="shared" si="0"/>
        <v>3.0672699945866575E-3</v>
      </c>
      <c r="H16" s="21">
        <f t="shared" si="0"/>
        <v>0.9426584621176699</v>
      </c>
      <c r="I16" s="21">
        <f t="shared" si="0"/>
        <v>5.6785956105625271E-2</v>
      </c>
      <c r="J16" s="22">
        <f t="shared" si="0"/>
        <v>2.1622695332327822E-3</v>
      </c>
    </row>
    <row r="18" spans="1:6" x14ac:dyDescent="0.25">
      <c r="A18" s="36" t="s">
        <v>37</v>
      </c>
      <c r="B18" s="34" t="s">
        <v>38</v>
      </c>
      <c r="C18" s="34" t="s">
        <v>51</v>
      </c>
      <c r="D18" s="34" t="s">
        <v>39</v>
      </c>
      <c r="E18" s="34" t="s">
        <v>58</v>
      </c>
      <c r="F18" s="35" t="s">
        <v>57</v>
      </c>
    </row>
    <row r="19" spans="1:6" x14ac:dyDescent="0.25">
      <c r="A19" s="14" t="s">
        <v>5</v>
      </c>
      <c r="B19" s="28">
        <v>600</v>
      </c>
      <c r="C19" s="28" t="s">
        <v>56</v>
      </c>
      <c r="D19" s="28">
        <f>B19/1000</f>
        <v>0.6</v>
      </c>
      <c r="E19" s="29">
        <f>D19*1/$G$8*1000*$C$16*$E$16</f>
        <v>97.912459309415738</v>
      </c>
      <c r="F19" s="30">
        <v>8.1</v>
      </c>
    </row>
    <row r="20" spans="1:6" x14ac:dyDescent="0.25">
      <c r="A20" s="14" t="s">
        <v>9</v>
      </c>
      <c r="B20" s="28">
        <v>1100</v>
      </c>
      <c r="C20" s="28" t="s">
        <v>54</v>
      </c>
      <c r="D20" s="28">
        <f>B20/1000</f>
        <v>1.1000000000000001</v>
      </c>
      <c r="E20" s="29">
        <f>D20*1/$K$8*1000*$C$16*$E$16</f>
        <v>9.3265293368280506</v>
      </c>
      <c r="F20" s="30">
        <v>8.1</v>
      </c>
    </row>
    <row r="21" spans="1:6" x14ac:dyDescent="0.25">
      <c r="A21" s="14" t="s">
        <v>13</v>
      </c>
      <c r="B21" s="28">
        <v>1500</v>
      </c>
      <c r="C21" s="28" t="s">
        <v>53</v>
      </c>
      <c r="D21" s="28">
        <f>B21/1000</f>
        <v>1.5</v>
      </c>
      <c r="E21" s="29">
        <f>D21*1/$O$8*1000*$C$16*$E$16</f>
        <v>32.409571028396002</v>
      </c>
      <c r="F21" s="30">
        <v>8.1</v>
      </c>
    </row>
    <row r="22" spans="1:6" x14ac:dyDescent="0.25">
      <c r="A22" s="14" t="s">
        <v>14</v>
      </c>
      <c r="B22" s="28">
        <v>50</v>
      </c>
      <c r="C22" s="28" t="s">
        <v>55</v>
      </c>
      <c r="D22" s="28">
        <f>B22/1000</f>
        <v>0.05</v>
      </c>
      <c r="E22" s="29">
        <f>D22*1/$P$8*1000*$C$16*$E$16</f>
        <v>0.12465085708324755</v>
      </c>
      <c r="F22" s="30">
        <v>8.1</v>
      </c>
    </row>
    <row r="23" spans="1:6" x14ac:dyDescent="0.25">
      <c r="A23" s="14" t="s">
        <v>15</v>
      </c>
      <c r="B23" s="28">
        <v>30</v>
      </c>
      <c r="C23" s="28" t="s">
        <v>56</v>
      </c>
      <c r="D23" s="28">
        <f>B23/1000</f>
        <v>0.03</v>
      </c>
      <c r="E23" s="29">
        <f>D23*1/$Q$8*1000*$C$16*$E$16</f>
        <v>9.8198353249255368E-2</v>
      </c>
      <c r="F23" s="30">
        <v>8.1</v>
      </c>
    </row>
    <row r="24" spans="1:6" x14ac:dyDescent="0.25">
      <c r="A24" s="15" t="s">
        <v>16</v>
      </c>
      <c r="B24" s="31">
        <v>500</v>
      </c>
      <c r="C24" s="31" t="s">
        <v>52</v>
      </c>
      <c r="D24" s="31">
        <f>B24/1000</f>
        <v>0.5</v>
      </c>
      <c r="E24" s="32">
        <f>D24*1/$R$8*1000*$C$16*$E$16</f>
        <v>13.41499182352384</v>
      </c>
      <c r="F24" s="33">
        <v>8.1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LCFA</vt:lpstr>
    </vt:vector>
  </TitlesOfParts>
  <Company>Thames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Thames Water User</dc:creator>
  <cp:lastModifiedBy>Thames Water User</cp:lastModifiedBy>
  <dcterms:created xsi:type="dcterms:W3CDTF">2019-09-17T14:07:14Z</dcterms:created>
  <dcterms:modified xsi:type="dcterms:W3CDTF">2019-09-17T14:20:24Z</dcterms:modified>
</cp:coreProperties>
</file>