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5600" windowHeight="11700" activeTab="3"/>
  </bookViews>
  <sheets>
    <sheet name="Sheet3" sheetId="3" r:id="rId1"/>
    <sheet name="Sheet4" sheetId="4" r:id="rId2"/>
    <sheet name="Sheet2" sheetId="2" r:id="rId3"/>
    <sheet name="Sheet6" sheetId="6" r:id="rId4"/>
  </sheets>
  <calcPr calcId="145621"/>
</workbook>
</file>

<file path=xl/calcChain.xml><?xml version="1.0" encoding="utf-8"?>
<calcChain xmlns="http://schemas.openxmlformats.org/spreadsheetml/2006/main">
  <c r="S102" i="6" l="1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7" i="6"/>
  <c r="S86" i="6"/>
  <c r="S85" i="6"/>
  <c r="S84" i="6"/>
  <c r="S83" i="6"/>
  <c r="S82" i="6"/>
  <c r="S81" i="6"/>
  <c r="S80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6" i="6"/>
  <c r="S65" i="6"/>
  <c r="S64" i="6"/>
  <c r="S63" i="6"/>
  <c r="S62" i="6"/>
  <c r="S61" i="6"/>
  <c r="S60" i="6"/>
  <c r="S59" i="6"/>
  <c r="S58" i="6"/>
  <c r="S57" i="6"/>
  <c r="S56" i="6"/>
  <c r="S55" i="6"/>
  <c r="S54" i="6"/>
  <c r="S53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S9" i="6"/>
  <c r="S8" i="6"/>
  <c r="S7" i="6"/>
  <c r="S6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S5" i="6"/>
  <c r="R5" i="6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R53" i="4" l="1"/>
  <c r="R52" i="4"/>
  <c r="R51" i="4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D6" i="2" l="1"/>
  <c r="O102" i="6" l="1"/>
  <c r="Q102" i="6" s="1"/>
  <c r="O101" i="6"/>
  <c r="Q101" i="6" s="1"/>
  <c r="O100" i="6"/>
  <c r="Q100" i="6" s="1"/>
  <c r="O99" i="6"/>
  <c r="Q99" i="6" s="1"/>
  <c r="O98" i="6"/>
  <c r="O97" i="6"/>
  <c r="Q97" i="6" s="1"/>
  <c r="O96" i="6"/>
  <c r="O95" i="6"/>
  <c r="O94" i="6"/>
  <c r="Q94" i="6" s="1"/>
  <c r="O93" i="6"/>
  <c r="Q93" i="6" s="1"/>
  <c r="O92" i="6"/>
  <c r="Q92" i="6" s="1"/>
  <c r="O91" i="6"/>
  <c r="Q91" i="6" s="1"/>
  <c r="O90" i="6"/>
  <c r="Q90" i="6" s="1"/>
  <c r="O89" i="6"/>
  <c r="Q89" i="6" s="1"/>
  <c r="O88" i="6"/>
  <c r="O87" i="6"/>
  <c r="O86" i="6"/>
  <c r="Q86" i="6" s="1"/>
  <c r="O85" i="6"/>
  <c r="Q85" i="6" s="1"/>
  <c r="O84" i="6"/>
  <c r="O83" i="6"/>
  <c r="O82" i="6"/>
  <c r="O81" i="6"/>
  <c r="Q81" i="6" s="1"/>
  <c r="O80" i="6"/>
  <c r="Q80" i="6" s="1"/>
  <c r="O79" i="6"/>
  <c r="Q79" i="6" s="1"/>
  <c r="O78" i="6"/>
  <c r="Q78" i="6" s="1"/>
  <c r="O77" i="6"/>
  <c r="Q77" i="6" s="1"/>
  <c r="O76" i="6"/>
  <c r="Q76" i="6" s="1"/>
  <c r="O75" i="6"/>
  <c r="Q75" i="6" s="1"/>
  <c r="O74" i="6"/>
  <c r="Q74" i="6" s="1"/>
  <c r="O73" i="6"/>
  <c r="Q73" i="6" s="1"/>
  <c r="O72" i="6"/>
  <c r="Q72" i="6" s="1"/>
  <c r="O71" i="6"/>
  <c r="Q71" i="6" s="1"/>
  <c r="O70" i="6"/>
  <c r="Q70" i="6" s="1"/>
  <c r="O69" i="6"/>
  <c r="Q69" i="6" s="1"/>
  <c r="O68" i="6"/>
  <c r="Q68" i="6" s="1"/>
  <c r="O67" i="6"/>
  <c r="O66" i="6"/>
  <c r="O65" i="6"/>
  <c r="Q65" i="6" s="1"/>
  <c r="O64" i="6"/>
  <c r="Q64" i="6" s="1"/>
  <c r="O63" i="6"/>
  <c r="Q63" i="6" s="1"/>
  <c r="O62" i="6"/>
  <c r="Q62" i="6" s="1"/>
  <c r="O61" i="6"/>
  <c r="Q61" i="6" s="1"/>
  <c r="O60" i="6"/>
  <c r="Q60" i="6" s="1"/>
  <c r="O59" i="6"/>
  <c r="Q59" i="6" s="1"/>
  <c r="O58" i="6"/>
  <c r="Q58" i="6" s="1"/>
  <c r="O57" i="6"/>
  <c r="Q57" i="6" s="1"/>
  <c r="O56" i="6"/>
  <c r="O55" i="6"/>
  <c r="O54" i="6"/>
  <c r="Q54" i="6" s="1"/>
  <c r="O53" i="6"/>
  <c r="Q53" i="6" s="1"/>
  <c r="O52" i="6"/>
  <c r="Q52" i="6" s="1"/>
  <c r="O51" i="6"/>
  <c r="Q51" i="6" s="1"/>
  <c r="O50" i="6"/>
  <c r="O49" i="6"/>
  <c r="Q49" i="6" s="1"/>
  <c r="O48" i="6"/>
  <c r="O47" i="6"/>
  <c r="Q47" i="6" s="1"/>
  <c r="O46" i="6"/>
  <c r="Q46" i="6" s="1"/>
  <c r="O45" i="6"/>
  <c r="Q45" i="6" s="1"/>
  <c r="O44" i="6"/>
  <c r="Q44" i="6" s="1"/>
  <c r="O43" i="6"/>
  <c r="Q43" i="6" s="1"/>
  <c r="O42" i="6"/>
  <c r="Q42" i="6" s="1"/>
  <c r="O41" i="6"/>
  <c r="Q41" i="6" s="1"/>
  <c r="O40" i="6"/>
  <c r="O39" i="6"/>
  <c r="O38" i="6"/>
  <c r="Q38" i="6" s="1"/>
  <c r="O37" i="6"/>
  <c r="Q37" i="6" s="1"/>
  <c r="O36" i="6"/>
  <c r="O35" i="6"/>
  <c r="Q35" i="6" s="1"/>
  <c r="O34" i="6"/>
  <c r="O33" i="6"/>
  <c r="Q33" i="6" s="1"/>
  <c r="O32" i="6"/>
  <c r="Q32" i="6" s="1"/>
  <c r="O31" i="6"/>
  <c r="Q31" i="6" s="1"/>
  <c r="O30" i="6"/>
  <c r="Q30" i="6" s="1"/>
  <c r="O29" i="6"/>
  <c r="Q29" i="6" s="1"/>
  <c r="O28" i="6"/>
  <c r="Q28" i="6" s="1"/>
  <c r="O27" i="6"/>
  <c r="Q27" i="6" s="1"/>
  <c r="O26" i="6"/>
  <c r="Q26" i="6" s="1"/>
  <c r="O25" i="6"/>
  <c r="Q25" i="6" s="1"/>
  <c r="O24" i="6"/>
  <c r="O23" i="6"/>
  <c r="Q23" i="6" s="1"/>
  <c r="O22" i="6"/>
  <c r="Q22" i="6" s="1"/>
  <c r="O21" i="6"/>
  <c r="Q21" i="6" s="1"/>
  <c r="O20" i="6"/>
  <c r="O19" i="6"/>
  <c r="Q19" i="6" s="1"/>
  <c r="O18" i="6"/>
  <c r="Q18" i="6" s="1"/>
  <c r="O17" i="6"/>
  <c r="Q17" i="6" s="1"/>
  <c r="O16" i="6"/>
  <c r="O15" i="6"/>
  <c r="O14" i="6"/>
  <c r="O13" i="6"/>
  <c r="Q13" i="6" s="1"/>
  <c r="O12" i="6"/>
  <c r="O11" i="6"/>
  <c r="O10" i="6"/>
  <c r="Q10" i="6" s="1"/>
  <c r="O9" i="6"/>
  <c r="Q9" i="6" s="1"/>
  <c r="O8" i="6"/>
  <c r="O7" i="6"/>
  <c r="Q7" i="6" s="1"/>
  <c r="O6" i="6"/>
  <c r="Q6" i="6" s="1"/>
  <c r="O5" i="6"/>
  <c r="Q96" i="6"/>
  <c r="Q95" i="6"/>
  <c r="Q88" i="6"/>
  <c r="Q87" i="6"/>
  <c r="Q67" i="6"/>
  <c r="Q56" i="6"/>
  <c r="Q55" i="6"/>
  <c r="Q39" i="6"/>
  <c r="Q24" i="6"/>
  <c r="Q16" i="6"/>
  <c r="Q15" i="6"/>
  <c r="Q84" i="6"/>
  <c r="Q83" i="6"/>
  <c r="Q36" i="6"/>
  <c r="Q12" i="6"/>
  <c r="Q11" i="6"/>
  <c r="Q40" i="6"/>
  <c r="Q8" i="6"/>
  <c r="Q48" i="6"/>
  <c r="Q5" i="6"/>
  <c r="Q98" i="6"/>
  <c r="Q82" i="6"/>
  <c r="Q66" i="6"/>
  <c r="Q50" i="6"/>
  <c r="Q34" i="6"/>
  <c r="Q20" i="6"/>
  <c r="Q14" i="6"/>
  <c r="D53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4" i="6"/>
  <c r="D33" i="6"/>
  <c r="D32" i="6"/>
  <c r="D31" i="6"/>
  <c r="D30" i="6"/>
  <c r="D29" i="6"/>
  <c r="D28" i="6"/>
  <c r="D27" i="6"/>
  <c r="D25" i="6"/>
  <c r="D24" i="6"/>
  <c r="D22" i="6"/>
  <c r="D21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N53" i="2" l="1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53" i="4"/>
  <c r="N52" i="4"/>
  <c r="N51" i="4"/>
  <c r="N50" i="4"/>
  <c r="N49" i="4"/>
  <c r="N48" i="4"/>
  <c r="N47" i="4"/>
  <c r="N46" i="4"/>
  <c r="N45" i="4"/>
  <c r="N44" i="4"/>
  <c r="N43" i="4"/>
  <c r="N42" i="4"/>
  <c r="N41" i="4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G18" i="6"/>
  <c r="H18" i="6" s="1"/>
  <c r="G12" i="6"/>
  <c r="H12" i="6" s="1"/>
  <c r="U31" i="6" l="1"/>
  <c r="U49" i="6"/>
  <c r="U81" i="6"/>
  <c r="U45" i="6"/>
  <c r="U19" i="6"/>
  <c r="G53" i="6"/>
  <c r="H53" i="6" s="1"/>
  <c r="K53" i="6" s="1"/>
  <c r="G51" i="6"/>
  <c r="H51" i="6" s="1"/>
  <c r="K51" i="6" s="1"/>
  <c r="G50" i="6"/>
  <c r="H50" i="6" s="1"/>
  <c r="K50" i="6" s="1"/>
  <c r="G49" i="6"/>
  <c r="H49" i="6" s="1"/>
  <c r="K49" i="6" s="1"/>
  <c r="G48" i="6"/>
  <c r="H48" i="6" s="1"/>
  <c r="K48" i="6" s="1"/>
  <c r="G47" i="6"/>
  <c r="H47" i="6" s="1"/>
  <c r="K47" i="6" s="1"/>
  <c r="G46" i="6"/>
  <c r="H46" i="6" s="1"/>
  <c r="U87" i="6" s="1"/>
  <c r="G45" i="6"/>
  <c r="H45" i="6" s="1"/>
  <c r="K45" i="6" s="1"/>
  <c r="G44" i="6"/>
  <c r="H44" i="6" s="1"/>
  <c r="K44" i="6" s="1"/>
  <c r="G43" i="6"/>
  <c r="H43" i="6" s="1"/>
  <c r="K43" i="6" s="1"/>
  <c r="G42" i="6"/>
  <c r="H42" i="6" s="1"/>
  <c r="K42" i="6" s="1"/>
  <c r="G41" i="6"/>
  <c r="H41" i="6" s="1"/>
  <c r="J41" i="6" s="1"/>
  <c r="G40" i="6"/>
  <c r="H40" i="6" s="1"/>
  <c r="J40" i="6" s="1"/>
  <c r="G39" i="6"/>
  <c r="H39" i="6" s="1"/>
  <c r="K39" i="6" s="1"/>
  <c r="G38" i="6"/>
  <c r="H38" i="6" s="1"/>
  <c r="K38" i="6" s="1"/>
  <c r="G37" i="6"/>
  <c r="H37" i="6" s="1"/>
  <c r="K37" i="6" s="1"/>
  <c r="G36" i="6"/>
  <c r="H36" i="6" s="1"/>
  <c r="J36" i="6" s="1"/>
  <c r="G34" i="6"/>
  <c r="H34" i="6" s="1"/>
  <c r="K34" i="6" s="1"/>
  <c r="G33" i="6"/>
  <c r="H33" i="6" s="1"/>
  <c r="K33" i="6" s="1"/>
  <c r="G32" i="6"/>
  <c r="H32" i="6" s="1"/>
  <c r="U59" i="6" s="1"/>
  <c r="G31" i="6"/>
  <c r="H31" i="6" s="1"/>
  <c r="U57" i="6" s="1"/>
  <c r="G30" i="6"/>
  <c r="H30" i="6" s="1"/>
  <c r="J30" i="6" s="1"/>
  <c r="G29" i="6"/>
  <c r="H29" i="6" s="1"/>
  <c r="U53" i="6" s="1"/>
  <c r="G28" i="6"/>
  <c r="H28" i="6" s="1"/>
  <c r="J28" i="6" s="1"/>
  <c r="G27" i="6"/>
  <c r="H27" i="6" s="1"/>
  <c r="K27" i="6" s="1"/>
  <c r="G25" i="6"/>
  <c r="H25" i="6" s="1"/>
  <c r="G24" i="6"/>
  <c r="H24" i="6" s="1"/>
  <c r="U43" i="6" s="1"/>
  <c r="G22" i="6"/>
  <c r="H22" i="6" s="1"/>
  <c r="J22" i="6" s="1"/>
  <c r="G21" i="6"/>
  <c r="H21" i="6" s="1"/>
  <c r="U37" i="6" s="1"/>
  <c r="G19" i="6"/>
  <c r="H19" i="6" s="1"/>
  <c r="K19" i="6" s="1"/>
  <c r="J18" i="6"/>
  <c r="G17" i="6"/>
  <c r="H17" i="6" s="1"/>
  <c r="U29" i="6" s="1"/>
  <c r="G16" i="6"/>
  <c r="H16" i="6" s="1"/>
  <c r="K16" i="6" s="1"/>
  <c r="G15" i="6"/>
  <c r="H15" i="6" s="1"/>
  <c r="K15" i="6" s="1"/>
  <c r="G14" i="6"/>
  <c r="H14" i="6" s="1"/>
  <c r="J14" i="6" s="1"/>
  <c r="G13" i="6"/>
  <c r="H13" i="6" s="1"/>
  <c r="J13" i="6" s="1"/>
  <c r="J12" i="6"/>
  <c r="G11" i="6"/>
  <c r="H11" i="6" s="1"/>
  <c r="G10" i="6"/>
  <c r="H10" i="6" s="1"/>
  <c r="U15" i="6" s="1"/>
  <c r="G9" i="6"/>
  <c r="H9" i="6" s="1"/>
  <c r="G8" i="6"/>
  <c r="H8" i="6" s="1"/>
  <c r="G7" i="6"/>
  <c r="H7" i="6" s="1"/>
  <c r="G6" i="6"/>
  <c r="H6" i="6" s="1"/>
  <c r="J6" i="6" s="1"/>
  <c r="G5" i="6"/>
  <c r="H5" i="6" s="1"/>
  <c r="K5" i="6" s="1"/>
  <c r="U21" i="6" l="1"/>
  <c r="U77" i="6"/>
  <c r="U69" i="6"/>
  <c r="U91" i="6"/>
  <c r="U83" i="6"/>
  <c r="U5" i="6"/>
  <c r="U39" i="6"/>
  <c r="U67" i="6"/>
  <c r="K7" i="6"/>
  <c r="U9" i="6"/>
  <c r="U25" i="6"/>
  <c r="U89" i="6"/>
  <c r="U33" i="6"/>
  <c r="U55" i="6"/>
  <c r="J8" i="6"/>
  <c r="U11" i="6"/>
  <c r="U97" i="6"/>
  <c r="U79" i="6"/>
  <c r="U27" i="6"/>
  <c r="U7" i="6"/>
  <c r="U23" i="6"/>
  <c r="U61" i="6"/>
  <c r="U75" i="6"/>
  <c r="K11" i="6"/>
  <c r="U17" i="6"/>
  <c r="U95" i="6"/>
  <c r="K9" i="6"/>
  <c r="U13" i="6"/>
  <c r="U101" i="6"/>
  <c r="U73" i="6"/>
  <c r="U71" i="6"/>
  <c r="U51" i="6"/>
  <c r="U63" i="6"/>
  <c r="U93" i="6"/>
  <c r="U85" i="6"/>
  <c r="J33" i="6"/>
  <c r="J43" i="6"/>
  <c r="K40" i="6"/>
  <c r="J48" i="6"/>
  <c r="K28" i="6"/>
  <c r="J51" i="6"/>
  <c r="J47" i="6"/>
  <c r="J53" i="6"/>
  <c r="J50" i="6"/>
  <c r="J49" i="6"/>
  <c r="J46" i="6"/>
  <c r="K46" i="6"/>
  <c r="J45" i="6"/>
  <c r="J44" i="6"/>
  <c r="J42" i="6"/>
  <c r="K41" i="6"/>
  <c r="J39" i="6"/>
  <c r="J38" i="6"/>
  <c r="J37" i="6"/>
  <c r="K36" i="6"/>
  <c r="J34" i="6"/>
  <c r="K32" i="6"/>
  <c r="J32" i="6"/>
  <c r="K31" i="6"/>
  <c r="J31" i="6"/>
  <c r="K30" i="6"/>
  <c r="K29" i="6"/>
  <c r="J29" i="6"/>
  <c r="J27" i="6"/>
  <c r="K25" i="6"/>
  <c r="J25" i="6"/>
  <c r="K24" i="6"/>
  <c r="J24" i="6"/>
  <c r="K22" i="6"/>
  <c r="K8" i="6"/>
  <c r="J7" i="6"/>
  <c r="J5" i="6"/>
  <c r="J10" i="6"/>
  <c r="K10" i="6"/>
  <c r="J21" i="6"/>
  <c r="K21" i="6"/>
  <c r="J9" i="6"/>
  <c r="K6" i="6"/>
  <c r="J19" i="6"/>
  <c r="K18" i="6"/>
  <c r="K17" i="6"/>
  <c r="J17" i="6"/>
  <c r="K12" i="6"/>
  <c r="J16" i="6"/>
  <c r="J15" i="6"/>
  <c r="K14" i="6"/>
  <c r="K13" i="6"/>
  <c r="J11" i="6"/>
  <c r="P5" i="4"/>
  <c r="D24" i="4"/>
  <c r="G24" i="4" s="1"/>
  <c r="U104" i="6" l="1"/>
  <c r="P53" i="4"/>
  <c r="T53" i="4" s="1"/>
  <c r="D53" i="4"/>
  <c r="G53" i="4" s="1"/>
  <c r="H53" i="4" s="1"/>
  <c r="P52" i="4"/>
  <c r="P51" i="4"/>
  <c r="D51" i="4"/>
  <c r="P50" i="4"/>
  <c r="D50" i="4"/>
  <c r="P49" i="4"/>
  <c r="D49" i="4"/>
  <c r="P48" i="4"/>
  <c r="D48" i="4"/>
  <c r="P47" i="4"/>
  <c r="D47" i="4"/>
  <c r="G47" i="4" s="1"/>
  <c r="H47" i="4" s="1"/>
  <c r="P46" i="4"/>
  <c r="D46" i="4"/>
  <c r="G46" i="4" s="1"/>
  <c r="H46" i="4" s="1"/>
  <c r="P45" i="4"/>
  <c r="D45" i="4"/>
  <c r="P44" i="4"/>
  <c r="D44" i="4"/>
  <c r="P43" i="4"/>
  <c r="D43" i="4"/>
  <c r="P42" i="4"/>
  <c r="D42" i="4"/>
  <c r="G42" i="4" s="1"/>
  <c r="H42" i="4" s="1"/>
  <c r="P41" i="4"/>
  <c r="D41" i="4"/>
  <c r="P40" i="4"/>
  <c r="D40" i="4"/>
  <c r="P39" i="4"/>
  <c r="D39" i="4"/>
  <c r="P38" i="4"/>
  <c r="D38" i="4"/>
  <c r="P37" i="4"/>
  <c r="D37" i="4"/>
  <c r="P36" i="4"/>
  <c r="D36" i="4"/>
  <c r="P35" i="4"/>
  <c r="P34" i="4"/>
  <c r="D34" i="4"/>
  <c r="P33" i="4"/>
  <c r="D33" i="4"/>
  <c r="P32" i="4"/>
  <c r="D32" i="4"/>
  <c r="P31" i="4"/>
  <c r="D31" i="4"/>
  <c r="P30" i="4"/>
  <c r="D30" i="4"/>
  <c r="P29" i="4"/>
  <c r="D29" i="4"/>
  <c r="P28" i="4"/>
  <c r="D28" i="4"/>
  <c r="P27" i="4"/>
  <c r="D27" i="4"/>
  <c r="P26" i="4"/>
  <c r="P25" i="4"/>
  <c r="D25" i="4"/>
  <c r="P24" i="4"/>
  <c r="H24" i="4"/>
  <c r="P23" i="4"/>
  <c r="P22" i="4"/>
  <c r="D22" i="4"/>
  <c r="P21" i="4"/>
  <c r="D21" i="4"/>
  <c r="P20" i="4"/>
  <c r="P19" i="4"/>
  <c r="D19" i="4"/>
  <c r="P18" i="4"/>
  <c r="D18" i="4"/>
  <c r="P17" i="4"/>
  <c r="D17" i="4"/>
  <c r="P16" i="4"/>
  <c r="D16" i="4"/>
  <c r="P15" i="4"/>
  <c r="D15" i="4"/>
  <c r="P14" i="4"/>
  <c r="D14" i="4"/>
  <c r="P13" i="4"/>
  <c r="D13" i="4"/>
  <c r="P12" i="4"/>
  <c r="D12" i="4"/>
  <c r="P11" i="4"/>
  <c r="D11" i="4"/>
  <c r="P10" i="4"/>
  <c r="D10" i="4"/>
  <c r="P9" i="4"/>
  <c r="D9" i="4"/>
  <c r="P8" i="4"/>
  <c r="D8" i="4"/>
  <c r="P7" i="4"/>
  <c r="D7" i="4"/>
  <c r="P6" i="4"/>
  <c r="D6" i="4"/>
  <c r="D5" i="4"/>
  <c r="T24" i="4" l="1"/>
  <c r="G5" i="4"/>
  <c r="H5" i="4" s="1"/>
  <c r="G29" i="4"/>
  <c r="H29" i="4" s="1"/>
  <c r="G8" i="4"/>
  <c r="H8" i="4" s="1"/>
  <c r="G12" i="4"/>
  <c r="H12" i="4" s="1"/>
  <c r="H16" i="4"/>
  <c r="T16" i="4" s="1"/>
  <c r="G16" i="4"/>
  <c r="G25" i="4"/>
  <c r="H25" i="4" s="1"/>
  <c r="H21" i="4"/>
  <c r="K21" i="4" s="1"/>
  <c r="G21" i="4"/>
  <c r="G28" i="4"/>
  <c r="H28" i="4" s="1"/>
  <c r="G30" i="4"/>
  <c r="H30" i="4" s="1"/>
  <c r="G32" i="4"/>
  <c r="H32" i="4" s="1"/>
  <c r="G34" i="4"/>
  <c r="H34" i="4" s="1"/>
  <c r="T42" i="4"/>
  <c r="G48" i="4"/>
  <c r="H48" i="4" s="1"/>
  <c r="G50" i="4"/>
  <c r="H50" i="4" s="1"/>
  <c r="G22" i="4"/>
  <c r="H22" i="4" s="1"/>
  <c r="G27" i="4"/>
  <c r="H27" i="4" s="1"/>
  <c r="H31" i="4"/>
  <c r="T31" i="4" s="1"/>
  <c r="G31" i="4"/>
  <c r="G33" i="4"/>
  <c r="H33" i="4" s="1"/>
  <c r="G49" i="4"/>
  <c r="H49" i="4" s="1"/>
  <c r="G51" i="4"/>
  <c r="H51" i="4" s="1"/>
  <c r="G6" i="4"/>
  <c r="H6" i="4" s="1"/>
  <c r="J6" i="4" s="1"/>
  <c r="G10" i="4"/>
  <c r="H10" i="4" s="1"/>
  <c r="G14" i="4"/>
  <c r="H14" i="4" s="1"/>
  <c r="K14" i="4" s="1"/>
  <c r="G18" i="4"/>
  <c r="H18" i="4" s="1"/>
  <c r="G36" i="4"/>
  <c r="H36" i="4" s="1"/>
  <c r="G38" i="4"/>
  <c r="H38" i="4" s="1"/>
  <c r="G40" i="4"/>
  <c r="H40" i="4" s="1"/>
  <c r="G44" i="4"/>
  <c r="H44" i="4" s="1"/>
  <c r="T47" i="4"/>
  <c r="G7" i="4"/>
  <c r="H7" i="4" s="1"/>
  <c r="G9" i="4"/>
  <c r="H9" i="4" s="1"/>
  <c r="G11" i="4"/>
  <c r="H11" i="4" s="1"/>
  <c r="G13" i="4"/>
  <c r="H13" i="4" s="1"/>
  <c r="G15" i="4"/>
  <c r="H15" i="4" s="1"/>
  <c r="H17" i="4"/>
  <c r="J17" i="4" s="1"/>
  <c r="G17" i="4"/>
  <c r="G19" i="4"/>
  <c r="H19" i="4" s="1"/>
  <c r="G37" i="4"/>
  <c r="H37" i="4" s="1"/>
  <c r="G39" i="4"/>
  <c r="H39" i="4" s="1"/>
  <c r="K39" i="4" s="1"/>
  <c r="G41" i="4"/>
  <c r="H41" i="4" s="1"/>
  <c r="G43" i="4"/>
  <c r="H43" i="4" s="1"/>
  <c r="G45" i="4"/>
  <c r="H45" i="4" s="1"/>
  <c r="T46" i="4"/>
  <c r="J21" i="4"/>
  <c r="K46" i="4"/>
  <c r="J46" i="4"/>
  <c r="K24" i="4"/>
  <c r="J24" i="4"/>
  <c r="K47" i="4"/>
  <c r="J47" i="4"/>
  <c r="J53" i="4"/>
  <c r="K53" i="4"/>
  <c r="J31" i="4"/>
  <c r="K42" i="4"/>
  <c r="J42" i="4"/>
  <c r="G52" i="3"/>
  <c r="G47" i="3"/>
  <c r="H47" i="3" s="1"/>
  <c r="G43" i="3"/>
  <c r="H43" i="3" s="1"/>
  <c r="J43" i="3" s="1"/>
  <c r="G35" i="3"/>
  <c r="G26" i="3"/>
  <c r="G23" i="3"/>
  <c r="G20" i="3"/>
  <c r="P51" i="3"/>
  <c r="R51" i="3" s="1"/>
  <c r="P50" i="3"/>
  <c r="R50" i="3" s="1"/>
  <c r="P47" i="3"/>
  <c r="R47" i="3" s="1"/>
  <c r="P46" i="3"/>
  <c r="R46" i="3" s="1"/>
  <c r="P44" i="3"/>
  <c r="R44" i="3" s="1"/>
  <c r="P43" i="3"/>
  <c r="R43" i="3" s="1"/>
  <c r="T43" i="3" s="1"/>
  <c r="P42" i="3"/>
  <c r="R42" i="3" s="1"/>
  <c r="P40" i="3"/>
  <c r="R40" i="3" s="1"/>
  <c r="P39" i="3"/>
  <c r="R39" i="3" s="1"/>
  <c r="P38" i="3"/>
  <c r="R38" i="3" s="1"/>
  <c r="P35" i="3"/>
  <c r="R35" i="3" s="1"/>
  <c r="P34" i="3"/>
  <c r="R34" i="3" s="1"/>
  <c r="P31" i="3"/>
  <c r="R31" i="3" s="1"/>
  <c r="P30" i="3"/>
  <c r="R30" i="3" s="1"/>
  <c r="P28" i="3"/>
  <c r="R28" i="3" s="1"/>
  <c r="P27" i="3"/>
  <c r="R27" i="3" s="1"/>
  <c r="P23" i="3"/>
  <c r="R23" i="3" s="1"/>
  <c r="P22" i="3"/>
  <c r="R22" i="3" s="1"/>
  <c r="P20" i="3"/>
  <c r="R20" i="3" s="1"/>
  <c r="P19" i="3"/>
  <c r="R19" i="3" s="1"/>
  <c r="P18" i="3"/>
  <c r="R18" i="3" s="1"/>
  <c r="P14" i="3"/>
  <c r="R14" i="3" s="1"/>
  <c r="P12" i="3"/>
  <c r="R12" i="3" s="1"/>
  <c r="P11" i="3"/>
  <c r="R11" i="3" s="1"/>
  <c r="P10" i="3"/>
  <c r="R10" i="3" s="1"/>
  <c r="P7" i="3"/>
  <c r="R7" i="3" s="1"/>
  <c r="P6" i="3"/>
  <c r="R6" i="3" s="1"/>
  <c r="P26" i="3"/>
  <c r="R26" i="3" s="1"/>
  <c r="P24" i="3"/>
  <c r="R24" i="3" s="1"/>
  <c r="P15" i="3"/>
  <c r="R15" i="3" s="1"/>
  <c r="P5" i="3"/>
  <c r="R5" i="3" s="1"/>
  <c r="P48" i="3"/>
  <c r="R48" i="3" s="1"/>
  <c r="P36" i="3"/>
  <c r="R36" i="3" s="1"/>
  <c r="P32" i="3"/>
  <c r="R32" i="3" s="1"/>
  <c r="P52" i="3"/>
  <c r="R52" i="3" s="1"/>
  <c r="P16" i="3"/>
  <c r="R16" i="3" s="1"/>
  <c r="P8" i="3"/>
  <c r="R8" i="3" s="1"/>
  <c r="P53" i="3"/>
  <c r="R53" i="3" s="1"/>
  <c r="P49" i="3"/>
  <c r="R49" i="3" s="1"/>
  <c r="P45" i="3"/>
  <c r="R45" i="3" s="1"/>
  <c r="P41" i="3"/>
  <c r="R41" i="3" s="1"/>
  <c r="P37" i="3"/>
  <c r="R37" i="3" s="1"/>
  <c r="P33" i="3"/>
  <c r="R33" i="3" s="1"/>
  <c r="P29" i="3"/>
  <c r="R29" i="3" s="1"/>
  <c r="P25" i="3"/>
  <c r="R25" i="3" s="1"/>
  <c r="P21" i="3"/>
  <c r="R21" i="3" s="1"/>
  <c r="P17" i="3"/>
  <c r="R17" i="3" s="1"/>
  <c r="P13" i="3"/>
  <c r="R13" i="3" s="1"/>
  <c r="P9" i="3"/>
  <c r="R9" i="3" s="1"/>
  <c r="D53" i="3"/>
  <c r="G53" i="3" s="1"/>
  <c r="D51" i="3"/>
  <c r="G51" i="3" s="1"/>
  <c r="H51" i="3" s="1"/>
  <c r="J51" i="3" s="1"/>
  <c r="D50" i="3"/>
  <c r="G50" i="3" s="1"/>
  <c r="D49" i="3"/>
  <c r="G49" i="3" s="1"/>
  <c r="H49" i="3" s="1"/>
  <c r="J49" i="3" s="1"/>
  <c r="D48" i="3"/>
  <c r="G48" i="3" s="1"/>
  <c r="D47" i="3"/>
  <c r="D46" i="3"/>
  <c r="G46" i="3" s="1"/>
  <c r="D45" i="3"/>
  <c r="G45" i="3" s="1"/>
  <c r="H45" i="3" s="1"/>
  <c r="J45" i="3" s="1"/>
  <c r="D44" i="3"/>
  <c r="G44" i="3" s="1"/>
  <c r="D43" i="3"/>
  <c r="D42" i="3"/>
  <c r="G42" i="3" s="1"/>
  <c r="D41" i="3"/>
  <c r="G41" i="3" s="1"/>
  <c r="H41" i="3" s="1"/>
  <c r="J41" i="3" s="1"/>
  <c r="D40" i="3"/>
  <c r="G40" i="3" s="1"/>
  <c r="D39" i="3"/>
  <c r="G39" i="3" s="1"/>
  <c r="H39" i="3" s="1"/>
  <c r="D38" i="3"/>
  <c r="G38" i="3" s="1"/>
  <c r="D37" i="3"/>
  <c r="G37" i="3" s="1"/>
  <c r="H37" i="3" s="1"/>
  <c r="J37" i="3" s="1"/>
  <c r="D36" i="3"/>
  <c r="G36" i="3" s="1"/>
  <c r="D34" i="3"/>
  <c r="G34" i="3" s="1"/>
  <c r="H34" i="3" s="1"/>
  <c r="D33" i="3"/>
  <c r="D32" i="3"/>
  <c r="G32" i="3" s="1"/>
  <c r="H32" i="3" s="1"/>
  <c r="J32" i="3" s="1"/>
  <c r="D31" i="3"/>
  <c r="G31" i="3" s="1"/>
  <c r="D30" i="3"/>
  <c r="G30" i="3" s="1"/>
  <c r="H30" i="3" s="1"/>
  <c r="D29" i="3"/>
  <c r="D28" i="3"/>
  <c r="G28" i="3" s="1"/>
  <c r="H28" i="3" s="1"/>
  <c r="J28" i="3" s="1"/>
  <c r="D27" i="3"/>
  <c r="G27" i="3" s="1"/>
  <c r="D25" i="3"/>
  <c r="G25" i="3" s="1"/>
  <c r="H25" i="3" s="1"/>
  <c r="D24" i="3"/>
  <c r="G24" i="3" s="1"/>
  <c r="D22" i="3"/>
  <c r="G22" i="3" s="1"/>
  <c r="H22" i="3" s="1"/>
  <c r="J22" i="3" s="1"/>
  <c r="D21" i="3"/>
  <c r="D19" i="3"/>
  <c r="G19" i="3" s="1"/>
  <c r="H19" i="3" s="1"/>
  <c r="J19" i="3" s="1"/>
  <c r="D18" i="3"/>
  <c r="G18" i="3" s="1"/>
  <c r="D17" i="3"/>
  <c r="G17" i="3" s="1"/>
  <c r="H17" i="3" s="1"/>
  <c r="J17" i="3" s="1"/>
  <c r="D16" i="3"/>
  <c r="G16" i="3" s="1"/>
  <c r="D15" i="3"/>
  <c r="G15" i="3" s="1"/>
  <c r="H15" i="3" s="1"/>
  <c r="D14" i="3"/>
  <c r="G14" i="3" s="1"/>
  <c r="D13" i="3"/>
  <c r="G13" i="3" s="1"/>
  <c r="H13" i="3" s="1"/>
  <c r="J13" i="3" s="1"/>
  <c r="D12" i="3"/>
  <c r="G12" i="3" s="1"/>
  <c r="D11" i="3"/>
  <c r="G11" i="3" s="1"/>
  <c r="H11" i="3" s="1"/>
  <c r="J11" i="3" s="1"/>
  <c r="D10" i="3"/>
  <c r="G10" i="3" s="1"/>
  <c r="D9" i="3"/>
  <c r="G9" i="3" s="1"/>
  <c r="H9" i="3" s="1"/>
  <c r="J9" i="3" s="1"/>
  <c r="D8" i="3"/>
  <c r="D7" i="3"/>
  <c r="G7" i="3" s="1"/>
  <c r="H7" i="3" s="1"/>
  <c r="D6" i="3"/>
  <c r="G6" i="3" s="1"/>
  <c r="D5" i="3"/>
  <c r="G5" i="3" s="1"/>
  <c r="H5" i="3" s="1"/>
  <c r="T15" i="3" l="1"/>
  <c r="J25" i="3"/>
  <c r="K25" i="3"/>
  <c r="T32" i="3"/>
  <c r="T7" i="3"/>
  <c r="T22" i="3"/>
  <c r="H8" i="3"/>
  <c r="K8" i="3" s="1"/>
  <c r="T25" i="3"/>
  <c r="T8" i="3"/>
  <c r="G8" i="3"/>
  <c r="H33" i="3"/>
  <c r="K33" i="3" s="1"/>
  <c r="T13" i="3"/>
  <c r="T45" i="3"/>
  <c r="T11" i="3"/>
  <c r="T19" i="3"/>
  <c r="T27" i="3"/>
  <c r="T34" i="3"/>
  <c r="G21" i="3"/>
  <c r="H21" i="3" s="1"/>
  <c r="G29" i="3"/>
  <c r="H29" i="3" s="1"/>
  <c r="K29" i="3" s="1"/>
  <c r="G33" i="3"/>
  <c r="H36" i="3"/>
  <c r="K36" i="3" s="1"/>
  <c r="H53" i="3"/>
  <c r="K53" i="3" s="1"/>
  <c r="T37" i="3"/>
  <c r="T30" i="3"/>
  <c r="H40" i="3"/>
  <c r="K40" i="3" s="1"/>
  <c r="T9" i="3"/>
  <c r="T41" i="3"/>
  <c r="T39" i="3"/>
  <c r="T51" i="3"/>
  <c r="H48" i="3"/>
  <c r="K48" i="3" s="1"/>
  <c r="T17" i="3"/>
  <c r="T49" i="3"/>
  <c r="T5" i="3"/>
  <c r="T28" i="3"/>
  <c r="T47" i="3"/>
  <c r="T38" i="4"/>
  <c r="K38" i="4"/>
  <c r="J38" i="4"/>
  <c r="K22" i="4"/>
  <c r="T22" i="4"/>
  <c r="J22" i="4"/>
  <c r="T44" i="4"/>
  <c r="J44" i="4"/>
  <c r="K44" i="4"/>
  <c r="J48" i="4"/>
  <c r="T48" i="4"/>
  <c r="K48" i="4"/>
  <c r="T8" i="4"/>
  <c r="J8" i="4"/>
  <c r="T9" i="4"/>
  <c r="J9" i="4"/>
  <c r="K49" i="4"/>
  <c r="T49" i="4"/>
  <c r="T28" i="4"/>
  <c r="K28" i="4"/>
  <c r="J29" i="4"/>
  <c r="T29" i="4"/>
  <c r="T43" i="4"/>
  <c r="J43" i="4"/>
  <c r="T13" i="4"/>
  <c r="K13" i="4"/>
  <c r="J32" i="4"/>
  <c r="K32" i="4"/>
  <c r="T32" i="4"/>
  <c r="J16" i="4"/>
  <c r="T17" i="4"/>
  <c r="K17" i="4"/>
  <c r="T21" i="4"/>
  <c r="K31" i="4"/>
  <c r="T19" i="4"/>
  <c r="J19" i="4"/>
  <c r="K19" i="4"/>
  <c r="J25" i="4"/>
  <c r="T25" i="4"/>
  <c r="K25" i="4"/>
  <c r="T37" i="4"/>
  <c r="J37" i="4"/>
  <c r="K37" i="4"/>
  <c r="T7" i="4"/>
  <c r="K7" i="4"/>
  <c r="J7" i="4"/>
  <c r="K36" i="4"/>
  <c r="T36" i="4"/>
  <c r="J36" i="4"/>
  <c r="J51" i="4"/>
  <c r="T51" i="4"/>
  <c r="K51" i="4"/>
  <c r="T5" i="4"/>
  <c r="K5" i="4"/>
  <c r="J5" i="4"/>
  <c r="K41" i="4"/>
  <c r="T41" i="4"/>
  <c r="J41" i="4"/>
  <c r="K11" i="4"/>
  <c r="T11" i="4"/>
  <c r="J11" i="4"/>
  <c r="K40" i="4"/>
  <c r="T40" i="4"/>
  <c r="J40" i="4"/>
  <c r="K10" i="4"/>
  <c r="J10" i="4"/>
  <c r="T10" i="4"/>
  <c r="T50" i="4"/>
  <c r="K50" i="4"/>
  <c r="J50" i="4"/>
  <c r="J30" i="4"/>
  <c r="K30" i="4"/>
  <c r="T30" i="4"/>
  <c r="T33" i="4"/>
  <c r="J33" i="4"/>
  <c r="K33" i="4"/>
  <c r="K45" i="4"/>
  <c r="J45" i="4"/>
  <c r="T45" i="4"/>
  <c r="K15" i="4"/>
  <c r="T15" i="4"/>
  <c r="J15" i="4"/>
  <c r="K18" i="4"/>
  <c r="J18" i="4"/>
  <c r="T18" i="4"/>
  <c r="T27" i="4"/>
  <c r="J27" i="4"/>
  <c r="K27" i="4"/>
  <c r="T34" i="4"/>
  <c r="K34" i="4"/>
  <c r="J34" i="4"/>
  <c r="T12" i="4"/>
  <c r="K12" i="4"/>
  <c r="J12" i="4"/>
  <c r="K43" i="4"/>
  <c r="K16" i="4"/>
  <c r="J28" i="4"/>
  <c r="K8" i="4"/>
  <c r="T6" i="4"/>
  <c r="J49" i="4"/>
  <c r="J13" i="4"/>
  <c r="K6" i="4"/>
  <c r="K9" i="4"/>
  <c r="J39" i="4"/>
  <c r="J14" i="4"/>
  <c r="K29" i="4"/>
  <c r="T14" i="4"/>
  <c r="T39" i="4"/>
  <c r="H12" i="3"/>
  <c r="T12" i="3" s="1"/>
  <c r="H16" i="3"/>
  <c r="J16" i="3" s="1"/>
  <c r="H24" i="3"/>
  <c r="K24" i="3" s="1"/>
  <c r="H44" i="3"/>
  <c r="J44" i="3" s="1"/>
  <c r="J39" i="3"/>
  <c r="K39" i="3"/>
  <c r="J47" i="3"/>
  <c r="K47" i="3"/>
  <c r="K17" i="3"/>
  <c r="K9" i="3"/>
  <c r="K19" i="3"/>
  <c r="K43" i="3"/>
  <c r="K51" i="3"/>
  <c r="K28" i="3"/>
  <c r="H27" i="3"/>
  <c r="K27" i="3" s="1"/>
  <c r="K11" i="3"/>
  <c r="K37" i="3"/>
  <c r="K45" i="3"/>
  <c r="J7" i="3"/>
  <c r="K7" i="3"/>
  <c r="J15" i="3"/>
  <c r="K15" i="3"/>
  <c r="J30" i="3"/>
  <c r="K30" i="3"/>
  <c r="J34" i="3"/>
  <c r="K34" i="3"/>
  <c r="K13" i="3"/>
  <c r="K22" i="3"/>
  <c r="K41" i="3"/>
  <c r="J27" i="3"/>
  <c r="J36" i="3"/>
  <c r="H31" i="3"/>
  <c r="T31" i="3" s="1"/>
  <c r="K32" i="3"/>
  <c r="K49" i="3"/>
  <c r="H6" i="3"/>
  <c r="T6" i="3" s="1"/>
  <c r="H14" i="3"/>
  <c r="T14" i="3" s="1"/>
  <c r="H42" i="3"/>
  <c r="T42" i="3" s="1"/>
  <c r="H50" i="3"/>
  <c r="T50" i="3" s="1"/>
  <c r="H10" i="3"/>
  <c r="T10" i="3" s="1"/>
  <c r="H18" i="3"/>
  <c r="T18" i="3" s="1"/>
  <c r="H38" i="3"/>
  <c r="T38" i="3" s="1"/>
  <c r="H46" i="3"/>
  <c r="T46" i="3" s="1"/>
  <c r="K5" i="3"/>
  <c r="J5" i="3"/>
  <c r="P49" i="2"/>
  <c r="R49" i="2" s="1"/>
  <c r="P48" i="2"/>
  <c r="R48" i="2" s="1"/>
  <c r="P47" i="2"/>
  <c r="R47" i="2" s="1"/>
  <c r="P45" i="2"/>
  <c r="R45" i="2" s="1"/>
  <c r="P44" i="2"/>
  <c r="R44" i="2" s="1"/>
  <c r="P43" i="2"/>
  <c r="R43" i="2" s="1"/>
  <c r="P42" i="2"/>
  <c r="R42" i="2" s="1"/>
  <c r="P41" i="2"/>
  <c r="R41" i="2" s="1"/>
  <c r="P40" i="2"/>
  <c r="R40" i="2" s="1"/>
  <c r="P39" i="2"/>
  <c r="R39" i="2" s="1"/>
  <c r="P36" i="2"/>
  <c r="R36" i="2" s="1"/>
  <c r="P35" i="2"/>
  <c r="R35" i="2" s="1"/>
  <c r="P33" i="2"/>
  <c r="R33" i="2" s="1"/>
  <c r="P32" i="2"/>
  <c r="R32" i="2" s="1"/>
  <c r="P31" i="2"/>
  <c r="R31" i="2" s="1"/>
  <c r="P30" i="2"/>
  <c r="R30" i="2" s="1"/>
  <c r="P29" i="2"/>
  <c r="R29" i="2" s="1"/>
  <c r="P28" i="2"/>
  <c r="R28" i="2" s="1"/>
  <c r="P27" i="2"/>
  <c r="R27" i="2" s="1"/>
  <c r="P26" i="2"/>
  <c r="R26" i="2" s="1"/>
  <c r="P25" i="2"/>
  <c r="R25" i="2" s="1"/>
  <c r="P21" i="2"/>
  <c r="R21" i="2" s="1"/>
  <c r="P20" i="2"/>
  <c r="R20" i="2" s="1"/>
  <c r="P19" i="2"/>
  <c r="R19" i="2" s="1"/>
  <c r="P18" i="2"/>
  <c r="R18" i="2" s="1"/>
  <c r="P17" i="2"/>
  <c r="R17" i="2" s="1"/>
  <c r="P15" i="2"/>
  <c r="R15" i="2" s="1"/>
  <c r="P14" i="2"/>
  <c r="R14" i="2" s="1"/>
  <c r="P13" i="2"/>
  <c r="R13" i="2" s="1"/>
  <c r="P12" i="2"/>
  <c r="R12" i="2" s="1"/>
  <c r="P11" i="2"/>
  <c r="R11" i="2" s="1"/>
  <c r="P9" i="2"/>
  <c r="R9" i="2" s="1"/>
  <c r="P8" i="2"/>
  <c r="R8" i="2" s="1"/>
  <c r="P7" i="2"/>
  <c r="R7" i="2" s="1"/>
  <c r="P6" i="2"/>
  <c r="R6" i="2" s="1"/>
  <c r="P5" i="2"/>
  <c r="R5" i="2" s="1"/>
  <c r="P52" i="2"/>
  <c r="R52" i="2" s="1"/>
  <c r="P51" i="2"/>
  <c r="R51" i="2" s="1"/>
  <c r="P24" i="2"/>
  <c r="R24" i="2" s="1"/>
  <c r="P23" i="2"/>
  <c r="R23" i="2" s="1"/>
  <c r="P50" i="2"/>
  <c r="R50" i="2" s="1"/>
  <c r="P46" i="2"/>
  <c r="R46" i="2" s="1"/>
  <c r="P38" i="2"/>
  <c r="R38" i="2" s="1"/>
  <c r="P34" i="2"/>
  <c r="R34" i="2" s="1"/>
  <c r="P22" i="2"/>
  <c r="R22" i="2" s="1"/>
  <c r="P10" i="2"/>
  <c r="R10" i="2" s="1"/>
  <c r="P16" i="2"/>
  <c r="R16" i="2" s="1"/>
  <c r="P53" i="2"/>
  <c r="R53" i="2" s="1"/>
  <c r="P37" i="2"/>
  <c r="R37" i="2" s="1"/>
  <c r="J48" i="3" l="1"/>
  <c r="J40" i="3"/>
  <c r="T16" i="3"/>
  <c r="K21" i="3"/>
  <c r="J21" i="3"/>
  <c r="T21" i="3"/>
  <c r="T40" i="3"/>
  <c r="T29" i="3"/>
  <c r="T44" i="3"/>
  <c r="J53" i="3"/>
  <c r="J8" i="3"/>
  <c r="J29" i="3"/>
  <c r="T36" i="3"/>
  <c r="T48" i="3"/>
  <c r="K16" i="3"/>
  <c r="J33" i="3"/>
  <c r="T33" i="3"/>
  <c r="T53" i="3"/>
  <c r="T24" i="3"/>
  <c r="T55" i="3" s="1"/>
  <c r="T55" i="4"/>
  <c r="J24" i="3"/>
  <c r="K44" i="3"/>
  <c r="K12" i="3"/>
  <c r="J12" i="3"/>
  <c r="K10" i="3"/>
  <c r="J10" i="3"/>
  <c r="J6" i="3"/>
  <c r="K6" i="3"/>
  <c r="J46" i="3"/>
  <c r="K46" i="3"/>
  <c r="K50" i="3"/>
  <c r="J50" i="3"/>
  <c r="K31" i="3"/>
  <c r="J31" i="3"/>
  <c r="K38" i="3"/>
  <c r="J38" i="3"/>
  <c r="J42" i="3"/>
  <c r="K42" i="3"/>
  <c r="J18" i="3"/>
  <c r="K18" i="3"/>
  <c r="K14" i="3"/>
  <c r="J14" i="3"/>
  <c r="G6" i="2" l="1"/>
  <c r="H6" i="2" s="1"/>
  <c r="D53" i="2"/>
  <c r="G53" i="2" s="1"/>
  <c r="H53" i="2" s="1"/>
  <c r="D51" i="2"/>
  <c r="G51" i="2" s="1"/>
  <c r="H51" i="2" s="1"/>
  <c r="D50" i="2"/>
  <c r="G50" i="2" s="1"/>
  <c r="H50" i="2" s="1"/>
  <c r="D49" i="2"/>
  <c r="G49" i="2" s="1"/>
  <c r="H49" i="2" s="1"/>
  <c r="D48" i="2"/>
  <c r="G48" i="2" s="1"/>
  <c r="H48" i="2" s="1"/>
  <c r="D47" i="2"/>
  <c r="G47" i="2" s="1"/>
  <c r="H47" i="2" s="1"/>
  <c r="D46" i="2"/>
  <c r="G46" i="2" s="1"/>
  <c r="H46" i="2" s="1"/>
  <c r="D45" i="2"/>
  <c r="G45" i="2" s="1"/>
  <c r="H45" i="2" s="1"/>
  <c r="D44" i="2"/>
  <c r="G44" i="2" s="1"/>
  <c r="H44" i="2" s="1"/>
  <c r="D43" i="2"/>
  <c r="G43" i="2" s="1"/>
  <c r="H43" i="2" s="1"/>
  <c r="D42" i="2"/>
  <c r="G42" i="2" s="1"/>
  <c r="H42" i="2" s="1"/>
  <c r="D41" i="2"/>
  <c r="G41" i="2" s="1"/>
  <c r="H41" i="2" s="1"/>
  <c r="D40" i="2"/>
  <c r="G40" i="2" s="1"/>
  <c r="H40" i="2" s="1"/>
  <c r="D39" i="2"/>
  <c r="G39" i="2" s="1"/>
  <c r="H39" i="2" s="1"/>
  <c r="D38" i="2"/>
  <c r="G38" i="2" s="1"/>
  <c r="H38" i="2" s="1"/>
  <c r="D37" i="2"/>
  <c r="G37" i="2" s="1"/>
  <c r="H37" i="2" s="1"/>
  <c r="D36" i="2"/>
  <c r="G36" i="2" s="1"/>
  <c r="H36" i="2" s="1"/>
  <c r="D34" i="2"/>
  <c r="G34" i="2" s="1"/>
  <c r="H34" i="2" s="1"/>
  <c r="D33" i="2"/>
  <c r="G33" i="2" s="1"/>
  <c r="H33" i="2" s="1"/>
  <c r="D32" i="2"/>
  <c r="G32" i="2" s="1"/>
  <c r="H32" i="2" s="1"/>
  <c r="D31" i="2"/>
  <c r="G31" i="2" s="1"/>
  <c r="H31" i="2" s="1"/>
  <c r="D30" i="2"/>
  <c r="G30" i="2" s="1"/>
  <c r="H30" i="2" s="1"/>
  <c r="D29" i="2"/>
  <c r="G29" i="2" s="1"/>
  <c r="H29" i="2" s="1"/>
  <c r="D28" i="2"/>
  <c r="G28" i="2" s="1"/>
  <c r="H28" i="2" s="1"/>
  <c r="D27" i="2"/>
  <c r="G27" i="2" s="1"/>
  <c r="H27" i="2" s="1"/>
  <c r="D25" i="2"/>
  <c r="G25" i="2" s="1"/>
  <c r="H25" i="2" s="1"/>
  <c r="D24" i="2"/>
  <c r="G24" i="2" s="1"/>
  <c r="H24" i="2" s="1"/>
  <c r="D22" i="2"/>
  <c r="G22" i="2" s="1"/>
  <c r="H22" i="2" s="1"/>
  <c r="D21" i="2"/>
  <c r="G21" i="2" s="1"/>
  <c r="H21" i="2" s="1"/>
  <c r="D19" i="2"/>
  <c r="G19" i="2" s="1"/>
  <c r="H19" i="2" s="1"/>
  <c r="D18" i="2"/>
  <c r="G18" i="2" s="1"/>
  <c r="H18" i="2" s="1"/>
  <c r="D17" i="2"/>
  <c r="G17" i="2" s="1"/>
  <c r="H17" i="2" s="1"/>
  <c r="D16" i="2"/>
  <c r="G16" i="2" s="1"/>
  <c r="H16" i="2" s="1"/>
  <c r="D15" i="2"/>
  <c r="G15" i="2" s="1"/>
  <c r="H15" i="2" s="1"/>
  <c r="D14" i="2"/>
  <c r="G14" i="2" s="1"/>
  <c r="H14" i="2" s="1"/>
  <c r="D13" i="2"/>
  <c r="G13" i="2" s="1"/>
  <c r="H13" i="2" s="1"/>
  <c r="D12" i="2"/>
  <c r="G12" i="2" s="1"/>
  <c r="H12" i="2" s="1"/>
  <c r="D11" i="2"/>
  <c r="G11" i="2" s="1"/>
  <c r="H11" i="2" s="1"/>
  <c r="D10" i="2"/>
  <c r="G10" i="2" s="1"/>
  <c r="H10" i="2" s="1"/>
  <c r="D9" i="2"/>
  <c r="G9" i="2" s="1"/>
  <c r="H9" i="2" s="1"/>
  <c r="D8" i="2"/>
  <c r="G8" i="2" s="1"/>
  <c r="H8" i="2" s="1"/>
  <c r="D7" i="2"/>
  <c r="G7" i="2" s="1"/>
  <c r="H7" i="2" s="1"/>
  <c r="D5" i="2"/>
  <c r="G5" i="2" s="1"/>
  <c r="H5" i="2" s="1"/>
  <c r="J5" i="2" s="1"/>
  <c r="K5" i="2" l="1"/>
  <c r="K14" i="2"/>
  <c r="J14" i="2"/>
  <c r="J22" i="2"/>
  <c r="K22" i="2"/>
  <c r="J30" i="2"/>
  <c r="K30" i="2"/>
  <c r="J34" i="2"/>
  <c r="K34" i="2"/>
  <c r="K42" i="2"/>
  <c r="J42" i="2"/>
  <c r="K50" i="2"/>
  <c r="J50" i="2"/>
  <c r="J7" i="2"/>
  <c r="K7" i="2"/>
  <c r="J11" i="2"/>
  <c r="K11" i="2"/>
  <c r="J15" i="2"/>
  <c r="K15" i="2"/>
  <c r="J19" i="2"/>
  <c r="K19" i="2"/>
  <c r="J27" i="2"/>
  <c r="K27" i="2"/>
  <c r="J31" i="2"/>
  <c r="K31" i="2"/>
  <c r="J39" i="2"/>
  <c r="K39" i="2"/>
  <c r="J43" i="2"/>
  <c r="K43" i="2"/>
  <c r="J47" i="2"/>
  <c r="K47" i="2"/>
  <c r="J51" i="2"/>
  <c r="K51" i="2"/>
  <c r="K8" i="2"/>
  <c r="J8" i="2"/>
  <c r="J12" i="2"/>
  <c r="K12" i="2"/>
  <c r="J16" i="2"/>
  <c r="K16" i="2"/>
  <c r="J24" i="2"/>
  <c r="K24" i="2"/>
  <c r="J28" i="2"/>
  <c r="K28" i="2"/>
  <c r="J32" i="2"/>
  <c r="K32" i="2"/>
  <c r="J36" i="2"/>
  <c r="K36" i="2"/>
  <c r="J40" i="2"/>
  <c r="K40" i="2"/>
  <c r="J44" i="2"/>
  <c r="K44" i="2"/>
  <c r="J48" i="2"/>
  <c r="K48" i="2"/>
  <c r="J10" i="2"/>
  <c r="K10" i="2"/>
  <c r="K18" i="2"/>
  <c r="J18" i="2"/>
  <c r="K38" i="2"/>
  <c r="J38" i="2"/>
  <c r="K46" i="2"/>
  <c r="J46" i="2"/>
  <c r="J9" i="2"/>
  <c r="K9" i="2"/>
  <c r="J13" i="2"/>
  <c r="K13" i="2"/>
  <c r="J17" i="2"/>
  <c r="K17" i="2"/>
  <c r="K21" i="2"/>
  <c r="J21" i="2"/>
  <c r="J25" i="2"/>
  <c r="K25" i="2"/>
  <c r="K29" i="2"/>
  <c r="J29" i="2"/>
  <c r="K33" i="2"/>
  <c r="J33" i="2"/>
  <c r="J37" i="2"/>
  <c r="K37" i="2"/>
  <c r="J41" i="2"/>
  <c r="K41" i="2"/>
  <c r="J45" i="2"/>
  <c r="K45" i="2"/>
  <c r="J49" i="2"/>
  <c r="K49" i="2"/>
  <c r="J53" i="2"/>
  <c r="K53" i="2"/>
  <c r="K6" i="2"/>
  <c r="J6" i="2"/>
  <c r="T5" i="2"/>
  <c r="T7" i="2"/>
  <c r="T11" i="2"/>
  <c r="T15" i="2"/>
  <c r="T19" i="2"/>
  <c r="T27" i="2"/>
  <c r="T31" i="2"/>
  <c r="T39" i="2"/>
  <c r="T43" i="2"/>
  <c r="T47" i="2"/>
  <c r="T51" i="2"/>
  <c r="T6" i="2"/>
  <c r="T8" i="2"/>
  <c r="T12" i="2"/>
  <c r="T16" i="2"/>
  <c r="T24" i="2"/>
  <c r="T28" i="2"/>
  <c r="T32" i="2"/>
  <c r="T36" i="2"/>
  <c r="T40" i="2"/>
  <c r="T44" i="2"/>
  <c r="T48" i="2"/>
  <c r="T9" i="2"/>
  <c r="T13" i="2"/>
  <c r="T17" i="2"/>
  <c r="T21" i="2"/>
  <c r="T25" i="2"/>
  <c r="T29" i="2"/>
  <c r="T33" i="2"/>
  <c r="T37" i="2"/>
  <c r="T41" i="2"/>
  <c r="T45" i="2"/>
  <c r="T49" i="2"/>
  <c r="T53" i="2"/>
  <c r="T10" i="2"/>
  <c r="T14" i="2"/>
  <c r="T18" i="2"/>
  <c r="T22" i="2"/>
  <c r="T30" i="2"/>
  <c r="T34" i="2"/>
  <c r="T38" i="2"/>
  <c r="T42" i="2"/>
  <c r="T46" i="2"/>
  <c r="T50" i="2"/>
  <c r="T55" i="2" l="1"/>
</calcChain>
</file>

<file path=xl/sharedStrings.xml><?xml version="1.0" encoding="utf-8"?>
<sst xmlns="http://schemas.openxmlformats.org/spreadsheetml/2006/main" count="159" uniqueCount="44">
  <si>
    <t>Fibre index (curved array)</t>
  </si>
  <si>
    <t>X value</t>
  </si>
  <si>
    <t>Y value</t>
  </si>
  <si>
    <t>SD=</t>
  </si>
  <si>
    <t>8 mm radius test piece</t>
  </si>
  <si>
    <t>18 mm radius test piece</t>
  </si>
  <si>
    <t>12.5 mm radius test piece</t>
  </si>
  <si>
    <t>25 mm radius test piece</t>
  </si>
  <si>
    <t>Residuals</t>
  </si>
  <si>
    <t>pixels</t>
  </si>
  <si>
    <t>Actual depth/</t>
  </si>
  <si>
    <t>microns</t>
  </si>
  <si>
    <t>Residuals of fit</t>
  </si>
  <si>
    <t xml:space="preserve">In x and y value columns, 0.03077 is the angle in radians between successive fibres of arc. </t>
  </si>
  <si>
    <t>1 pixel in depth = 6.7 microns</t>
  </si>
  <si>
    <t>Cartesian coordinates</t>
  </si>
  <si>
    <t>degrees</t>
  </si>
  <si>
    <t>Fibre angle/</t>
  </si>
  <si>
    <t xml:space="preserve">Segment </t>
  </si>
  <si>
    <t>index</t>
  </si>
  <si>
    <t>Relative to 1st</t>
  </si>
  <si>
    <t>Angle added in column O is adjusted for best fit.</t>
  </si>
  <si>
    <t>Angle per segment 12 degrees.</t>
  </si>
  <si>
    <t xml:space="preserve">Theoretical depth </t>
  </si>
  <si>
    <t>from trigonometry/</t>
  </si>
  <si>
    <t>mm</t>
  </si>
  <si>
    <t>segment vertex/</t>
  </si>
  <si>
    <t>x/y offsets/mm</t>
  </si>
  <si>
    <t>Polynomial</t>
  </si>
  <si>
    <t>representing</t>
  </si>
  <si>
    <t>Calculated</t>
  </si>
  <si>
    <t>data/ microns</t>
  </si>
  <si>
    <t>fit to depth</t>
  </si>
  <si>
    <t xml:space="preserve">Depth (zero-pad </t>
  </si>
  <si>
    <t>corrected)/pixels</t>
  </si>
  <si>
    <t>Reference surface</t>
  </si>
  <si>
    <t>Convert to</t>
  </si>
  <si>
    <t>Depth values/pixels</t>
  </si>
  <si>
    <t>Repeat 1</t>
  </si>
  <si>
    <t>Repeat 2</t>
  </si>
  <si>
    <t>depth/pixels</t>
  </si>
  <si>
    <t>Angle per segment 8.18 degrees.</t>
  </si>
  <si>
    <t>Interpolated</t>
  </si>
  <si>
    <t>More segments now, so in columns below I have interpolated points to smooth the fit.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</si>
</sst>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Measured depth</c:v>
          </c:tx>
          <c:spPr>
            <a:ln w="22225">
              <a:noFill/>
            </a:ln>
          </c:spPr>
          <c:marker>
            <c:symbol val="circle"/>
            <c:size val="4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</c:marker>
          <c:yVal>
            <c:numRef>
              <c:f>Sheet3!$H$5:$H$53</c:f>
              <c:numCache>
                <c:formatCode>General</c:formatCode>
                <c:ptCount val="49"/>
                <c:pt idx="0">
                  <c:v>349.07</c:v>
                </c:pt>
                <c:pt idx="1">
                  <c:v>360.96250000000003</c:v>
                </c:pt>
                <c:pt idx="2">
                  <c:v>386.08750000000003</c:v>
                </c:pt>
                <c:pt idx="3">
                  <c:v>395.97</c:v>
                </c:pt>
                <c:pt idx="4">
                  <c:v>379.38749999999999</c:v>
                </c:pt>
                <c:pt idx="5">
                  <c:v>368.16500000000002</c:v>
                </c:pt>
                <c:pt idx="6">
                  <c:v>377.37750000000005</c:v>
                </c:pt>
                <c:pt idx="7">
                  <c:v>357.44499999999999</c:v>
                </c:pt>
                <c:pt idx="8">
                  <c:v>374.02750000000003</c:v>
                </c:pt>
                <c:pt idx="9">
                  <c:v>377.04250000000002</c:v>
                </c:pt>
                <c:pt idx="10">
                  <c:v>363.47500000000002</c:v>
                </c:pt>
                <c:pt idx="11">
                  <c:v>378.71750000000003</c:v>
                </c:pt>
                <c:pt idx="12">
                  <c:v>378.55</c:v>
                </c:pt>
                <c:pt idx="13">
                  <c:v>376.54</c:v>
                </c:pt>
                <c:pt idx="14">
                  <c:v>380.89499999999998</c:v>
                </c:pt>
                <c:pt idx="16">
                  <c:v>365.98750000000001</c:v>
                </c:pt>
                <c:pt idx="17">
                  <c:v>380.72750000000002</c:v>
                </c:pt>
                <c:pt idx="19">
                  <c:v>366.82499999999999</c:v>
                </c:pt>
                <c:pt idx="20">
                  <c:v>336.00500000000005</c:v>
                </c:pt>
                <c:pt idx="22">
                  <c:v>324.11250000000001</c:v>
                </c:pt>
                <c:pt idx="23">
                  <c:v>336.005</c:v>
                </c:pt>
                <c:pt idx="24">
                  <c:v>332.48750000000001</c:v>
                </c:pt>
                <c:pt idx="25">
                  <c:v>340.69499999999999</c:v>
                </c:pt>
                <c:pt idx="26">
                  <c:v>321.26500000000004</c:v>
                </c:pt>
                <c:pt idx="27">
                  <c:v>303.00749999999999</c:v>
                </c:pt>
                <c:pt idx="28">
                  <c:v>324.95</c:v>
                </c:pt>
                <c:pt idx="29">
                  <c:v>335.50250000000005</c:v>
                </c:pt>
                <c:pt idx="31">
                  <c:v>339.1875</c:v>
                </c:pt>
                <c:pt idx="32">
                  <c:v>307.86500000000001</c:v>
                </c:pt>
                <c:pt idx="33">
                  <c:v>325.45250000000004</c:v>
                </c:pt>
                <c:pt idx="34">
                  <c:v>308.2</c:v>
                </c:pt>
                <c:pt idx="35">
                  <c:v>308.2</c:v>
                </c:pt>
                <c:pt idx="36">
                  <c:v>313.89499999999998</c:v>
                </c:pt>
                <c:pt idx="37">
                  <c:v>324.28000000000003</c:v>
                </c:pt>
                <c:pt idx="38">
                  <c:v>298.65250000000003</c:v>
                </c:pt>
                <c:pt idx="39">
                  <c:v>291.11500000000001</c:v>
                </c:pt>
                <c:pt idx="40">
                  <c:v>280.22750000000002</c:v>
                </c:pt>
                <c:pt idx="41">
                  <c:v>279.72500000000002</c:v>
                </c:pt>
                <c:pt idx="42">
                  <c:v>293.79499999999996</c:v>
                </c:pt>
                <c:pt idx="43">
                  <c:v>314.0625</c:v>
                </c:pt>
                <c:pt idx="44">
                  <c:v>297.98249999999996</c:v>
                </c:pt>
                <c:pt idx="45">
                  <c:v>270.51249999999999</c:v>
                </c:pt>
                <c:pt idx="46">
                  <c:v>275.70500000000004</c:v>
                </c:pt>
                <c:pt idx="48">
                  <c:v>258.45250000000004</c:v>
                </c:pt>
              </c:numCache>
            </c:numRef>
          </c:yVal>
          <c:smooth val="1"/>
        </c:ser>
        <c:ser>
          <c:idx val="1"/>
          <c:order val="1"/>
          <c:tx>
            <c:v>Calculated depth</c:v>
          </c:tx>
          <c:spPr>
            <a:ln w="22225"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Sheet3!$A$5:$A$53</c:f>
              <c:numCache>
                <c:formatCode>General</c:formatCode>
                <c:ptCount val="4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</c:numCache>
            </c:numRef>
          </c:xVal>
          <c:yVal>
            <c:numRef>
              <c:f>Sheet3!$R$5:$R$53</c:f>
              <c:numCache>
                <c:formatCode>General</c:formatCode>
                <c:ptCount val="49"/>
                <c:pt idx="0">
                  <c:v>359.79412125303134</c:v>
                </c:pt>
                <c:pt idx="1">
                  <c:v>364.94900510843217</c:v>
                </c:pt>
                <c:pt idx="2">
                  <c:v>377.60124115397014</c:v>
                </c:pt>
                <c:pt idx="3">
                  <c:v>397.81491843022013</c:v>
                </c:pt>
                <c:pt idx="4">
                  <c:v>380.11051666844537</c:v>
                </c:pt>
                <c:pt idx="5">
                  <c:v>363.79526501115174</c:v>
                </c:pt>
                <c:pt idx="6">
                  <c:v>354.98940145381249</c:v>
                </c:pt>
                <c:pt idx="7">
                  <c:v>353.6563193137851</c:v>
                </c:pt>
                <c:pt idx="8">
                  <c:v>359.79519819502866</c:v>
                </c:pt>
                <c:pt idx="9">
                  <c:v>373.44099448286374</c:v>
                </c:pt>
                <c:pt idx="10">
                  <c:v>390.84924728838001</c:v>
                </c:pt>
                <c:pt idx="11">
                  <c:v>367.96290053622823</c:v>
                </c:pt>
                <c:pt idx="12">
                  <c:v>352.64181681018073</c:v>
                </c:pt>
                <c:pt idx="13">
                  <c:v>344.8202351286493</c:v>
                </c:pt>
                <c:pt idx="14">
                  <c:v>344.46849078301199</c:v>
                </c:pt>
                <c:pt idx="15">
                  <c:v>351.59267124403527</c:v>
                </c:pt>
                <c:pt idx="16">
                  <c:v>366.23468669560879</c:v>
                </c:pt>
                <c:pt idx="17">
                  <c:v>374.64781671379302</c:v>
                </c:pt>
                <c:pt idx="18">
                  <c:v>352.76874512374627</c:v>
                </c:pt>
                <c:pt idx="19">
                  <c:v>338.43937141026737</c:v>
                </c:pt>
                <c:pt idx="20">
                  <c:v>331.60096283550632</c:v>
                </c:pt>
                <c:pt idx="21">
                  <c:v>332.23078381408334</c:v>
                </c:pt>
                <c:pt idx="22">
                  <c:v>340.34183231778798</c:v>
                </c:pt>
                <c:pt idx="23">
                  <c:v>355.98299050516164</c:v>
                </c:pt>
                <c:pt idx="24">
                  <c:v>355.40283129303748</c:v>
                </c:pt>
                <c:pt idx="25">
                  <c:v>334.52746866064842</c:v>
                </c:pt>
                <c:pt idx="26">
                  <c:v>321.18760973030078</c:v>
                </c:pt>
                <c:pt idx="27">
                  <c:v>315.33152448068898</c:v>
                </c:pt>
                <c:pt idx="28">
                  <c:v>316.94339660524275</c:v>
                </c:pt>
                <c:pt idx="29">
                  <c:v>326.04314020231016</c:v>
                </c:pt>
                <c:pt idx="30">
                  <c:v>342.68663062210817</c:v>
                </c:pt>
                <c:pt idx="31">
                  <c:v>333.11349257946233</c:v>
                </c:pt>
                <c:pt idx="32">
                  <c:v>313.23854061811556</c:v>
                </c:pt>
                <c:pt idx="33">
                  <c:v>300.88626297734641</c:v>
                </c:pt>
                <c:pt idx="34">
                  <c:v>296.01190989102133</c:v>
                </c:pt>
                <c:pt idx="35">
                  <c:v>298.60657748534817</c:v>
                </c:pt>
                <c:pt idx="36">
                  <c:v>308.69710460662355</c:v>
                </c:pt>
                <c:pt idx="37">
                  <c:v>326.34638407187373</c:v>
                </c:pt>
                <c:pt idx="38">
                  <c:v>307.77905457728946</c:v>
                </c:pt>
                <c:pt idx="39">
                  <c:v>288.90148147798038</c:v>
                </c:pt>
                <c:pt idx="40">
                  <c:v>277.53511253026619</c:v>
                </c:pt>
                <c:pt idx="41">
                  <c:v>273.64215880945176</c:v>
                </c:pt>
                <c:pt idx="42">
                  <c:v>277.22062502136362</c:v>
                </c:pt>
                <c:pt idx="43">
                  <c:v>288.30428638444977</c:v>
                </c:pt>
                <c:pt idx="44">
                  <c:v>304.84983168007375</c:v>
                </c:pt>
                <c:pt idx="45">
                  <c:v>279.39882341484872</c:v>
                </c:pt>
                <c:pt idx="46">
                  <c:v>261.51586252432128</c:v>
                </c:pt>
                <c:pt idx="47">
                  <c:v>251.13398984512918</c:v>
                </c:pt>
                <c:pt idx="48">
                  <c:v>248.222360912228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765440"/>
        <c:axId val="120767616"/>
      </c:scatterChart>
      <c:valAx>
        <c:axId val="12076544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200" b="0" i="0" baseline="0">
                    <a:latin typeface="Arial" panose="020B0604020202020204" pitchFamily="34" charset="0"/>
                  </a:rPr>
                  <a:t>Fibre index in arc array</a:t>
                </a:r>
              </a:p>
            </c:rich>
          </c:tx>
          <c:layout>
            <c:manualLayout>
              <c:xMode val="edge"/>
              <c:yMode val="edge"/>
              <c:x val="0.35453040244969386"/>
              <c:y val="0.87127296587926506"/>
            </c:manualLayout>
          </c:layout>
          <c:overlay val="0"/>
        </c:title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 baseline="0">
                <a:latin typeface="Arial" panose="020B0604020202020204" pitchFamily="34" charset="0"/>
              </a:defRPr>
            </a:pPr>
            <a:endParaRPr lang="en-US"/>
          </a:p>
        </c:txPr>
        <c:crossAx val="120767616"/>
        <c:crosses val="autoZero"/>
        <c:crossBetween val="midCat"/>
      </c:valAx>
      <c:valAx>
        <c:axId val="120767616"/>
        <c:scaling>
          <c:orientation val="minMax"/>
          <c:max val="525"/>
          <c:min val="17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200" b="0" baseline="0">
                    <a:latin typeface="Arial" panose="020B0604020202020204" pitchFamily="34" charset="0"/>
                  </a:rPr>
                  <a:t>Relative depth / </a:t>
                </a:r>
                <a:r>
                  <a:rPr lang="el-GR" sz="1200" b="0" baseline="0">
                    <a:latin typeface="Arial" panose="020B0604020202020204" pitchFamily="34" charset="0"/>
                  </a:rPr>
                  <a:t>μ</a:t>
                </a:r>
                <a:r>
                  <a:rPr lang="en-GB" sz="1200" b="0" baseline="0">
                    <a:latin typeface="Arial" panose="020B0604020202020204" pitchFamily="34" charset="0"/>
                  </a:rPr>
                  <a:t>m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1530012394284047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 baseline="0">
                <a:latin typeface="Arial" panose="020B0604020202020204" pitchFamily="34" charset="0"/>
              </a:defRPr>
            </a:pPr>
            <a:endParaRPr lang="en-US"/>
          </a:p>
        </c:txPr>
        <c:crossAx val="120765440"/>
        <c:crosses val="autoZero"/>
        <c:crossBetween val="midCat"/>
      </c:valAx>
      <c:spPr>
        <a:ln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26998556430446191"/>
          <c:y val="6.9060586176727903E-2"/>
          <c:w val="0.39395931758530178"/>
          <c:h val="0.13502697579469233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4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</c:marker>
          <c:yVal>
            <c:numRef>
              <c:f>Sheet4!$H$5:$H$53</c:f>
              <c:numCache>
                <c:formatCode>General</c:formatCode>
                <c:ptCount val="49"/>
                <c:pt idx="0">
                  <c:v>360.79500000000002</c:v>
                </c:pt>
                <c:pt idx="1">
                  <c:v>380.22500000000002</c:v>
                </c:pt>
                <c:pt idx="2">
                  <c:v>386.08750000000003</c:v>
                </c:pt>
                <c:pt idx="3">
                  <c:v>404.34500000000003</c:v>
                </c:pt>
                <c:pt idx="4">
                  <c:v>397.8125</c:v>
                </c:pt>
                <c:pt idx="5">
                  <c:v>376.54</c:v>
                </c:pt>
                <c:pt idx="6">
                  <c:v>394.96500000000003</c:v>
                </c:pt>
                <c:pt idx="7">
                  <c:v>372.52000000000004</c:v>
                </c:pt>
                <c:pt idx="8">
                  <c:v>386.59000000000003</c:v>
                </c:pt>
                <c:pt idx="9">
                  <c:v>382.0675</c:v>
                </c:pt>
                <c:pt idx="10">
                  <c:v>379.38749999999999</c:v>
                </c:pt>
                <c:pt idx="11">
                  <c:v>402.16750000000008</c:v>
                </c:pt>
                <c:pt idx="12">
                  <c:v>399.48750000000001</c:v>
                </c:pt>
                <c:pt idx="13">
                  <c:v>396.64000000000004</c:v>
                </c:pt>
                <c:pt idx="14">
                  <c:v>392.61999999999995</c:v>
                </c:pt>
                <c:pt idx="16">
                  <c:v>408.7</c:v>
                </c:pt>
                <c:pt idx="17">
                  <c:v>416.74</c:v>
                </c:pt>
                <c:pt idx="19">
                  <c:v>371.01249999999999</c:v>
                </c:pt>
                <c:pt idx="20">
                  <c:v>363.64250000000004</c:v>
                </c:pt>
                <c:pt idx="22">
                  <c:v>386.08750000000003</c:v>
                </c:pt>
                <c:pt idx="23">
                  <c:v>413.89249999999998</c:v>
                </c:pt>
                <c:pt idx="24">
                  <c:v>376.875</c:v>
                </c:pt>
                <c:pt idx="25">
                  <c:v>375.86999999999995</c:v>
                </c:pt>
                <c:pt idx="26">
                  <c:v>349.74</c:v>
                </c:pt>
                <c:pt idx="27">
                  <c:v>337.34499999999997</c:v>
                </c:pt>
                <c:pt idx="28">
                  <c:v>351.75</c:v>
                </c:pt>
                <c:pt idx="29">
                  <c:v>378.21500000000003</c:v>
                </c:pt>
                <c:pt idx="31">
                  <c:v>358.45</c:v>
                </c:pt>
                <c:pt idx="32">
                  <c:v>317.07750000000004</c:v>
                </c:pt>
                <c:pt idx="33">
                  <c:v>332.15250000000003</c:v>
                </c:pt>
                <c:pt idx="34">
                  <c:v>305.6875</c:v>
                </c:pt>
                <c:pt idx="35">
                  <c:v>313.22500000000002</c:v>
                </c:pt>
                <c:pt idx="36">
                  <c:v>330.64499999999998</c:v>
                </c:pt>
                <c:pt idx="37">
                  <c:v>310.88000000000005</c:v>
                </c:pt>
                <c:pt idx="38">
                  <c:v>273.52750000000003</c:v>
                </c:pt>
                <c:pt idx="39">
                  <c:v>250.91500000000002</c:v>
                </c:pt>
                <c:pt idx="40">
                  <c:v>244.21500000000003</c:v>
                </c:pt>
                <c:pt idx="41">
                  <c:v>248.73750000000001</c:v>
                </c:pt>
                <c:pt idx="42">
                  <c:v>265.32</c:v>
                </c:pt>
                <c:pt idx="43">
                  <c:v>304.85000000000002</c:v>
                </c:pt>
                <c:pt idx="44">
                  <c:v>292.11999999999995</c:v>
                </c:pt>
                <c:pt idx="45">
                  <c:v>253.76250000000002</c:v>
                </c:pt>
                <c:pt idx="46">
                  <c:v>258.95500000000004</c:v>
                </c:pt>
                <c:pt idx="48">
                  <c:v>248.40250000000003</c:v>
                </c:pt>
              </c:numCache>
            </c:numRef>
          </c:yVal>
          <c:smooth val="1"/>
        </c:ser>
        <c:ser>
          <c:idx val="1"/>
          <c:order val="1"/>
          <c:spPr>
            <a:ln w="22225"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Sheet4!$A$5:$A$53</c:f>
              <c:numCache>
                <c:formatCode>General</c:formatCode>
                <c:ptCount val="4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</c:numCache>
            </c:numRef>
          </c:xVal>
          <c:yVal>
            <c:numRef>
              <c:f>Sheet4!$R$5:$R$53</c:f>
              <c:numCache>
                <c:formatCode>General</c:formatCode>
                <c:ptCount val="49"/>
                <c:pt idx="0">
                  <c:v>356.17012507511566</c:v>
                </c:pt>
                <c:pt idx="1">
                  <c:v>374.25063358234775</c:v>
                </c:pt>
                <c:pt idx="2">
                  <c:v>403.97182800564156</c:v>
                </c:pt>
                <c:pt idx="3">
                  <c:v>409.27666222797637</c:v>
                </c:pt>
                <c:pt idx="4">
                  <c:v>381.69313046421848</c:v>
                </c:pt>
                <c:pt idx="5">
                  <c:v>365.76150196946577</c:v>
                </c:pt>
                <c:pt idx="6">
                  <c:v>361.40021173639042</c:v>
                </c:pt>
                <c:pt idx="7">
                  <c:v>368.58381796191395</c:v>
                </c:pt>
                <c:pt idx="8">
                  <c:v>387.34270717284221</c:v>
                </c:pt>
                <c:pt idx="9">
                  <c:v>417.76344646221219</c:v>
                </c:pt>
                <c:pt idx="10">
                  <c:v>408.15054338745671</c:v>
                </c:pt>
                <c:pt idx="11">
                  <c:v>381.26423777996774</c:v>
                </c:pt>
                <c:pt idx="12">
                  <c:v>366.00964598407131</c:v>
                </c:pt>
                <c:pt idx="13">
                  <c:v>362.31611185826466</c:v>
                </c:pt>
                <c:pt idx="14">
                  <c:v>370.16899485002807</c:v>
                </c:pt>
                <c:pt idx="15">
                  <c:v>389.60950034881932</c:v>
                </c:pt>
                <c:pt idx="16">
                  <c:v>420.73515753037481</c:v>
                </c:pt>
                <c:pt idx="17">
                  <c:v>396.20278296102708</c:v>
                </c:pt>
                <c:pt idx="18">
                  <c:v>370.00893829156206</c:v>
                </c:pt>
                <c:pt idx="19">
                  <c:v>355.42874230450514</c:v>
                </c:pt>
                <c:pt idx="20">
                  <c:v>352.4024170698458</c:v>
                </c:pt>
                <c:pt idx="21">
                  <c:v>360.92611694983981</c:v>
                </c:pt>
                <c:pt idx="22">
                  <c:v>381.05188404254579</c:v>
                </c:pt>
                <c:pt idx="23">
                  <c:v>410.64109230221464</c:v>
                </c:pt>
                <c:pt idx="24">
                  <c:v>373.43229129623023</c:v>
                </c:pt>
                <c:pt idx="25">
                  <c:v>347.92655678592848</c:v>
                </c:pt>
                <c:pt idx="26">
                  <c:v>334.01852230726848</c:v>
                </c:pt>
                <c:pt idx="27">
                  <c:v>331.65926222633993</c:v>
                </c:pt>
                <c:pt idx="28">
                  <c:v>340.85572415613598</c:v>
                </c:pt>
                <c:pt idx="29">
                  <c:v>361.67080945467774</c:v>
                </c:pt>
                <c:pt idx="30">
                  <c:v>376.33785791376408</c:v>
                </c:pt>
                <c:pt idx="31">
                  <c:v>339.83805974131565</c:v>
                </c:pt>
                <c:pt idx="32">
                  <c:v>315.01649715620533</c:v>
                </c:pt>
                <c:pt idx="33">
                  <c:v>301.77879550721394</c:v>
                </c:pt>
                <c:pt idx="34">
                  <c:v>300.08686025916177</c:v>
                </c:pt>
                <c:pt idx="35">
                  <c:v>309.95843528212521</c:v>
                </c:pt>
                <c:pt idx="36">
                  <c:v>331.4673084690894</c:v>
                </c:pt>
                <c:pt idx="37">
                  <c:v>331.21562752739027</c:v>
                </c:pt>
                <c:pt idx="38">
                  <c:v>295.41916020486798</c:v>
                </c:pt>
                <c:pt idx="39">
                  <c:v>271.27824214317047</c:v>
                </c:pt>
                <c:pt idx="40">
                  <c:v>258.7094494751891</c:v>
                </c:pt>
                <c:pt idx="41">
                  <c:v>257.68550226799613</c:v>
                </c:pt>
                <c:pt idx="42">
                  <c:v>268.23494832791857</c:v>
                </c:pt>
                <c:pt idx="43">
                  <c:v>290.4424941035814</c:v>
                </c:pt>
                <c:pt idx="44">
                  <c:v>275.27313402393003</c:v>
                </c:pt>
                <c:pt idx="45">
                  <c:v>240.17474475124385</c:v>
                </c:pt>
                <c:pt idx="46">
                  <c:v>216.71135311109879</c:v>
                </c:pt>
                <c:pt idx="47">
                  <c:v>204.81044978943609</c:v>
                </c:pt>
                <c:pt idx="48">
                  <c:v>204.4555576467132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611200"/>
        <c:axId val="120613120"/>
      </c:scatterChart>
      <c:valAx>
        <c:axId val="12061120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200" b="0" i="0" baseline="0">
                    <a:latin typeface="Arial" panose="020B0604020202020204" pitchFamily="34" charset="0"/>
                  </a:rPr>
                  <a:t>Fibre index in arc array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 baseline="0">
                <a:latin typeface="Arial" panose="020B0604020202020204" pitchFamily="34" charset="0"/>
              </a:defRPr>
            </a:pPr>
            <a:endParaRPr lang="en-US"/>
          </a:p>
        </c:txPr>
        <c:crossAx val="120613120"/>
        <c:crosses val="autoZero"/>
        <c:crossBetween val="midCat"/>
      </c:valAx>
      <c:valAx>
        <c:axId val="120613120"/>
        <c:scaling>
          <c:orientation val="minMax"/>
          <c:max val="500"/>
          <c:min val="15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200" b="0">
                    <a:latin typeface="Arial" panose="020B0604020202020204" pitchFamily="34" charset="0"/>
                    <a:cs typeface="Arial" panose="020B0604020202020204" pitchFamily="34" charset="0"/>
                  </a:rPr>
                  <a:t>Relative</a:t>
                </a:r>
                <a:r>
                  <a:rPr lang="en-GB" sz="1200" b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 depth / </a:t>
                </a:r>
                <a:r>
                  <a:rPr lang="en-GB" sz="1200" b="0" baseline="0">
                    <a:latin typeface="Symbol" panose="05050102010706020507" pitchFamily="18" charset="2"/>
                    <a:cs typeface="Arial" panose="020B0604020202020204" pitchFamily="34" charset="0"/>
                  </a:rPr>
                  <a:t>m</a:t>
                </a:r>
                <a:r>
                  <a:rPr lang="en-GB" sz="1200" b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  <a:endParaRPr lang="en-GB" sz="120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3.0555555555555555E-2"/>
              <c:y val="0.181566054243219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 baseline="0">
                <a:latin typeface="Arial" panose="020B0604020202020204" pitchFamily="34" charset="0"/>
              </a:defRPr>
            </a:pPr>
            <a:endParaRPr lang="en-US"/>
          </a:p>
        </c:txPr>
        <c:crossAx val="12061120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994750656168"/>
          <c:y val="5.9776582805198132E-2"/>
          <c:w val="0.78270341207349081"/>
          <c:h val="0.74933550989053199"/>
        </c:manualLayout>
      </c:layout>
      <c:scatterChart>
        <c:scatterStyle val="smooth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4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</c:marker>
          <c:yVal>
            <c:numRef>
              <c:f>Sheet2!$H$5:$H$53</c:f>
              <c:numCache>
                <c:formatCode>General</c:formatCode>
                <c:ptCount val="49"/>
                <c:pt idx="0">
                  <c:v>524.10749999999996</c:v>
                </c:pt>
                <c:pt idx="1">
                  <c:v>495.8</c:v>
                </c:pt>
                <c:pt idx="2">
                  <c:v>474.02500000000003</c:v>
                </c:pt>
                <c:pt idx="3">
                  <c:v>490.60749999999996</c:v>
                </c:pt>
                <c:pt idx="4">
                  <c:v>493.28750000000002</c:v>
                </c:pt>
                <c:pt idx="5">
                  <c:v>512.21500000000003</c:v>
                </c:pt>
                <c:pt idx="6">
                  <c:v>541.52750000000003</c:v>
                </c:pt>
                <c:pt idx="7">
                  <c:v>477.20749999999998</c:v>
                </c:pt>
                <c:pt idx="8">
                  <c:v>451.07750000000004</c:v>
                </c:pt>
                <c:pt idx="9">
                  <c:v>449.90500000000003</c:v>
                </c:pt>
                <c:pt idx="10">
                  <c:v>440.52500000000003</c:v>
                </c:pt>
                <c:pt idx="11">
                  <c:v>486.75500000000005</c:v>
                </c:pt>
                <c:pt idx="12">
                  <c:v>550.23750000000007</c:v>
                </c:pt>
                <c:pt idx="13">
                  <c:v>499.65250000000003</c:v>
                </c:pt>
                <c:pt idx="14">
                  <c:v>465.48249999999996</c:v>
                </c:pt>
                <c:pt idx="16">
                  <c:v>408.7</c:v>
                </c:pt>
                <c:pt idx="17">
                  <c:v>441.02750000000003</c:v>
                </c:pt>
                <c:pt idx="19">
                  <c:v>500.82499999999999</c:v>
                </c:pt>
                <c:pt idx="20">
                  <c:v>439.01750000000004</c:v>
                </c:pt>
                <c:pt idx="22">
                  <c:v>376.875</c:v>
                </c:pt>
                <c:pt idx="23">
                  <c:v>393.79250000000002</c:v>
                </c:pt>
                <c:pt idx="24">
                  <c:v>396.97500000000002</c:v>
                </c:pt>
                <c:pt idx="25">
                  <c:v>438.68249999999995</c:v>
                </c:pt>
                <c:pt idx="26">
                  <c:v>430.14000000000004</c:v>
                </c:pt>
                <c:pt idx="27">
                  <c:v>383.40749999999997</c:v>
                </c:pt>
                <c:pt idx="28">
                  <c:v>352.58750000000003</c:v>
                </c:pt>
                <c:pt idx="29">
                  <c:v>351.41500000000002</c:v>
                </c:pt>
                <c:pt idx="31">
                  <c:v>390.27500000000003</c:v>
                </c:pt>
                <c:pt idx="32">
                  <c:v>384.91500000000002</c:v>
                </c:pt>
                <c:pt idx="33">
                  <c:v>416.74</c:v>
                </c:pt>
                <c:pt idx="34">
                  <c:v>340.02500000000003</c:v>
                </c:pt>
                <c:pt idx="35">
                  <c:v>300.66250000000002</c:v>
                </c:pt>
                <c:pt idx="36">
                  <c:v>316.40749999999997</c:v>
                </c:pt>
                <c:pt idx="37">
                  <c:v>308.36750000000006</c:v>
                </c:pt>
                <c:pt idx="38">
                  <c:v>293.62750000000005</c:v>
                </c:pt>
                <c:pt idx="39">
                  <c:v>324.61500000000001</c:v>
                </c:pt>
                <c:pt idx="40">
                  <c:v>294.46500000000003</c:v>
                </c:pt>
                <c:pt idx="41">
                  <c:v>261.3</c:v>
                </c:pt>
                <c:pt idx="42">
                  <c:v>250.24499999999998</c:v>
                </c:pt>
                <c:pt idx="43">
                  <c:v>247.0625</c:v>
                </c:pt>
                <c:pt idx="44">
                  <c:v>282.90749999999997</c:v>
                </c:pt>
                <c:pt idx="45">
                  <c:v>271.35000000000002</c:v>
                </c:pt>
                <c:pt idx="46">
                  <c:v>299.15500000000003</c:v>
                </c:pt>
                <c:pt idx="48">
                  <c:v>271.01500000000004</c:v>
                </c:pt>
              </c:numCache>
            </c:numRef>
          </c:yVal>
          <c:smooth val="1"/>
        </c:ser>
        <c:ser>
          <c:idx val="1"/>
          <c:order val="1"/>
          <c:spPr>
            <a:ln w="22225"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Sheet2!$A$5:$A$53</c:f>
              <c:numCache>
                <c:formatCode>General</c:formatCode>
                <c:ptCount val="4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</c:numCache>
            </c:numRef>
          </c:xVal>
          <c:yVal>
            <c:numRef>
              <c:f>Sheet2!$R$5:$R$53</c:f>
              <c:numCache>
                <c:formatCode>General</c:formatCode>
                <c:ptCount val="49"/>
                <c:pt idx="0">
                  <c:v>528.45020165714732</c:v>
                </c:pt>
                <c:pt idx="1">
                  <c:v>500.22580960191885</c:v>
                </c:pt>
                <c:pt idx="2">
                  <c:v>488.98388611594351</c:v>
                </c:pt>
                <c:pt idx="3">
                  <c:v>494.69910804589784</c:v>
                </c:pt>
                <c:pt idx="4">
                  <c:v>517.42656002615399</c:v>
                </c:pt>
                <c:pt idx="5">
                  <c:v>557.30237319592982</c:v>
                </c:pt>
                <c:pt idx="6">
                  <c:v>523.49918961428011</c:v>
                </c:pt>
                <c:pt idx="7">
                  <c:v>481.50366047737202</c:v>
                </c:pt>
                <c:pt idx="8">
                  <c:v>456.56977740666008</c:v>
                </c:pt>
                <c:pt idx="9">
                  <c:v>448.60719200010089</c:v>
                </c:pt>
                <c:pt idx="10">
                  <c:v>457.6061276025041</c:v>
                </c:pt>
                <c:pt idx="11">
                  <c:v>483.63726602901539</c:v>
                </c:pt>
                <c:pt idx="12">
                  <c:v>526.85256754724662</c:v>
                </c:pt>
                <c:pt idx="13">
                  <c:v>473.87977591707897</c:v>
                </c:pt>
                <c:pt idx="14">
                  <c:v>435.19517505337228</c:v>
                </c:pt>
                <c:pt idx="15">
                  <c:v>413.54842404464506</c:v>
                </c:pt>
                <c:pt idx="16">
                  <c:v>408.86481129797431</c:v>
                </c:pt>
                <c:pt idx="17">
                  <c:v>421.15010242578143</c:v>
                </c:pt>
                <c:pt idx="18">
                  <c:v>450.49060704764207</c:v>
                </c:pt>
                <c:pt idx="19">
                  <c:v>497.05418069981442</c:v>
                </c:pt>
                <c:pt idx="20">
                  <c:v>424.90336137259851</c:v>
                </c:pt>
                <c:pt idx="21">
                  <c:v>389.52385596311501</c:v>
                </c:pt>
                <c:pt idx="22">
                  <c:v>371.16144454401422</c:v>
                </c:pt>
                <c:pt idx="23">
                  <c:v>369.7570199570456</c:v>
                </c:pt>
                <c:pt idx="24">
                  <c:v>385.33189257708898</c:v>
                </c:pt>
                <c:pt idx="25">
                  <c:v>417.98803724613708</c:v>
                </c:pt>
                <c:pt idx="26">
                  <c:v>425.77202352458477</c:v>
                </c:pt>
                <c:pt idx="27">
                  <c:v>376.56857795090735</c:v>
                </c:pt>
                <c:pt idx="28">
                  <c:v>344.48892742179862</c:v>
                </c:pt>
                <c:pt idx="29">
                  <c:v>329.4086463610447</c:v>
                </c:pt>
                <c:pt idx="30">
                  <c:v>331.28420644611685</c:v>
                </c:pt>
                <c:pt idx="31">
                  <c:v>350.15247203654462</c:v>
                </c:pt>
                <c:pt idx="32">
                  <c:v>386.13112743928519</c:v>
                </c:pt>
                <c:pt idx="33">
                  <c:v>374.7519831342575</c:v>
                </c:pt>
                <c:pt idx="34">
                  <c:v>328.87417320016755</c:v>
                </c:pt>
                <c:pt idx="35">
                  <c:v>300.08972694557394</c:v>
                </c:pt>
                <c:pt idx="36">
                  <c:v>288.28994929694102</c:v>
                </c:pt>
                <c:pt idx="37">
                  <c:v>293.4468719233322</c:v>
                </c:pt>
                <c:pt idx="38">
                  <c:v>315.61292912591529</c:v>
                </c:pt>
                <c:pt idx="39">
                  <c:v>354.92156577950266</c:v>
                </c:pt>
                <c:pt idx="40">
                  <c:v>324.37831111900618</c:v>
                </c:pt>
                <c:pt idx="41">
                  <c:v>281.81900970124946</c:v>
                </c:pt>
                <c:pt idx="42">
                  <c:v>256.3257050646273</c:v>
                </c:pt>
                <c:pt idx="43">
                  <c:v>247.80538546317592</c:v>
                </c:pt>
                <c:pt idx="44">
                  <c:v>256.24563045304325</c:v>
                </c:pt>
                <c:pt idx="45">
                  <c:v>281.71446698169632</c:v>
                </c:pt>
                <c:pt idx="46">
                  <c:v>324.36115849638361</c:v>
                </c:pt>
                <c:pt idx="47">
                  <c:v>274.64938651279908</c:v>
                </c:pt>
                <c:pt idx="48">
                  <c:v>235.40206457305936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390208"/>
        <c:axId val="119392128"/>
      </c:scatterChart>
      <c:valAx>
        <c:axId val="119390208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b="0"/>
                  <a:t>Fibre</a:t>
                </a:r>
                <a:r>
                  <a:rPr lang="en-GB" b="0" baseline="0"/>
                  <a:t> index in arc array</a:t>
                </a:r>
                <a:endParaRPr lang="en-GB" b="0"/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crossAx val="119392128"/>
        <c:crosses val="autoZero"/>
        <c:crossBetween val="midCat"/>
      </c:valAx>
      <c:valAx>
        <c:axId val="119392128"/>
        <c:scaling>
          <c:orientation val="minMax"/>
          <c:max val="575"/>
          <c:min val="22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b="0"/>
                  <a:t>Relative</a:t>
                </a:r>
                <a:r>
                  <a:rPr lang="en-GB" b="0" baseline="0"/>
                  <a:t> depth / </a:t>
                </a:r>
                <a:r>
                  <a:rPr lang="en-GB" b="0" baseline="0">
                    <a:latin typeface="Symbol" panose="05050102010706020507" pitchFamily="18" charset="2"/>
                  </a:rPr>
                  <a:t>m</a:t>
                </a:r>
                <a:r>
                  <a:rPr lang="en-GB" b="0" baseline="0"/>
                  <a:t>m</a:t>
                </a:r>
                <a:endParaRPr lang="en-GB" b="0"/>
              </a:p>
            </c:rich>
          </c:tx>
          <c:layout>
            <c:manualLayout>
              <c:xMode val="edge"/>
              <c:yMode val="edge"/>
              <c:x val="2.5000000000000001E-2"/>
              <c:y val="0.1576541994750656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crossAx val="119390208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145978290109857E-2"/>
          <c:y val="8.2655558664529491E-2"/>
          <c:w val="0.90291120723897345"/>
          <c:h val="0.68241886588418277"/>
        </c:manualLayout>
      </c:layout>
      <c:scatterChart>
        <c:scatterStyle val="smoothMarker"/>
        <c:varyColors val="0"/>
        <c:ser>
          <c:idx val="0"/>
          <c:order val="0"/>
          <c:spPr>
            <a:ln w="47625"/>
          </c:spPr>
          <c:marker>
            <c:symbol val="none"/>
          </c:marker>
          <c:xVal>
            <c:numRef>
              <c:f>Sheet2!$J$5:$J$53</c:f>
              <c:numCache>
                <c:formatCode>General</c:formatCode>
                <c:ptCount val="49"/>
                <c:pt idx="0">
                  <c:v>-12.346834886079456</c:v>
                </c:pt>
                <c:pt idx="1">
                  <c:v>-11.918264659853694</c:v>
                </c:pt>
                <c:pt idx="2">
                  <c:v>-11.483889944363328</c:v>
                </c:pt>
                <c:pt idx="3">
                  <c:v>-11.063261726690309</c:v>
                </c:pt>
                <c:pt idx="4">
                  <c:v>-10.623147153876772</c:v>
                </c:pt>
                <c:pt idx="5">
                  <c:v>-10.182026820878795</c:v>
                </c:pt>
                <c:pt idx="6">
                  <c:v>-9.7359104421007974</c:v>
                </c:pt>
                <c:pt idx="7">
                  <c:v>-9.2309798078569365</c:v>
                </c:pt>
                <c:pt idx="8">
                  <c:v>-8.739298489186698</c:v>
                </c:pt>
                <c:pt idx="9">
                  <c:v>-8.2522217721736837</c:v>
                </c:pt>
                <c:pt idx="10">
                  <c:v>-7.7538493340703027</c:v>
                </c:pt>
                <c:pt idx="11">
                  <c:v>-7.2711369666049794</c:v>
                </c:pt>
                <c:pt idx="12">
                  <c:v>-6.7854246617433445</c:v>
                </c:pt>
                <c:pt idx="13">
                  <c:v>-6.2500609555723665</c:v>
                </c:pt>
                <c:pt idx="14">
                  <c:v>-5.7169225822504846</c:v>
                </c:pt>
                <c:pt idx="16">
                  <c:v>-4.6439130751401647</c:v>
                </c:pt>
                <c:pt idx="17">
                  <c:v>-4.1170156935380389</c:v>
                </c:pt>
                <c:pt idx="19">
                  <c:v>-3.0453892748504572</c:v>
                </c:pt>
                <c:pt idx="20">
                  <c:v>-2.4895551102325997</c:v>
                </c:pt>
                <c:pt idx="22">
                  <c:v>-1.3874249801833185</c:v>
                </c:pt>
                <c:pt idx="23">
                  <c:v>-0.83923589759117989</c:v>
                </c:pt>
                <c:pt idx="24">
                  <c:v>-0.28899071654818126</c:v>
                </c:pt>
                <c:pt idx="25">
                  <c:v>0.26228713806471921</c:v>
                </c:pt>
                <c:pt idx="26">
                  <c:v>0.81360252430479629</c:v>
                </c:pt>
                <c:pt idx="27">
                  <c:v>1.3607167677511953</c:v>
                </c:pt>
                <c:pt idx="28">
                  <c:v>1.9053739793194562</c:v>
                </c:pt>
                <c:pt idx="29">
                  <c:v>2.4504114321756134</c:v>
                </c:pt>
                <c:pt idx="31">
                  <c:v>3.5409545620640999</c:v>
                </c:pt>
                <c:pt idx="32">
                  <c:v>4.0775647519467881</c:v>
                </c:pt>
                <c:pt idx="33">
                  <c:v>4.6195811533473092</c:v>
                </c:pt>
                <c:pt idx="34">
                  <c:v>5.127917485120058</c:v>
                </c:pt>
                <c:pt idx="35">
                  <c:v>5.6387101687548089</c:v>
                </c:pt>
                <c:pt idx="36">
                  <c:v>6.1609235269296008</c:v>
                </c:pt>
                <c:pt idx="37">
                  <c:v>6.6693056755236686</c:v>
                </c:pt>
                <c:pt idx="38">
                  <c:v>7.1682160543920395</c:v>
                </c:pt>
                <c:pt idx="39">
                  <c:v>7.6792103940034124</c:v>
                </c:pt>
                <c:pt idx="40">
                  <c:v>8.1566311141188059</c:v>
                </c:pt>
                <c:pt idx="41">
                  <c:v>8.6232172370160711</c:v>
                </c:pt>
                <c:pt idx="42">
                  <c:v>9.0911797215885617</c:v>
                </c:pt>
                <c:pt idx="43">
                  <c:v>9.5541893800545346</c:v>
                </c:pt>
                <c:pt idx="44">
                  <c:v>10.0300013711656</c:v>
                </c:pt>
                <c:pt idx="45">
                  <c:v>10.470211259488805</c:v>
                </c:pt>
                <c:pt idx="46">
                  <c:v>10.924092627207006</c:v>
                </c:pt>
                <c:pt idx="48">
                  <c:v>11.749057165471219</c:v>
                </c:pt>
              </c:numCache>
            </c:numRef>
          </c:xVal>
          <c:yVal>
            <c:numRef>
              <c:f>Sheet2!$K$5:$K$53</c:f>
              <c:numCache>
                <c:formatCode>General</c:formatCode>
                <c:ptCount val="49"/>
                <c:pt idx="0">
                  <c:v>13.131036496310848</c:v>
                </c:pt>
                <c:pt idx="1">
                  <c:v>13.483463395496072</c:v>
                </c:pt>
                <c:pt idx="2">
                  <c:v>13.826997014767011</c:v>
                </c:pt>
                <c:pt idx="3">
                  <c:v>14.186831858657012</c:v>
                </c:pt>
                <c:pt idx="4">
                  <c:v>14.522642307952641</c:v>
                </c:pt>
                <c:pt idx="5">
                  <c:v>14.858203761731424</c:v>
                </c:pt>
                <c:pt idx="6">
                  <c:v>15.189100118066538</c:v>
                </c:pt>
                <c:pt idx="7">
                  <c:v>15.42624391370089</c:v>
                </c:pt>
                <c:pt idx="8">
                  <c:v>15.680109863387608</c:v>
                </c:pt>
                <c:pt idx="9">
                  <c:v>15.940512078722177</c:v>
                </c:pt>
                <c:pt idx="10">
                  <c:v>16.178388602705851</c:v>
                </c:pt>
                <c:pt idx="11">
                  <c:v>16.451562924017146</c:v>
                </c:pt>
                <c:pt idx="12">
                  <c:v>16.726299231037672</c:v>
                </c:pt>
                <c:pt idx="13">
                  <c:v>16.879698699099642</c:v>
                </c:pt>
                <c:pt idx="14">
                  <c:v>17.031598798890276</c:v>
                </c:pt>
                <c:pt idx="16">
                  <c:v>17.296115374283968</c:v>
                </c:pt>
                <c:pt idx="17">
                  <c:v>17.46226358565572</c:v>
                </c:pt>
                <c:pt idx="19">
                  <c:v>17.741344505004427</c:v>
                </c:pt>
                <c:pt idx="20">
                  <c:v>17.765428906120476</c:v>
                </c:pt>
                <c:pt idx="22">
                  <c:v>17.822954628511745</c:v>
                </c:pt>
                <c:pt idx="23">
                  <c:v>17.874101184150508</c:v>
                </c:pt>
                <c:pt idx="24">
                  <c:v>17.894641614639113</c:v>
                </c:pt>
                <c:pt idx="25">
                  <c:v>17.93676490599718</c:v>
                </c:pt>
                <c:pt idx="26">
                  <c:v>17.91167137237742</c:v>
                </c:pt>
                <c:pt idx="27">
                  <c:v>17.831565093648315</c:v>
                </c:pt>
                <c:pt idx="28">
                  <c:v>17.750617748238753</c:v>
                </c:pt>
                <c:pt idx="29">
                  <c:v>17.682434824290688</c:v>
                </c:pt>
                <c:pt idx="31">
                  <c:v>17.536350257822249</c:v>
                </c:pt>
                <c:pt idx="32">
                  <c:v>17.413892449734096</c:v>
                </c:pt>
                <c:pt idx="33">
                  <c:v>17.310951510394752</c:v>
                </c:pt>
                <c:pt idx="34">
                  <c:v>17.087157583004409</c:v>
                </c:pt>
                <c:pt idx="35">
                  <c:v>16.883972668530571</c:v>
                </c:pt>
                <c:pt idx="36">
                  <c:v>16.71727841191208</c:v>
                </c:pt>
                <c:pt idx="37">
                  <c:v>16.51236854062687</c:v>
                </c:pt>
                <c:pt idx="38">
                  <c:v>16.285879104497628</c:v>
                </c:pt>
                <c:pt idx="39">
                  <c:v>16.085603116540423</c:v>
                </c:pt>
                <c:pt idx="40">
                  <c:v>15.81494083151796</c:v>
                </c:pt>
                <c:pt idx="41">
                  <c:v>15.527520799317221</c:v>
                </c:pt>
                <c:pt idx="42">
                  <c:v>15.245381229401969</c:v>
                </c:pt>
                <c:pt idx="43">
                  <c:v>14.955791275253858</c:v>
                </c:pt>
                <c:pt idx="44">
                  <c:v>14.684375085374676</c:v>
                </c:pt>
                <c:pt idx="45">
                  <c:v>14.359511029424846</c:v>
                </c:pt>
                <c:pt idx="46">
                  <c:v>14.052548487239832</c:v>
                </c:pt>
                <c:pt idx="48">
                  <c:v>13.332990281730288</c:v>
                </c:pt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marker>
            <c:symbol val="none"/>
          </c:marker>
          <c:trendline>
            <c:spPr>
              <a:ln w="12700">
                <a:solidFill>
                  <a:srgbClr val="FF0000"/>
                </a:solidFill>
                <a:prstDash val="sysDash"/>
              </a:ln>
            </c:spPr>
            <c:trendlineType val="linear"/>
            <c:forward val="3"/>
            <c:backward val="1"/>
            <c:dispRSqr val="0"/>
            <c:dispEq val="0"/>
          </c:trendline>
          <c:xVal>
            <c:numRef>
              <c:f>Sheet2!$J$5:$J$10</c:f>
              <c:numCache>
                <c:formatCode>General</c:formatCode>
                <c:ptCount val="6"/>
                <c:pt idx="0">
                  <c:v>-12.346834886079456</c:v>
                </c:pt>
                <c:pt idx="1">
                  <c:v>-11.918264659853694</c:v>
                </c:pt>
                <c:pt idx="2">
                  <c:v>-11.483889944363328</c:v>
                </c:pt>
                <c:pt idx="3">
                  <c:v>-11.063261726690309</c:v>
                </c:pt>
                <c:pt idx="4">
                  <c:v>-10.623147153876772</c:v>
                </c:pt>
                <c:pt idx="5">
                  <c:v>-10.182026820878795</c:v>
                </c:pt>
              </c:numCache>
            </c:numRef>
          </c:xVal>
          <c:yVal>
            <c:numRef>
              <c:f>Sheet2!$K$5:$K$10</c:f>
              <c:numCache>
                <c:formatCode>General</c:formatCode>
                <c:ptCount val="6"/>
                <c:pt idx="0">
                  <c:v>13.131036496310848</c:v>
                </c:pt>
                <c:pt idx="1">
                  <c:v>13.483463395496072</c:v>
                </c:pt>
                <c:pt idx="2">
                  <c:v>13.826997014767011</c:v>
                </c:pt>
                <c:pt idx="3">
                  <c:v>14.186831858657012</c:v>
                </c:pt>
                <c:pt idx="4">
                  <c:v>14.522642307952641</c:v>
                </c:pt>
                <c:pt idx="5">
                  <c:v>14.858203761731424</c:v>
                </c:pt>
              </c:numCache>
            </c:numRef>
          </c:yVal>
          <c:smooth val="1"/>
        </c:ser>
        <c:ser>
          <c:idx val="2"/>
          <c:order val="2"/>
          <c:spPr>
            <a:ln>
              <a:noFill/>
            </a:ln>
          </c:spPr>
          <c:marker>
            <c:symbol val="none"/>
          </c:marker>
          <c:trendline>
            <c:spPr>
              <a:ln w="12700">
                <a:solidFill>
                  <a:srgbClr val="FF0000"/>
                </a:solidFill>
                <a:prstDash val="sysDash"/>
              </a:ln>
            </c:spPr>
            <c:trendlineType val="linear"/>
            <c:forward val="3"/>
            <c:backward val="3"/>
            <c:dispRSqr val="0"/>
            <c:dispEq val="0"/>
          </c:trendline>
          <c:xVal>
            <c:numRef>
              <c:f>Sheet2!$J$11:$J$17</c:f>
              <c:numCache>
                <c:formatCode>General</c:formatCode>
                <c:ptCount val="7"/>
                <c:pt idx="0">
                  <c:v>-9.7359104421007974</c:v>
                </c:pt>
                <c:pt idx="1">
                  <c:v>-9.2309798078569365</c:v>
                </c:pt>
                <c:pt idx="2">
                  <c:v>-8.739298489186698</c:v>
                </c:pt>
                <c:pt idx="3">
                  <c:v>-8.2522217721736837</c:v>
                </c:pt>
                <c:pt idx="4">
                  <c:v>-7.7538493340703027</c:v>
                </c:pt>
                <c:pt idx="5">
                  <c:v>-7.2711369666049794</c:v>
                </c:pt>
                <c:pt idx="6">
                  <c:v>-6.7854246617433445</c:v>
                </c:pt>
              </c:numCache>
            </c:numRef>
          </c:xVal>
          <c:yVal>
            <c:numRef>
              <c:f>Sheet2!$K$11:$K$17</c:f>
              <c:numCache>
                <c:formatCode>General</c:formatCode>
                <c:ptCount val="7"/>
                <c:pt idx="0">
                  <c:v>15.189100118066538</c:v>
                </c:pt>
                <c:pt idx="1">
                  <c:v>15.42624391370089</c:v>
                </c:pt>
                <c:pt idx="2">
                  <c:v>15.680109863387608</c:v>
                </c:pt>
                <c:pt idx="3">
                  <c:v>15.940512078722177</c:v>
                </c:pt>
                <c:pt idx="4">
                  <c:v>16.178388602705851</c:v>
                </c:pt>
                <c:pt idx="5">
                  <c:v>16.451562924017146</c:v>
                </c:pt>
                <c:pt idx="6">
                  <c:v>16.726299231037672</c:v>
                </c:pt>
              </c:numCache>
            </c:numRef>
          </c:yVal>
          <c:smooth val="1"/>
        </c:ser>
        <c:ser>
          <c:idx val="3"/>
          <c:order val="3"/>
          <c:marker>
            <c:symbol val="none"/>
          </c:marker>
          <c:trendline>
            <c:spPr>
              <a:ln w="12700">
                <a:solidFill>
                  <a:srgbClr val="FF0000"/>
                </a:solidFill>
                <a:prstDash val="sysDash"/>
              </a:ln>
            </c:spPr>
            <c:trendlineType val="linear"/>
            <c:forward val="3"/>
            <c:backward val="3.5"/>
            <c:dispRSqr val="0"/>
            <c:dispEq val="0"/>
          </c:trendline>
          <c:xVal>
            <c:numRef>
              <c:f>Sheet2!$J$18:$J$24</c:f>
              <c:numCache>
                <c:formatCode>General</c:formatCode>
                <c:ptCount val="7"/>
                <c:pt idx="0">
                  <c:v>-6.2500609555723665</c:v>
                </c:pt>
                <c:pt idx="1">
                  <c:v>-5.7169225822504846</c:v>
                </c:pt>
                <c:pt idx="3">
                  <c:v>-4.6439130751401647</c:v>
                </c:pt>
                <c:pt idx="4">
                  <c:v>-4.1170156935380389</c:v>
                </c:pt>
                <c:pt idx="6">
                  <c:v>-3.0453892748504572</c:v>
                </c:pt>
              </c:numCache>
            </c:numRef>
          </c:xVal>
          <c:yVal>
            <c:numRef>
              <c:f>Sheet2!$K$18:$K$24</c:f>
              <c:numCache>
                <c:formatCode>General</c:formatCode>
                <c:ptCount val="7"/>
                <c:pt idx="0">
                  <c:v>16.879698699099642</c:v>
                </c:pt>
                <c:pt idx="1">
                  <c:v>17.031598798890276</c:v>
                </c:pt>
                <c:pt idx="3">
                  <c:v>17.296115374283968</c:v>
                </c:pt>
                <c:pt idx="4">
                  <c:v>17.46226358565572</c:v>
                </c:pt>
                <c:pt idx="6">
                  <c:v>17.741344505004427</c:v>
                </c:pt>
              </c:numCache>
            </c:numRef>
          </c:yVal>
          <c:smooth val="1"/>
        </c:ser>
        <c:ser>
          <c:idx val="4"/>
          <c:order val="4"/>
          <c:marker>
            <c:symbol val="none"/>
          </c:marker>
          <c:trendline>
            <c:spPr>
              <a:ln w="12700">
                <a:solidFill>
                  <a:srgbClr val="FF0000"/>
                </a:solidFill>
                <a:prstDash val="sysDash"/>
              </a:ln>
            </c:spPr>
            <c:trendlineType val="linear"/>
            <c:forward val="3.5"/>
            <c:backward val="4"/>
            <c:dispRSqr val="0"/>
            <c:dispEq val="0"/>
          </c:trendline>
          <c:xVal>
            <c:numRef>
              <c:f>Sheet2!$J$25:$J$30</c:f>
              <c:numCache>
                <c:formatCode>General</c:formatCode>
                <c:ptCount val="6"/>
                <c:pt idx="0">
                  <c:v>-2.4895551102325997</c:v>
                </c:pt>
                <c:pt idx="2">
                  <c:v>-1.3874249801833185</c:v>
                </c:pt>
                <c:pt idx="3">
                  <c:v>-0.83923589759117989</c:v>
                </c:pt>
                <c:pt idx="4">
                  <c:v>-0.28899071654818126</c:v>
                </c:pt>
                <c:pt idx="5">
                  <c:v>0.26228713806471921</c:v>
                </c:pt>
              </c:numCache>
            </c:numRef>
          </c:xVal>
          <c:yVal>
            <c:numRef>
              <c:f>Sheet2!$K$25:$K$30</c:f>
              <c:numCache>
                <c:formatCode>General</c:formatCode>
                <c:ptCount val="6"/>
                <c:pt idx="0">
                  <c:v>17.765428906120476</c:v>
                </c:pt>
                <c:pt idx="2">
                  <c:v>17.822954628511745</c:v>
                </c:pt>
                <c:pt idx="3">
                  <c:v>17.874101184150508</c:v>
                </c:pt>
                <c:pt idx="4">
                  <c:v>17.894641614639113</c:v>
                </c:pt>
                <c:pt idx="5">
                  <c:v>17.93676490599718</c:v>
                </c:pt>
              </c:numCache>
            </c:numRef>
          </c:yVal>
          <c:smooth val="1"/>
        </c:ser>
        <c:ser>
          <c:idx val="5"/>
          <c:order val="5"/>
          <c:spPr>
            <a:ln>
              <a:noFill/>
            </a:ln>
          </c:spPr>
          <c:marker>
            <c:symbol val="none"/>
          </c:marker>
          <c:trendline>
            <c:spPr>
              <a:ln w="12700">
                <a:solidFill>
                  <a:srgbClr val="FF0000"/>
                </a:solidFill>
                <a:prstDash val="sysDash"/>
              </a:ln>
            </c:spPr>
            <c:trendlineType val="linear"/>
            <c:forward val="3.5"/>
            <c:backward val="4"/>
            <c:dispRSqr val="0"/>
            <c:dispEq val="0"/>
          </c:trendline>
          <c:xVal>
            <c:numRef>
              <c:f>Sheet2!$J$31:$J$37</c:f>
              <c:numCache>
                <c:formatCode>General</c:formatCode>
                <c:ptCount val="7"/>
                <c:pt idx="0">
                  <c:v>0.81360252430479629</c:v>
                </c:pt>
                <c:pt idx="1">
                  <c:v>1.3607167677511953</c:v>
                </c:pt>
                <c:pt idx="2">
                  <c:v>1.9053739793194562</c:v>
                </c:pt>
                <c:pt idx="3">
                  <c:v>2.4504114321756134</c:v>
                </c:pt>
                <c:pt idx="5">
                  <c:v>3.5409545620640999</c:v>
                </c:pt>
                <c:pt idx="6">
                  <c:v>4.0775647519467881</c:v>
                </c:pt>
              </c:numCache>
            </c:numRef>
          </c:xVal>
          <c:yVal>
            <c:numRef>
              <c:f>Sheet2!$K$31:$K$37</c:f>
              <c:numCache>
                <c:formatCode>General</c:formatCode>
                <c:ptCount val="7"/>
                <c:pt idx="0">
                  <c:v>17.91167137237742</c:v>
                </c:pt>
                <c:pt idx="1">
                  <c:v>17.831565093648315</c:v>
                </c:pt>
                <c:pt idx="2">
                  <c:v>17.750617748238753</c:v>
                </c:pt>
                <c:pt idx="3">
                  <c:v>17.682434824290688</c:v>
                </c:pt>
                <c:pt idx="5">
                  <c:v>17.536350257822249</c:v>
                </c:pt>
                <c:pt idx="6">
                  <c:v>17.413892449734096</c:v>
                </c:pt>
              </c:numCache>
            </c:numRef>
          </c:yVal>
          <c:smooth val="1"/>
        </c:ser>
        <c:ser>
          <c:idx val="6"/>
          <c:order val="6"/>
          <c:spPr>
            <a:ln>
              <a:noFill/>
            </a:ln>
          </c:spPr>
          <c:marker>
            <c:symbol val="none"/>
          </c:marker>
          <c:trendline>
            <c:spPr>
              <a:ln w="12700">
                <a:solidFill>
                  <a:srgbClr val="FF0000"/>
                </a:solidFill>
                <a:prstDash val="sysDash"/>
              </a:ln>
            </c:spPr>
            <c:trendlineType val="linear"/>
            <c:forward val="3.5"/>
            <c:backward val="3.5"/>
            <c:dispRSqr val="0"/>
            <c:dispEq val="0"/>
          </c:trendline>
          <c:xVal>
            <c:numRef>
              <c:f>Sheet2!$J$38:$J$44</c:f>
              <c:numCache>
                <c:formatCode>General</c:formatCode>
                <c:ptCount val="7"/>
                <c:pt idx="0">
                  <c:v>4.6195811533473092</c:v>
                </c:pt>
                <c:pt idx="1">
                  <c:v>5.127917485120058</c:v>
                </c:pt>
                <c:pt idx="2">
                  <c:v>5.6387101687548089</c:v>
                </c:pt>
                <c:pt idx="3">
                  <c:v>6.1609235269296008</c:v>
                </c:pt>
                <c:pt idx="4">
                  <c:v>6.6693056755236686</c:v>
                </c:pt>
                <c:pt idx="5">
                  <c:v>7.1682160543920395</c:v>
                </c:pt>
                <c:pt idx="6">
                  <c:v>7.6792103940034124</c:v>
                </c:pt>
              </c:numCache>
            </c:numRef>
          </c:xVal>
          <c:yVal>
            <c:numRef>
              <c:f>Sheet2!$K$38:$K$44</c:f>
              <c:numCache>
                <c:formatCode>General</c:formatCode>
                <c:ptCount val="7"/>
                <c:pt idx="0">
                  <c:v>17.310951510394752</c:v>
                </c:pt>
                <c:pt idx="1">
                  <c:v>17.087157583004409</c:v>
                </c:pt>
                <c:pt idx="2">
                  <c:v>16.883972668530571</c:v>
                </c:pt>
                <c:pt idx="3">
                  <c:v>16.71727841191208</c:v>
                </c:pt>
                <c:pt idx="4">
                  <c:v>16.51236854062687</c:v>
                </c:pt>
                <c:pt idx="5">
                  <c:v>16.285879104497628</c:v>
                </c:pt>
                <c:pt idx="6">
                  <c:v>16.085603116540423</c:v>
                </c:pt>
              </c:numCache>
            </c:numRef>
          </c:yVal>
          <c:smooth val="1"/>
        </c:ser>
        <c:ser>
          <c:idx val="7"/>
          <c:order val="7"/>
          <c:spPr>
            <a:ln>
              <a:noFill/>
            </a:ln>
          </c:spPr>
          <c:marker>
            <c:symbol val="none"/>
          </c:marker>
          <c:trendline>
            <c:spPr>
              <a:ln w="12700">
                <a:solidFill>
                  <a:srgbClr val="FF0000"/>
                </a:solidFill>
                <a:prstDash val="sysDash"/>
              </a:ln>
            </c:spPr>
            <c:trendlineType val="linear"/>
            <c:forward val="1"/>
            <c:backward val="3"/>
            <c:dispRSqr val="0"/>
            <c:dispEq val="0"/>
          </c:trendline>
          <c:xVal>
            <c:numRef>
              <c:f>Sheet2!$J$45:$J$51</c:f>
              <c:numCache>
                <c:formatCode>General</c:formatCode>
                <c:ptCount val="7"/>
                <c:pt idx="0">
                  <c:v>8.1566311141188059</c:v>
                </c:pt>
                <c:pt idx="1">
                  <c:v>8.6232172370160711</c:v>
                </c:pt>
                <c:pt idx="2">
                  <c:v>9.0911797215885617</c:v>
                </c:pt>
                <c:pt idx="3">
                  <c:v>9.5541893800545346</c:v>
                </c:pt>
                <c:pt idx="4">
                  <c:v>10.0300013711656</c:v>
                </c:pt>
                <c:pt idx="5">
                  <c:v>10.470211259488805</c:v>
                </c:pt>
                <c:pt idx="6">
                  <c:v>10.924092627207006</c:v>
                </c:pt>
              </c:numCache>
            </c:numRef>
          </c:xVal>
          <c:yVal>
            <c:numRef>
              <c:f>Sheet2!$K$45:$K$51</c:f>
              <c:numCache>
                <c:formatCode>General</c:formatCode>
                <c:ptCount val="7"/>
                <c:pt idx="0">
                  <c:v>15.81494083151796</c:v>
                </c:pt>
                <c:pt idx="1">
                  <c:v>15.527520799317221</c:v>
                </c:pt>
                <c:pt idx="2">
                  <c:v>15.245381229401969</c:v>
                </c:pt>
                <c:pt idx="3">
                  <c:v>14.955791275253858</c:v>
                </c:pt>
                <c:pt idx="4">
                  <c:v>14.684375085374676</c:v>
                </c:pt>
                <c:pt idx="5">
                  <c:v>14.359511029424846</c:v>
                </c:pt>
                <c:pt idx="6">
                  <c:v>14.052548487239832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468224"/>
        <c:axId val="120470144"/>
      </c:scatterChart>
      <c:valAx>
        <c:axId val="120468224"/>
        <c:scaling>
          <c:orientation val="minMax"/>
          <c:max val="14"/>
          <c:min val="-14"/>
        </c:scaling>
        <c:delete val="0"/>
        <c:axPos val="b"/>
        <c:title>
          <c:tx>
            <c:rich>
              <a:bodyPr/>
              <a:lstStyle/>
              <a:p>
                <a:pPr>
                  <a:defRPr sz="1100"/>
                </a:pPr>
                <a:r>
                  <a:rPr lang="en-GB" sz="1100" b="0">
                    <a:latin typeface="Arial" panose="020B0604020202020204" pitchFamily="34" charset="0"/>
                    <a:cs typeface="Arial" panose="020B0604020202020204" pitchFamily="34" charset="0"/>
                  </a:rPr>
                  <a:t>Horizontal</a:t>
                </a:r>
                <a:r>
                  <a:rPr lang="en-GB" sz="1100" b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 co-ordinate / mm</a:t>
                </a:r>
                <a:endParaRPr lang="en-GB" sz="110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37337792537482739"/>
              <c:y val="0.8875012798958907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120470144"/>
        <c:crosses val="autoZero"/>
        <c:crossBetween val="midCat"/>
        <c:majorUnit val="2"/>
      </c:valAx>
      <c:valAx>
        <c:axId val="120470144"/>
        <c:scaling>
          <c:orientation val="minMax"/>
          <c:max val="19"/>
          <c:min val="13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100" b="0">
                    <a:latin typeface="Arial" panose="020B0604020202020204" pitchFamily="34" charset="0"/>
                    <a:cs typeface="Arial" panose="020B0604020202020204" pitchFamily="34" charset="0"/>
                  </a:rPr>
                  <a:t>Vertical</a:t>
                </a:r>
                <a:r>
                  <a:rPr lang="en-GB" sz="1100" b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 co-ordinate / mm</a:t>
                </a:r>
                <a:endParaRPr lang="en-GB" sz="110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6.9802817121779298E-2"/>
              <c:y val="1.3995101242714031E-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120468224"/>
        <c:crosses val="autoZero"/>
        <c:crossBetween val="midCat"/>
        <c:majorUnit val="2"/>
      </c:valAx>
      <c:spPr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4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</c:marker>
          <c:yVal>
            <c:numRef>
              <c:f>Sheet6!$H$5:$H$53</c:f>
              <c:numCache>
                <c:formatCode>General</c:formatCode>
                <c:ptCount val="49"/>
                <c:pt idx="0">
                  <c:v>71.02000000000001</c:v>
                </c:pt>
                <c:pt idx="1">
                  <c:v>69.512500000000003</c:v>
                </c:pt>
                <c:pt idx="2">
                  <c:v>37.6875</c:v>
                </c:pt>
                <c:pt idx="3">
                  <c:v>51.757500000000007</c:v>
                </c:pt>
                <c:pt idx="4">
                  <c:v>65.325000000000003</c:v>
                </c:pt>
                <c:pt idx="5">
                  <c:v>56.615000000000023</c:v>
                </c:pt>
                <c:pt idx="6">
                  <c:v>50.752500000000019</c:v>
                </c:pt>
                <c:pt idx="7">
                  <c:v>14.90750000000001</c:v>
                </c:pt>
                <c:pt idx="8">
                  <c:v>32.327500000000022</c:v>
                </c:pt>
                <c:pt idx="9">
                  <c:v>43.717499999999994</c:v>
                </c:pt>
                <c:pt idx="10">
                  <c:v>36.012500000000003</c:v>
                </c:pt>
                <c:pt idx="11">
                  <c:v>37.017500000000041</c:v>
                </c:pt>
                <c:pt idx="12">
                  <c:v>31.824999999999999</c:v>
                </c:pt>
                <c:pt idx="13">
                  <c:v>28.97750000000002</c:v>
                </c:pt>
                <c:pt idx="14">
                  <c:v>39.194999999999965</c:v>
                </c:pt>
                <c:pt idx="16">
                  <c:v>18.425000000000001</c:v>
                </c:pt>
                <c:pt idx="17">
                  <c:v>41.54000000000002</c:v>
                </c:pt>
                <c:pt idx="19">
                  <c:v>78.725000000000009</c:v>
                </c:pt>
                <c:pt idx="20">
                  <c:v>27.805000000000039</c:v>
                </c:pt>
                <c:pt idx="22">
                  <c:v>13.4</c:v>
                </c:pt>
                <c:pt idx="23">
                  <c:v>39.529999999999994</c:v>
                </c:pt>
                <c:pt idx="24">
                  <c:v>36.85</c:v>
                </c:pt>
                <c:pt idx="25">
                  <c:v>29.144999999999964</c:v>
                </c:pt>
                <c:pt idx="26">
                  <c:v>4.690000000000019</c:v>
                </c:pt>
                <c:pt idx="27">
                  <c:v>7.3699999999999619</c:v>
                </c:pt>
                <c:pt idx="28">
                  <c:v>42.712499999999999</c:v>
                </c:pt>
                <c:pt idx="29">
                  <c:v>30.652500000000021</c:v>
                </c:pt>
                <c:pt idx="31">
                  <c:v>17.587500000000002</c:v>
                </c:pt>
                <c:pt idx="32">
                  <c:v>26.465000000000021</c:v>
                </c:pt>
                <c:pt idx="33">
                  <c:v>55.777500000000018</c:v>
                </c:pt>
                <c:pt idx="34">
                  <c:v>20.100000000000001</c:v>
                </c:pt>
                <c:pt idx="35">
                  <c:v>-7.5375000000000005</c:v>
                </c:pt>
                <c:pt idx="36">
                  <c:v>15.744999999999962</c:v>
                </c:pt>
                <c:pt idx="37">
                  <c:v>48.742500000000042</c:v>
                </c:pt>
                <c:pt idx="38">
                  <c:v>4.690000000000019</c:v>
                </c:pt>
                <c:pt idx="39">
                  <c:v>-17.084999999999983</c:v>
                </c:pt>
                <c:pt idx="40">
                  <c:v>-25.459999999999983</c:v>
                </c:pt>
                <c:pt idx="41">
                  <c:v>-0.83750000000000002</c:v>
                </c:pt>
                <c:pt idx="42">
                  <c:v>20.769999999999964</c:v>
                </c:pt>
                <c:pt idx="43">
                  <c:v>-22.612500000000001</c:v>
                </c:pt>
                <c:pt idx="44">
                  <c:v>-19.430000000000039</c:v>
                </c:pt>
                <c:pt idx="45">
                  <c:v>-20.100000000000001</c:v>
                </c:pt>
                <c:pt idx="46">
                  <c:v>19.430000000000039</c:v>
                </c:pt>
                <c:pt idx="48">
                  <c:v>18.090000000000021</c:v>
                </c:pt>
              </c:numCache>
            </c:numRef>
          </c:yVal>
          <c:smooth val="1"/>
        </c:ser>
        <c:ser>
          <c:idx val="1"/>
          <c:order val="1"/>
          <c:spPr>
            <a:ln w="22225"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Sheet6!$M$5:$M$102</c:f>
              <c:numCache>
                <c:formatCode>General</c:formatCode>
                <c:ptCount val="98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  <c:pt idx="11">
                  <c:v>6.5</c:v>
                </c:pt>
                <c:pt idx="12">
                  <c:v>7</c:v>
                </c:pt>
                <c:pt idx="13">
                  <c:v>7.5</c:v>
                </c:pt>
                <c:pt idx="14">
                  <c:v>8</c:v>
                </c:pt>
                <c:pt idx="15">
                  <c:v>8.5</c:v>
                </c:pt>
                <c:pt idx="16">
                  <c:v>9</c:v>
                </c:pt>
                <c:pt idx="17">
                  <c:v>9.5</c:v>
                </c:pt>
                <c:pt idx="18">
                  <c:v>10</c:v>
                </c:pt>
                <c:pt idx="19">
                  <c:v>10.5</c:v>
                </c:pt>
                <c:pt idx="20">
                  <c:v>11</c:v>
                </c:pt>
                <c:pt idx="21">
                  <c:v>11.5</c:v>
                </c:pt>
                <c:pt idx="22">
                  <c:v>12</c:v>
                </c:pt>
                <c:pt idx="23">
                  <c:v>12.5</c:v>
                </c:pt>
                <c:pt idx="24">
                  <c:v>13</c:v>
                </c:pt>
                <c:pt idx="25">
                  <c:v>13.5</c:v>
                </c:pt>
                <c:pt idx="26">
                  <c:v>14</c:v>
                </c:pt>
                <c:pt idx="27">
                  <c:v>14.5</c:v>
                </c:pt>
                <c:pt idx="28">
                  <c:v>15</c:v>
                </c:pt>
                <c:pt idx="29">
                  <c:v>15.5</c:v>
                </c:pt>
                <c:pt idx="30">
                  <c:v>16</c:v>
                </c:pt>
                <c:pt idx="31">
                  <c:v>16.5</c:v>
                </c:pt>
                <c:pt idx="32">
                  <c:v>17</c:v>
                </c:pt>
                <c:pt idx="33">
                  <c:v>17.5</c:v>
                </c:pt>
                <c:pt idx="34">
                  <c:v>18</c:v>
                </c:pt>
                <c:pt idx="35">
                  <c:v>18.5</c:v>
                </c:pt>
                <c:pt idx="36">
                  <c:v>19</c:v>
                </c:pt>
                <c:pt idx="37">
                  <c:v>19.5</c:v>
                </c:pt>
                <c:pt idx="38">
                  <c:v>20</c:v>
                </c:pt>
                <c:pt idx="39">
                  <c:v>20.5</c:v>
                </c:pt>
                <c:pt idx="40">
                  <c:v>21</c:v>
                </c:pt>
                <c:pt idx="41">
                  <c:v>21.5</c:v>
                </c:pt>
                <c:pt idx="42">
                  <c:v>22</c:v>
                </c:pt>
                <c:pt idx="43">
                  <c:v>22.5</c:v>
                </c:pt>
                <c:pt idx="44">
                  <c:v>23</c:v>
                </c:pt>
                <c:pt idx="45">
                  <c:v>23.5</c:v>
                </c:pt>
                <c:pt idx="46">
                  <c:v>24</c:v>
                </c:pt>
                <c:pt idx="47">
                  <c:v>24.5</c:v>
                </c:pt>
                <c:pt idx="48">
                  <c:v>25</c:v>
                </c:pt>
                <c:pt idx="49">
                  <c:v>25.5</c:v>
                </c:pt>
                <c:pt idx="50">
                  <c:v>26</c:v>
                </c:pt>
                <c:pt idx="51">
                  <c:v>26.5</c:v>
                </c:pt>
                <c:pt idx="52">
                  <c:v>27</c:v>
                </c:pt>
                <c:pt idx="53">
                  <c:v>27.5</c:v>
                </c:pt>
                <c:pt idx="54">
                  <c:v>28</c:v>
                </c:pt>
                <c:pt idx="55">
                  <c:v>28.5</c:v>
                </c:pt>
                <c:pt idx="56">
                  <c:v>29</c:v>
                </c:pt>
                <c:pt idx="57">
                  <c:v>29.5</c:v>
                </c:pt>
                <c:pt idx="58">
                  <c:v>30</c:v>
                </c:pt>
                <c:pt idx="59">
                  <c:v>30.5</c:v>
                </c:pt>
                <c:pt idx="60">
                  <c:v>31</c:v>
                </c:pt>
                <c:pt idx="61">
                  <c:v>31.5</c:v>
                </c:pt>
                <c:pt idx="62">
                  <c:v>32</c:v>
                </c:pt>
                <c:pt idx="63">
                  <c:v>32.5</c:v>
                </c:pt>
                <c:pt idx="64">
                  <c:v>33</c:v>
                </c:pt>
                <c:pt idx="65">
                  <c:v>33.5</c:v>
                </c:pt>
                <c:pt idx="66">
                  <c:v>34</c:v>
                </c:pt>
                <c:pt idx="67">
                  <c:v>34.5</c:v>
                </c:pt>
                <c:pt idx="68">
                  <c:v>35</c:v>
                </c:pt>
                <c:pt idx="69">
                  <c:v>35.5</c:v>
                </c:pt>
                <c:pt idx="70">
                  <c:v>36</c:v>
                </c:pt>
                <c:pt idx="71">
                  <c:v>36.5</c:v>
                </c:pt>
                <c:pt idx="72">
                  <c:v>37</c:v>
                </c:pt>
                <c:pt idx="73">
                  <c:v>37.5</c:v>
                </c:pt>
                <c:pt idx="74">
                  <c:v>38</c:v>
                </c:pt>
                <c:pt idx="75">
                  <c:v>38.5</c:v>
                </c:pt>
                <c:pt idx="76">
                  <c:v>39</c:v>
                </c:pt>
                <c:pt idx="77">
                  <c:v>39.5</c:v>
                </c:pt>
                <c:pt idx="78">
                  <c:v>40</c:v>
                </c:pt>
                <c:pt idx="79">
                  <c:v>40.5</c:v>
                </c:pt>
                <c:pt idx="80">
                  <c:v>41</c:v>
                </c:pt>
                <c:pt idx="81">
                  <c:v>41.5</c:v>
                </c:pt>
                <c:pt idx="82">
                  <c:v>42</c:v>
                </c:pt>
                <c:pt idx="83">
                  <c:v>42.5</c:v>
                </c:pt>
                <c:pt idx="84">
                  <c:v>43</c:v>
                </c:pt>
                <c:pt idx="85">
                  <c:v>43.5</c:v>
                </c:pt>
                <c:pt idx="86">
                  <c:v>44</c:v>
                </c:pt>
                <c:pt idx="87">
                  <c:v>44.5</c:v>
                </c:pt>
                <c:pt idx="88">
                  <c:v>45</c:v>
                </c:pt>
                <c:pt idx="89">
                  <c:v>45.5</c:v>
                </c:pt>
                <c:pt idx="90">
                  <c:v>46</c:v>
                </c:pt>
                <c:pt idx="91">
                  <c:v>46.5</c:v>
                </c:pt>
                <c:pt idx="92">
                  <c:v>47</c:v>
                </c:pt>
                <c:pt idx="93">
                  <c:v>47.5</c:v>
                </c:pt>
                <c:pt idx="94">
                  <c:v>48</c:v>
                </c:pt>
                <c:pt idx="95">
                  <c:v>48.5</c:v>
                </c:pt>
                <c:pt idx="96">
                  <c:v>49</c:v>
                </c:pt>
                <c:pt idx="97">
                  <c:v>49.5</c:v>
                </c:pt>
              </c:numCache>
            </c:numRef>
          </c:xVal>
          <c:yVal>
            <c:numRef>
              <c:f>Sheet6!$S$5:$S$102</c:f>
              <c:numCache>
                <c:formatCode>General</c:formatCode>
                <c:ptCount val="98"/>
                <c:pt idx="0">
                  <c:v>100.21195965480105</c:v>
                </c:pt>
                <c:pt idx="1">
                  <c:v>73.724235826259388</c:v>
                </c:pt>
                <c:pt idx="2">
                  <c:v>53.19196188648057</c:v>
                </c:pt>
                <c:pt idx="3">
                  <c:v>38.591482246012859</c:v>
                </c:pt>
                <c:pt idx="4">
                  <c:v>29.906213509402988</c:v>
                </c:pt>
                <c:pt idx="5">
                  <c:v>27.126596438737693</c:v>
                </c:pt>
                <c:pt idx="6">
                  <c:v>30.250068306592951</c:v>
                </c:pt>
                <c:pt idx="7">
                  <c:v>39.281055489510493</c:v>
                </c:pt>
                <c:pt idx="8">
                  <c:v>54.230986262076527</c:v>
                </c:pt>
                <c:pt idx="9">
                  <c:v>75.118323860507431</c:v>
                </c:pt>
                <c:pt idx="10">
                  <c:v>74.823182464302789</c:v>
                </c:pt>
                <c:pt idx="11">
                  <c:v>52.628232421116422</c:v>
                </c:pt>
                <c:pt idx="12">
                  <c:v>36.37097677641664</c:v>
                </c:pt>
                <c:pt idx="13">
                  <c:v>26.032860207374966</c:v>
                </c:pt>
                <c:pt idx="14">
                  <c:v>21.602362918754551</c:v>
                </c:pt>
                <c:pt idx="15">
                  <c:v>23.074967313954616</c:v>
                </c:pt>
                <c:pt idx="16">
                  <c:v>30.453144937167565</c:v>
                </c:pt>
                <c:pt idx="17">
                  <c:v>43.746363616344354</c:v>
                </c:pt>
                <c:pt idx="18">
                  <c:v>62.971114845468762</c:v>
                </c:pt>
                <c:pt idx="19">
                  <c:v>76.388400366380836</c:v>
                </c:pt>
                <c:pt idx="20">
                  <c:v>52.528769338018776</c:v>
                </c:pt>
                <c:pt idx="21">
                  <c:v>34.613287044259536</c:v>
                </c:pt>
                <c:pt idx="22">
                  <c:v>22.621422031236264</c:v>
                </c:pt>
                <c:pt idx="23">
                  <c:v>16.539691341254667</c:v>
                </c:pt>
                <c:pt idx="24">
                  <c:v>16.361621487878054</c:v>
                </c:pt>
                <c:pt idx="25">
                  <c:v>22.087729741262009</c:v>
                </c:pt>
                <c:pt idx="26">
                  <c:v>33.725525623061742</c:v>
                </c:pt>
                <c:pt idx="27">
                  <c:v>51.289532618859397</c:v>
                </c:pt>
                <c:pt idx="28">
                  <c:v>78.420550085712748</c:v>
                </c:pt>
                <c:pt idx="29">
                  <c:v>52.894077233431517</c:v>
                </c:pt>
                <c:pt idx="30">
                  <c:v>33.318763153188939</c:v>
                </c:pt>
                <c:pt idx="31">
                  <c:v>19.672095605722959</c:v>
                </c:pt>
                <c:pt idx="32">
                  <c:v>11.938625420521788</c:v>
                </c:pt>
                <c:pt idx="33">
                  <c:v>10.109921758483011</c:v>
                </c:pt>
                <c:pt idx="34">
                  <c:v>14.184547732591952</c:v>
                </c:pt>
                <c:pt idx="35">
                  <c:v>24.168056255325098</c:v>
                </c:pt>
                <c:pt idx="36">
                  <c:v>40.073006090460694</c:v>
                </c:pt>
                <c:pt idx="37">
                  <c:v>80.920336110961514</c:v>
                </c:pt>
                <c:pt idx="38">
                  <c:v>53.724704147908028</c:v>
                </c:pt>
                <c:pt idx="39">
                  <c:v>32.487798287356782</c:v>
                </c:pt>
                <c:pt idx="40">
                  <c:v>17.185120397649413</c:v>
                </c:pt>
                <c:pt idx="41">
                  <c:v>7.7992515985739033</c:v>
                </c:pt>
                <c:pt idx="42">
                  <c:v>4.3198017927753085</c:v>
                </c:pt>
                <c:pt idx="43">
                  <c:v>6.7433796114678586</c:v>
                </c:pt>
                <c:pt idx="44">
                  <c:v>15.073582612657702</c:v>
                </c:pt>
                <c:pt idx="45">
                  <c:v>29.321007678990867</c:v>
                </c:pt>
                <c:pt idx="46">
                  <c:v>49.503281671284569</c:v>
                </c:pt>
                <c:pt idx="47">
                  <c:v>55.021241690727209</c:v>
                </c:pt>
                <c:pt idx="48">
                  <c:v>32.120828800457559</c:v>
                </c:pt>
                <c:pt idx="49">
                  <c:v>15.160778770023271</c:v>
                </c:pt>
                <c:pt idx="50">
                  <c:v>4.1216990646818346</c:v>
                </c:pt>
                <c:pt idx="51">
                  <c:v>-1.0087620203705683</c:v>
                </c:pt>
                <c:pt idx="52">
                  <c:v>-0.23595110183000401</c:v>
                </c:pt>
                <c:pt idx="53">
                  <c:v>6.4417748365652443</c:v>
                </c:pt>
                <c:pt idx="54">
                  <c:v>19.03305319236793</c:v>
                </c:pt>
                <c:pt idx="55">
                  <c:v>37.553540721768236</c:v>
                </c:pt>
                <c:pt idx="56">
                  <c:v>56.784325174317487</c:v>
                </c:pt>
                <c:pt idx="57">
                  <c:v>32.218334314593307</c:v>
                </c:pt>
                <c:pt idx="58">
                  <c:v>13.599396045933879</c:v>
                </c:pt>
                <c:pt idx="59">
                  <c:v>0.90613978456194388</c:v>
                </c:pt>
                <c:pt idx="60">
                  <c:v>-5.8757505755156174</c:v>
                </c:pt>
                <c:pt idx="61">
                  <c:v>-6.753578106948531</c:v>
                </c:pt>
                <c:pt idx="62">
                  <c:v>-1.7276539640640038</c:v>
                </c:pt>
                <c:pt idx="63">
                  <c:v>9.2087017179343817</c:v>
                </c:pt>
                <c:pt idx="64">
                  <c:v>26.069179134658448</c:v>
                </c:pt>
                <c:pt idx="65">
                  <c:v>59.014633758724429</c:v>
                </c:pt>
                <c:pt idx="66">
                  <c:v>32.780837829015034</c:v>
                </c:pt>
                <c:pt idx="67">
                  <c:v>12.50134058211836</c:v>
                </c:pt>
                <c:pt idx="68">
                  <c:v>-1.8472114607856867</c:v>
                </c:pt>
                <c:pt idx="69">
                  <c:v>-10.281102046357525</c:v>
                </c:pt>
                <c:pt idx="70">
                  <c:v>-12.809592353652789</c:v>
                </c:pt>
                <c:pt idx="71">
                  <c:v>-9.4349477778673503</c:v>
                </c:pt>
                <c:pt idx="72">
                  <c:v>-0.15244447747705436</c:v>
                </c:pt>
                <c:pt idx="73">
                  <c:v>15.049644279956539</c:v>
                </c:pt>
                <c:pt idx="74">
                  <c:v>36.190082046869669</c:v>
                </c:pt>
                <c:pt idx="75">
                  <c:v>33.808905838829581</c:v>
                </c:pt>
                <c:pt idx="76">
                  <c:v>11.867023852379305</c:v>
                </c:pt>
                <c:pt idx="77">
                  <c:v>-4.1380970265187145</c:v>
                </c:pt>
                <c:pt idx="78">
                  <c:v>-14.224711871764995</c:v>
                </c:pt>
                <c:pt idx="79">
                  <c:v>-18.404042062367751</c:v>
                </c:pt>
                <c:pt idx="80">
                  <c:v>-16.680307746152856</c:v>
                </c:pt>
                <c:pt idx="81">
                  <c:v>-9.0507400375941103</c:v>
                </c:pt>
                <c:pt idx="82">
                  <c:v>4.4944269846316729</c:v>
                </c:pt>
                <c:pt idx="83">
                  <c:v>23.971984523395271</c:v>
                </c:pt>
                <c:pt idx="84">
                  <c:v>35.30314846361135</c:v>
                </c:pt>
                <c:pt idx="85">
                  <c:v>11.696900540751123</c:v>
                </c:pt>
                <c:pt idx="86">
                  <c:v>-5.9662163456951234</c:v>
                </c:pt>
                <c:pt idx="87">
                  <c:v>-17.706432732152152</c:v>
                </c:pt>
                <c:pt idx="88">
                  <c:v>-23.536932735081628</c:v>
                </c:pt>
                <c:pt idx="89">
                  <c:v>-23.463892208370503</c:v>
                </c:pt>
                <c:pt idx="90">
                  <c:v>-17.486496596978483</c:v>
                </c:pt>
                <c:pt idx="91">
                  <c:v>-5.5969385828992486</c:v>
                </c:pt>
                <c:pt idx="92">
                  <c:v>12.219604489194353</c:v>
                </c:pt>
                <c:pt idx="93">
                  <c:v>37.264219586103863</c:v>
                </c:pt>
                <c:pt idx="94">
                  <c:v>11.991468644589183</c:v>
                </c:pt>
                <c:pt idx="95">
                  <c:v>-7.3312258613134134</c:v>
                </c:pt>
                <c:pt idx="96">
                  <c:v>-20.726074516207419</c:v>
                </c:pt>
                <c:pt idx="97">
                  <c:v>-28.208227156560845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098432"/>
        <c:axId val="122100352"/>
      </c:scatterChart>
      <c:valAx>
        <c:axId val="12209843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200" b="0" baseline="0">
                    <a:latin typeface="Arial" panose="020B0604020202020204" pitchFamily="34" charset="0"/>
                  </a:rPr>
                  <a:t>Fibre index in arc array</a:t>
                </a:r>
              </a:p>
            </c:rich>
          </c:tx>
          <c:layout>
            <c:manualLayout>
              <c:xMode val="edge"/>
              <c:yMode val="edge"/>
              <c:x val="0.38806125399552271"/>
              <c:y val="0.86664333624963541"/>
            </c:manualLayout>
          </c:layout>
          <c:overlay val="0"/>
        </c:title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 baseline="0">
                <a:latin typeface="Arial" panose="020B0604020202020204" pitchFamily="34" charset="0"/>
              </a:defRPr>
            </a:pPr>
            <a:endParaRPr lang="en-US"/>
          </a:p>
        </c:txPr>
        <c:crossAx val="122100352"/>
        <c:crosses val="autoZero"/>
        <c:crossBetween val="midCat"/>
      </c:valAx>
      <c:valAx>
        <c:axId val="122100352"/>
        <c:scaling>
          <c:orientation val="minMax"/>
          <c:max val="250"/>
          <c:min val="-1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200" b="0">
                    <a:latin typeface="Arial" panose="020B0604020202020204" pitchFamily="34" charset="0"/>
                    <a:cs typeface="Arial" panose="020B0604020202020204" pitchFamily="34" charset="0"/>
                  </a:rPr>
                  <a:t>Relative</a:t>
                </a:r>
                <a:r>
                  <a:rPr lang="en-GB" sz="1200" b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 depth / </a:t>
                </a:r>
                <a:r>
                  <a:rPr lang="en-GB" sz="1200" b="0" baseline="0">
                    <a:latin typeface="Symbol" panose="05050102010706020507" pitchFamily="18" charset="2"/>
                    <a:cs typeface="Arial" panose="020B0604020202020204" pitchFamily="34" charset="0"/>
                  </a:rPr>
                  <a:t>m</a:t>
                </a:r>
                <a:r>
                  <a:rPr lang="en-GB" sz="1200" b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  <a:endParaRPr lang="en-GB" sz="120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3.4965034965034968E-2"/>
              <c:y val="0.2042129629629629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 baseline="0">
                <a:latin typeface="Arial" panose="020B0604020202020204" pitchFamily="34" charset="0"/>
              </a:defRPr>
            </a:pPr>
            <a:endParaRPr lang="en-US"/>
          </a:p>
        </c:txPr>
        <c:crossAx val="122098432"/>
        <c:crosses val="autoZero"/>
        <c:crossBetween val="midCat"/>
      </c:valAx>
      <c:spPr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28575</xdr:colOff>
      <xdr:row>0</xdr:row>
      <xdr:rowOff>176212</xdr:rowOff>
    </xdr:from>
    <xdr:to>
      <xdr:col>28</xdr:col>
      <xdr:colOff>333375</xdr:colOff>
      <xdr:row>17</xdr:row>
      <xdr:rowOff>61912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352425</xdr:colOff>
      <xdr:row>4</xdr:row>
      <xdr:rowOff>61912</xdr:rowOff>
    </xdr:from>
    <xdr:to>
      <xdr:col>28</xdr:col>
      <xdr:colOff>47625</xdr:colOff>
      <xdr:row>18</xdr:row>
      <xdr:rowOff>138112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38100</xdr:colOff>
      <xdr:row>1</xdr:row>
      <xdr:rowOff>71437</xdr:rowOff>
    </xdr:from>
    <xdr:to>
      <xdr:col>28</xdr:col>
      <xdr:colOff>342900</xdr:colOff>
      <xdr:row>17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352426</xdr:colOff>
      <xdr:row>18</xdr:row>
      <xdr:rowOff>128587</xdr:rowOff>
    </xdr:from>
    <xdr:to>
      <xdr:col>31</xdr:col>
      <xdr:colOff>523876</xdr:colOff>
      <xdr:row>29</xdr:row>
      <xdr:rowOff>152400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605368</xdr:colOff>
      <xdr:row>1</xdr:row>
      <xdr:rowOff>126470</xdr:rowOff>
    </xdr:from>
    <xdr:to>
      <xdr:col>29</xdr:col>
      <xdr:colOff>314326</xdr:colOff>
      <xdr:row>18</xdr:row>
      <xdr:rowOff>12170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8"/>
  <sheetViews>
    <sheetView workbookViewId="0">
      <selection activeCell="G9" sqref="G9"/>
    </sheetView>
  </sheetViews>
  <sheetFormatPr defaultRowHeight="15" x14ac:dyDescent="0.25"/>
  <cols>
    <col min="1" max="1" width="10.42578125" customWidth="1"/>
    <col min="4" max="4" width="16.28515625" customWidth="1"/>
    <col min="5" max="5" width="16.7109375" customWidth="1"/>
    <col min="7" max="7" width="13.42578125" customWidth="1"/>
    <col min="13" max="13" width="11.28515625" customWidth="1"/>
    <col min="14" max="14" width="15" customWidth="1"/>
    <col min="16" max="16" width="17.5703125" customWidth="1"/>
    <col min="17" max="17" width="15" customWidth="1"/>
    <col min="18" max="19" width="13.140625" customWidth="1"/>
  </cols>
  <sheetData>
    <row r="1" spans="1:20" x14ac:dyDescent="0.25">
      <c r="A1" s="1" t="s">
        <v>4</v>
      </c>
    </row>
    <row r="2" spans="1:20" x14ac:dyDescent="0.25">
      <c r="A2" t="s">
        <v>0</v>
      </c>
      <c r="B2" t="s">
        <v>37</v>
      </c>
      <c r="D2" t="s">
        <v>33</v>
      </c>
      <c r="E2" t="s">
        <v>35</v>
      </c>
      <c r="G2" t="s">
        <v>10</v>
      </c>
      <c r="H2" t="s">
        <v>10</v>
      </c>
      <c r="J2" s="1" t="s">
        <v>36</v>
      </c>
      <c r="M2" t="s">
        <v>17</v>
      </c>
      <c r="N2" t="s">
        <v>20</v>
      </c>
      <c r="O2" t="s">
        <v>18</v>
      </c>
      <c r="P2" t="s">
        <v>23</v>
      </c>
      <c r="Q2" t="s">
        <v>28</v>
      </c>
      <c r="R2" t="s">
        <v>30</v>
      </c>
      <c r="T2" t="s">
        <v>8</v>
      </c>
    </row>
    <row r="3" spans="1:20" x14ac:dyDescent="0.25">
      <c r="B3" t="s">
        <v>38</v>
      </c>
      <c r="C3" t="s">
        <v>39</v>
      </c>
      <c r="D3" t="s">
        <v>34</v>
      </c>
      <c r="E3" t="s">
        <v>40</v>
      </c>
      <c r="G3" t="s">
        <v>9</v>
      </c>
      <c r="H3" t="s">
        <v>11</v>
      </c>
      <c r="J3" s="1" t="s">
        <v>15</v>
      </c>
      <c r="K3" s="1"/>
      <c r="M3" t="s">
        <v>16</v>
      </c>
      <c r="N3" t="s">
        <v>26</v>
      </c>
      <c r="O3" t="s">
        <v>19</v>
      </c>
      <c r="P3" t="s">
        <v>24</v>
      </c>
      <c r="Q3" t="s">
        <v>29</v>
      </c>
      <c r="R3" t="s">
        <v>32</v>
      </c>
    </row>
    <row r="4" spans="1:20" x14ac:dyDescent="0.25">
      <c r="J4" s="1" t="s">
        <v>1</v>
      </c>
      <c r="K4" s="1" t="s">
        <v>2</v>
      </c>
      <c r="N4" t="s">
        <v>16</v>
      </c>
      <c r="P4" t="s">
        <v>25</v>
      </c>
      <c r="Q4" t="s">
        <v>27</v>
      </c>
      <c r="R4" t="s">
        <v>31</v>
      </c>
    </row>
    <row r="5" spans="1:20" x14ac:dyDescent="0.25">
      <c r="A5">
        <v>1</v>
      </c>
      <c r="B5">
        <v>377</v>
      </c>
      <c r="C5">
        <v>375</v>
      </c>
      <c r="D5">
        <f>AVERAGE(B5:C5)/4</f>
        <v>94</v>
      </c>
      <c r="E5">
        <v>41.9</v>
      </c>
      <c r="G5">
        <f>D5-E5</f>
        <v>52.1</v>
      </c>
      <c r="H5">
        <f>G5*6.7</f>
        <v>349.07</v>
      </c>
      <c r="J5">
        <f>(7650+H5)*SIN(A5*0.03077)</f>
        <v>246.09254649747047</v>
      </c>
      <c r="K5">
        <f>(7650+H5)*COS(A5*0.03077)</f>
        <v>7995.2835674201315</v>
      </c>
      <c r="M5">
        <v>0</v>
      </c>
      <c r="N5">
        <f>M5+6.5</f>
        <v>6.5</v>
      </c>
      <c r="O5">
        <v>0</v>
      </c>
      <c r="P5">
        <f>8*COS((PI()/180)*6)/COS((PI()/180)*((6+(O5*12))-N5))</f>
        <v>7.9564781212530313</v>
      </c>
      <c r="Q5">
        <f>(-0.034*A5^2)-(0.65*A5)+379</f>
        <v>378.31599999999997</v>
      </c>
      <c r="R5">
        <f>(1000*(P5-8)) +Q5+25</f>
        <v>359.79412125303134</v>
      </c>
      <c r="T5">
        <f>R5-H5</f>
        <v>10.724121253031342</v>
      </c>
    </row>
    <row r="6" spans="1:20" x14ac:dyDescent="0.25">
      <c r="A6">
        <v>2</v>
      </c>
      <c r="B6">
        <v>386</v>
      </c>
      <c r="C6">
        <v>389</v>
      </c>
      <c r="D6">
        <f t="shared" ref="D6:D53" si="0">AVERAGE(B6:C6)/4</f>
        <v>96.875</v>
      </c>
      <c r="E6">
        <v>43</v>
      </c>
      <c r="G6">
        <f>D6-E6</f>
        <v>53.875</v>
      </c>
      <c r="H6">
        <f t="shared" ref="H6:H53" si="1">G6*6.7</f>
        <v>360.96250000000003</v>
      </c>
      <c r="J6">
        <f>(7650+H6)*SIN(A6*0.03077)</f>
        <v>492.68351529014126</v>
      </c>
      <c r="K6">
        <f>(7650+H6)*COS(A6*0.03077)</f>
        <v>7995.7978420022346</v>
      </c>
      <c r="M6">
        <v>1.7629999999999999</v>
      </c>
      <c r="N6">
        <f t="shared" ref="N6:N53" si="2">M6+6.5</f>
        <v>8.2629999999999999</v>
      </c>
      <c r="O6">
        <v>0</v>
      </c>
      <c r="P6">
        <f t="shared" ref="P6:P53" si="3">8*COS((PI()/180)*6)/COS((PI()/180)*((6+(O6*12))-N6))</f>
        <v>7.9623850051084322</v>
      </c>
      <c r="Q6">
        <f>(-0.034*A6^2)-(0.65*A6)+379</f>
        <v>377.56400000000002</v>
      </c>
      <c r="R6">
        <f t="shared" ref="R6:R53" si="4">(1000*(P6-8)) +Q6+25</f>
        <v>364.94900510843217</v>
      </c>
      <c r="T6">
        <f>R6-H6</f>
        <v>3.9865051084321408</v>
      </c>
    </row>
    <row r="7" spans="1:20" x14ac:dyDescent="0.25">
      <c r="A7">
        <v>3</v>
      </c>
      <c r="B7">
        <v>415</v>
      </c>
      <c r="C7">
        <v>414</v>
      </c>
      <c r="D7">
        <f t="shared" si="0"/>
        <v>103.625</v>
      </c>
      <c r="E7">
        <v>46</v>
      </c>
      <c r="G7">
        <f>D7-E7</f>
        <v>57.625</v>
      </c>
      <c r="H7">
        <f t="shared" si="1"/>
        <v>386.08750000000003</v>
      </c>
      <c r="J7">
        <f>(7650+H7)*SIN(A7*0.03077)</f>
        <v>740.7581734714048</v>
      </c>
      <c r="K7">
        <f>(7650+H7)*COS(A7*0.03077)</f>
        <v>8001.8735078787367</v>
      </c>
      <c r="M7">
        <v>3.5259999999999998</v>
      </c>
      <c r="N7">
        <f t="shared" si="2"/>
        <v>10.026</v>
      </c>
      <c r="O7">
        <v>0</v>
      </c>
      <c r="P7">
        <f t="shared" si="3"/>
        <v>7.9758572411539701</v>
      </c>
      <c r="Q7">
        <f>(-0.034*A7^2)-(0.65*A7)+379</f>
        <v>376.74400000000003</v>
      </c>
      <c r="R7">
        <f t="shared" si="4"/>
        <v>377.60124115397014</v>
      </c>
      <c r="T7">
        <f>R7-H7</f>
        <v>-8.486258846029898</v>
      </c>
    </row>
    <row r="8" spans="1:20" x14ac:dyDescent="0.25">
      <c r="A8">
        <v>4</v>
      </c>
      <c r="B8">
        <v>428</v>
      </c>
      <c r="C8">
        <v>432</v>
      </c>
      <c r="D8">
        <f t="shared" si="0"/>
        <v>107.5</v>
      </c>
      <c r="E8">
        <v>48.4</v>
      </c>
      <c r="G8">
        <f>D8-E8</f>
        <v>59.1</v>
      </c>
      <c r="H8">
        <f t="shared" si="1"/>
        <v>395.97</v>
      </c>
      <c r="J8">
        <f>(7650+H8)*SIN(A8*0.03077)</f>
        <v>987.7995951097613</v>
      </c>
      <c r="K8">
        <f>(7650+H8)*COS(A8*0.03077)</f>
        <v>7985.1039567936123</v>
      </c>
      <c r="M8">
        <v>5.2889999999999997</v>
      </c>
      <c r="N8">
        <f t="shared" si="2"/>
        <v>11.789</v>
      </c>
      <c r="O8">
        <v>0</v>
      </c>
      <c r="P8">
        <f t="shared" si="3"/>
        <v>7.9969589184302201</v>
      </c>
      <c r="Q8">
        <f>(-0.034*A8^2)-(0.65*A8)+379</f>
        <v>375.85599999999999</v>
      </c>
      <c r="R8">
        <f t="shared" si="4"/>
        <v>397.81491843022013</v>
      </c>
      <c r="T8">
        <f>R8-H8</f>
        <v>1.8449184302201047</v>
      </c>
    </row>
    <row r="9" spans="1:20" x14ac:dyDescent="0.25">
      <c r="A9">
        <v>5</v>
      </c>
      <c r="B9">
        <v>391</v>
      </c>
      <c r="C9">
        <v>402</v>
      </c>
      <c r="D9">
        <f t="shared" si="0"/>
        <v>99.125</v>
      </c>
      <c r="E9">
        <v>42.5</v>
      </c>
      <c r="G9">
        <f>D9-E9</f>
        <v>56.625</v>
      </c>
      <c r="H9">
        <f t="shared" si="1"/>
        <v>379.38749999999999</v>
      </c>
      <c r="J9">
        <f>(7650+H9)*SIN(A9*0.03077)</f>
        <v>1230.4537252870116</v>
      </c>
      <c r="K9">
        <f>(7650+H9)*COS(A9*0.03077)</f>
        <v>7934.547703245823</v>
      </c>
      <c r="M9">
        <v>7.0519999999999996</v>
      </c>
      <c r="N9">
        <f t="shared" si="2"/>
        <v>13.552</v>
      </c>
      <c r="O9">
        <v>1</v>
      </c>
      <c r="P9">
        <f t="shared" si="3"/>
        <v>7.9802105166684454</v>
      </c>
      <c r="Q9">
        <f>(-0.034*A9^2)-(0.65*A9)+379</f>
        <v>374.9</v>
      </c>
      <c r="R9">
        <f t="shared" si="4"/>
        <v>380.11051666844537</v>
      </c>
      <c r="T9">
        <f>R9-H9</f>
        <v>0.72301666844538204</v>
      </c>
    </row>
    <row r="10" spans="1:20" x14ac:dyDescent="0.25">
      <c r="A10">
        <v>6</v>
      </c>
      <c r="B10">
        <v>515</v>
      </c>
      <c r="C10">
        <v>523</v>
      </c>
      <c r="D10">
        <f t="shared" si="0"/>
        <v>129.75</v>
      </c>
      <c r="E10">
        <v>74.8</v>
      </c>
      <c r="G10">
        <f>D10-E10</f>
        <v>54.95</v>
      </c>
      <c r="H10">
        <f t="shared" si="1"/>
        <v>368.16500000000002</v>
      </c>
      <c r="J10">
        <f>(7650+H10)*SIN(A10*0.03077)</f>
        <v>1471.9186394732062</v>
      </c>
      <c r="K10">
        <f>(7650+H10)*COS(A10*0.03077)</f>
        <v>7881.9049401776183</v>
      </c>
      <c r="M10">
        <v>8.8149999999999995</v>
      </c>
      <c r="N10">
        <f t="shared" si="2"/>
        <v>15.315</v>
      </c>
      <c r="O10">
        <v>1</v>
      </c>
      <c r="P10">
        <f t="shared" si="3"/>
        <v>7.9649192650111518</v>
      </c>
      <c r="Q10">
        <f>(-0.034*A10^2)-(0.65*A10)+379</f>
        <v>373.87599999999998</v>
      </c>
      <c r="R10">
        <f t="shared" si="4"/>
        <v>363.79526501115174</v>
      </c>
      <c r="T10">
        <f>R10-H10</f>
        <v>-4.369734988848279</v>
      </c>
    </row>
    <row r="11" spans="1:20" x14ac:dyDescent="0.25">
      <c r="A11">
        <v>7</v>
      </c>
      <c r="B11">
        <v>397</v>
      </c>
      <c r="C11">
        <v>408</v>
      </c>
      <c r="D11">
        <f t="shared" si="0"/>
        <v>100.625</v>
      </c>
      <c r="E11">
        <v>44.3</v>
      </c>
      <c r="G11">
        <f>D11-E11</f>
        <v>56.325000000000003</v>
      </c>
      <c r="H11">
        <f t="shared" si="1"/>
        <v>377.37750000000005</v>
      </c>
      <c r="J11">
        <f>(7650+H11)*SIN(A11*0.03077)</f>
        <v>1715.6788130489581</v>
      </c>
      <c r="K11">
        <f>(7650+H11)*COS(A11*0.03077)</f>
        <v>7841.889806542883</v>
      </c>
      <c r="M11">
        <v>10.577999999999999</v>
      </c>
      <c r="N11">
        <f t="shared" si="2"/>
        <v>17.077999999999999</v>
      </c>
      <c r="O11">
        <v>1</v>
      </c>
      <c r="P11">
        <f t="shared" si="3"/>
        <v>7.9572054014538125</v>
      </c>
      <c r="Q11">
        <f>(-0.034*A11^2)-(0.65*A11)+379</f>
        <v>372.78399999999999</v>
      </c>
      <c r="R11">
        <f t="shared" si="4"/>
        <v>354.98940145381249</v>
      </c>
      <c r="T11">
        <f>R11-H11</f>
        <v>-22.388098546187564</v>
      </c>
    </row>
    <row r="12" spans="1:20" x14ac:dyDescent="0.25">
      <c r="A12">
        <v>8</v>
      </c>
      <c r="B12">
        <v>395</v>
      </c>
      <c r="C12">
        <v>403</v>
      </c>
      <c r="D12">
        <f t="shared" si="0"/>
        <v>99.75</v>
      </c>
      <c r="E12">
        <v>46.4</v>
      </c>
      <c r="G12">
        <f>D12-E12</f>
        <v>53.35</v>
      </c>
      <c r="H12">
        <f t="shared" si="1"/>
        <v>357.44499999999999</v>
      </c>
      <c r="J12">
        <f>(7650+H12)*SIN(A12*0.03077)</f>
        <v>1951.2663740514358</v>
      </c>
      <c r="K12">
        <f>(7650+H12)*COS(A12*0.03077)</f>
        <v>7766.063028685845</v>
      </c>
      <c r="M12">
        <v>12.340999999999999</v>
      </c>
      <c r="N12">
        <f t="shared" si="2"/>
        <v>18.841000000000001</v>
      </c>
      <c r="O12">
        <v>1</v>
      </c>
      <c r="P12">
        <f t="shared" si="3"/>
        <v>7.9570323193137851</v>
      </c>
      <c r="Q12">
        <f>(-0.034*A12^2)-(0.65*A12)+379</f>
        <v>371.62400000000002</v>
      </c>
      <c r="R12">
        <f t="shared" si="4"/>
        <v>353.6563193137851</v>
      </c>
      <c r="T12">
        <f>R12-H12</f>
        <v>-3.7886806862148887</v>
      </c>
    </row>
    <row r="13" spans="1:20" x14ac:dyDescent="0.25">
      <c r="A13">
        <v>9</v>
      </c>
      <c r="B13">
        <v>457</v>
      </c>
      <c r="C13">
        <v>468</v>
      </c>
      <c r="D13">
        <f t="shared" si="0"/>
        <v>115.625</v>
      </c>
      <c r="E13">
        <v>59.8</v>
      </c>
      <c r="G13">
        <f>D13-E13</f>
        <v>55.825000000000003</v>
      </c>
      <c r="H13">
        <f t="shared" si="1"/>
        <v>374.02750000000003</v>
      </c>
      <c r="J13">
        <f>(7650+H13)*SIN(A13*0.03077)</f>
        <v>2193.8004979997099</v>
      </c>
      <c r="K13">
        <f>(7650+H13)*COS(A13*0.03077)</f>
        <v>7718.3065950849914</v>
      </c>
      <c r="M13">
        <v>14.103999999999999</v>
      </c>
      <c r="N13">
        <f t="shared" si="2"/>
        <v>20.603999999999999</v>
      </c>
      <c r="O13">
        <v>1</v>
      </c>
      <c r="P13">
        <f t="shared" si="3"/>
        <v>7.9643991981950286</v>
      </c>
      <c r="Q13">
        <f>(-0.034*A13^2)-(0.65*A13)+379</f>
        <v>370.39600000000002</v>
      </c>
      <c r="R13">
        <f t="shared" si="4"/>
        <v>359.79519819502866</v>
      </c>
      <c r="T13">
        <f>R13-H13</f>
        <v>-14.232301804971371</v>
      </c>
    </row>
    <row r="14" spans="1:20" x14ac:dyDescent="0.25">
      <c r="A14">
        <v>10</v>
      </c>
      <c r="B14">
        <v>432</v>
      </c>
      <c r="C14">
        <v>447</v>
      </c>
      <c r="D14">
        <f t="shared" si="0"/>
        <v>109.875</v>
      </c>
      <c r="E14">
        <v>53.6</v>
      </c>
      <c r="G14">
        <f>D14-E14</f>
        <v>56.274999999999999</v>
      </c>
      <c r="H14">
        <f t="shared" si="1"/>
        <v>377.04250000000002</v>
      </c>
      <c r="J14">
        <f>(7650+H14)*SIN(A14*0.03077)</f>
        <v>2431.130007676039</v>
      </c>
      <c r="K14">
        <f>(7650+H14)*COS(A14*0.03077)</f>
        <v>7650.0338680677323</v>
      </c>
      <c r="M14">
        <v>15.867000000000001</v>
      </c>
      <c r="N14">
        <f t="shared" si="2"/>
        <v>22.367000000000001</v>
      </c>
      <c r="O14">
        <v>1</v>
      </c>
      <c r="P14">
        <f t="shared" si="3"/>
        <v>7.9793409944828637</v>
      </c>
      <c r="Q14">
        <f>(-0.034*A14^2)-(0.65*A14)+379</f>
        <v>369.1</v>
      </c>
      <c r="R14">
        <f t="shared" si="4"/>
        <v>373.44099448286374</v>
      </c>
      <c r="T14">
        <f>R14-H14</f>
        <v>-3.6015055171362746</v>
      </c>
    </row>
    <row r="15" spans="1:20" x14ac:dyDescent="0.25">
      <c r="A15">
        <v>11</v>
      </c>
      <c r="B15">
        <v>476</v>
      </c>
      <c r="C15">
        <v>490</v>
      </c>
      <c r="D15">
        <f t="shared" si="0"/>
        <v>120.75</v>
      </c>
      <c r="E15">
        <v>66.5</v>
      </c>
      <c r="G15">
        <f>D15-E15</f>
        <v>54.25</v>
      </c>
      <c r="H15">
        <f t="shared" si="1"/>
        <v>363.47500000000002</v>
      </c>
      <c r="J15">
        <f>(7650+H15)*SIN(A15*0.03077)</f>
        <v>2660.8285986606202</v>
      </c>
      <c r="K15">
        <f>(7650+H15)*COS(A15*0.03077)</f>
        <v>7558.8208567325337</v>
      </c>
      <c r="M15">
        <v>17.63</v>
      </c>
      <c r="N15">
        <f t="shared" si="2"/>
        <v>24.13</v>
      </c>
      <c r="O15">
        <v>2</v>
      </c>
      <c r="P15">
        <f t="shared" si="3"/>
        <v>7.99811324728838</v>
      </c>
      <c r="Q15">
        <f>(-0.034*A15^2)-(0.65*A15)+379</f>
        <v>367.73599999999999</v>
      </c>
      <c r="R15">
        <f t="shared" si="4"/>
        <v>390.84924728838001</v>
      </c>
      <c r="T15">
        <f>R15-H15</f>
        <v>27.374247288379991</v>
      </c>
    </row>
    <row r="16" spans="1:20" x14ac:dyDescent="0.25">
      <c r="A16">
        <v>12</v>
      </c>
      <c r="B16">
        <v>535</v>
      </c>
      <c r="C16">
        <v>542</v>
      </c>
      <c r="D16">
        <f t="shared" si="0"/>
        <v>134.625</v>
      </c>
      <c r="E16">
        <v>78.099999999999994</v>
      </c>
      <c r="G16">
        <f>D16-E16</f>
        <v>56.525000000000006</v>
      </c>
      <c r="H16">
        <f t="shared" si="1"/>
        <v>378.71750000000003</v>
      </c>
      <c r="J16">
        <f>(7650+H16)*SIN(A16*0.03077)</f>
        <v>2897.6184103741475</v>
      </c>
      <c r="K16">
        <f>(7650+H16)*COS(A16*0.03077)</f>
        <v>7487.5972275935783</v>
      </c>
      <c r="M16">
        <v>19.393000000000001</v>
      </c>
      <c r="N16">
        <f t="shared" si="2"/>
        <v>25.893000000000001</v>
      </c>
      <c r="O16">
        <v>2</v>
      </c>
      <c r="P16">
        <f t="shared" si="3"/>
        <v>7.9766589005362283</v>
      </c>
      <c r="Q16">
        <f>(-0.034*A16^2)-(0.65*A16)+379</f>
        <v>366.30399999999997</v>
      </c>
      <c r="R16">
        <f t="shared" si="4"/>
        <v>367.96290053622823</v>
      </c>
      <c r="T16">
        <f>R16-H16</f>
        <v>-10.754599463771797</v>
      </c>
    </row>
    <row r="17" spans="1:20" x14ac:dyDescent="0.25">
      <c r="A17">
        <v>13</v>
      </c>
      <c r="B17">
        <v>437</v>
      </c>
      <c r="C17">
        <v>443</v>
      </c>
      <c r="D17">
        <f t="shared" si="0"/>
        <v>110</v>
      </c>
      <c r="E17">
        <v>53.5</v>
      </c>
      <c r="G17">
        <f>D17-E17</f>
        <v>56.5</v>
      </c>
      <c r="H17">
        <f t="shared" si="1"/>
        <v>378.55</v>
      </c>
      <c r="J17">
        <f>(7650+H17)*SIN(A17*0.03077)</f>
        <v>3126.5385798282255</v>
      </c>
      <c r="K17">
        <f>(7650+H17)*COS(A17*0.03077)</f>
        <v>7394.7529783858026</v>
      </c>
      <c r="M17">
        <v>21.155999999999999</v>
      </c>
      <c r="N17">
        <f t="shared" si="2"/>
        <v>27.655999999999999</v>
      </c>
      <c r="O17">
        <v>2</v>
      </c>
      <c r="P17">
        <f t="shared" si="3"/>
        <v>7.9628378168101808</v>
      </c>
      <c r="Q17">
        <f>(-0.034*A17^2)-(0.65*A17)+379</f>
        <v>364.80399999999997</v>
      </c>
      <c r="R17">
        <f t="shared" si="4"/>
        <v>352.64181681018073</v>
      </c>
      <c r="T17">
        <f>R17-H17</f>
        <v>-25.908183189819283</v>
      </c>
    </row>
    <row r="18" spans="1:20" x14ac:dyDescent="0.25">
      <c r="A18">
        <v>14</v>
      </c>
      <c r="B18">
        <v>517</v>
      </c>
      <c r="C18">
        <v>527</v>
      </c>
      <c r="D18">
        <f t="shared" si="0"/>
        <v>130.5</v>
      </c>
      <c r="E18">
        <v>74.3</v>
      </c>
      <c r="G18">
        <f>D18-E18</f>
        <v>56.2</v>
      </c>
      <c r="H18">
        <f t="shared" si="1"/>
        <v>376.54</v>
      </c>
      <c r="J18">
        <f>(7650+H18)*SIN(A18*0.03077)</f>
        <v>3351.7199150505362</v>
      </c>
      <c r="K18">
        <f>(7650+H18)*COS(A18*0.03077)</f>
        <v>7293.2378257296414</v>
      </c>
      <c r="M18">
        <v>22.919</v>
      </c>
      <c r="N18">
        <f t="shared" si="2"/>
        <v>29.419</v>
      </c>
      <c r="O18">
        <v>2</v>
      </c>
      <c r="P18">
        <f t="shared" si="3"/>
        <v>7.9565842351286493</v>
      </c>
      <c r="Q18">
        <f>(-0.034*A18^2)-(0.65*A18)+379</f>
        <v>363.23599999999999</v>
      </c>
      <c r="R18">
        <f t="shared" si="4"/>
        <v>344.8202351286493</v>
      </c>
      <c r="T18">
        <f>R18-H18</f>
        <v>-31.719764871350719</v>
      </c>
    </row>
    <row r="19" spans="1:20" x14ac:dyDescent="0.25">
      <c r="A19">
        <v>15</v>
      </c>
      <c r="B19">
        <v>507</v>
      </c>
      <c r="C19">
        <v>515</v>
      </c>
      <c r="D19">
        <f t="shared" si="0"/>
        <v>127.75</v>
      </c>
      <c r="E19">
        <v>70.900000000000006</v>
      </c>
      <c r="G19">
        <f>D19-E19</f>
        <v>56.849999999999994</v>
      </c>
      <c r="H19">
        <f t="shared" si="1"/>
        <v>380.89499999999998</v>
      </c>
      <c r="J19">
        <f>(7650+H19)*SIN(A19*0.03077)</f>
        <v>3576.450305665378</v>
      </c>
      <c r="K19">
        <f>(7650+H19)*COS(A19*0.03077)</f>
        <v>7190.5686640300592</v>
      </c>
      <c r="M19">
        <v>24.681999999999999</v>
      </c>
      <c r="N19">
        <f t="shared" si="2"/>
        <v>31.181999999999999</v>
      </c>
      <c r="O19">
        <v>2</v>
      </c>
      <c r="P19">
        <f t="shared" si="3"/>
        <v>7.9578684907830119</v>
      </c>
      <c r="Q19">
        <f>(-0.034*A19^2)-(0.65*A19)+379</f>
        <v>361.6</v>
      </c>
      <c r="R19">
        <f t="shared" si="4"/>
        <v>344.46849078301199</v>
      </c>
      <c r="T19">
        <f>R19-H19</f>
        <v>-36.426509216987995</v>
      </c>
    </row>
    <row r="20" spans="1:20" x14ac:dyDescent="0.25">
      <c r="A20">
        <v>16</v>
      </c>
      <c r="G20">
        <f>D20-E20</f>
        <v>0</v>
      </c>
      <c r="M20">
        <v>26.445</v>
      </c>
      <c r="N20">
        <f t="shared" si="2"/>
        <v>32.945</v>
      </c>
      <c r="O20">
        <v>2</v>
      </c>
      <c r="P20">
        <f t="shared" si="3"/>
        <v>7.9666966712440352</v>
      </c>
      <c r="Q20">
        <f>(-0.034*A20^2)-(0.65*A20)+379</f>
        <v>359.89600000000002</v>
      </c>
      <c r="R20">
        <f t="shared" si="4"/>
        <v>351.59267124403527</v>
      </c>
    </row>
    <row r="21" spans="1:20" x14ac:dyDescent="0.25">
      <c r="A21">
        <v>17</v>
      </c>
      <c r="B21">
        <v>491</v>
      </c>
      <c r="C21">
        <v>498</v>
      </c>
      <c r="D21">
        <f t="shared" si="0"/>
        <v>123.625</v>
      </c>
      <c r="E21">
        <v>69</v>
      </c>
      <c r="G21">
        <f>D21-E21</f>
        <v>54.625</v>
      </c>
      <c r="H21">
        <f t="shared" si="1"/>
        <v>365.98750000000001</v>
      </c>
      <c r="J21">
        <f>(7650+H21)*SIN(A21*0.03077)</f>
        <v>4004.4612863751167</v>
      </c>
      <c r="K21">
        <f>(7650+H21)*COS(A21*0.03077)</f>
        <v>6944.0870822649686</v>
      </c>
      <c r="M21">
        <v>28.207999999999998</v>
      </c>
      <c r="N21">
        <f t="shared" si="2"/>
        <v>34.707999999999998</v>
      </c>
      <c r="O21">
        <v>2</v>
      </c>
      <c r="P21">
        <f t="shared" si="3"/>
        <v>7.9831106866956087</v>
      </c>
      <c r="Q21">
        <f>(-0.034*A21^2)-(0.65*A21)+379</f>
        <v>358.12400000000002</v>
      </c>
      <c r="R21">
        <f t="shared" si="4"/>
        <v>366.23468669560879</v>
      </c>
      <c r="T21">
        <f>R21-H21</f>
        <v>0.24718669560877515</v>
      </c>
    </row>
    <row r="22" spans="1:20" x14ac:dyDescent="0.25">
      <c r="A22">
        <v>18</v>
      </c>
      <c r="B22">
        <v>492</v>
      </c>
      <c r="C22">
        <v>501</v>
      </c>
      <c r="D22">
        <f t="shared" si="0"/>
        <v>124.125</v>
      </c>
      <c r="E22">
        <v>67.3</v>
      </c>
      <c r="G22">
        <f>D22-E22</f>
        <v>56.825000000000003</v>
      </c>
      <c r="H22">
        <f t="shared" si="1"/>
        <v>380.72750000000002</v>
      </c>
      <c r="J22">
        <f>(7650+H22)*SIN(A22*0.03077)</f>
        <v>4223.9544403104064</v>
      </c>
      <c r="K22">
        <f>(7650+H22)*COS(A22*0.03077)</f>
        <v>6830.1385831795724</v>
      </c>
      <c r="M22">
        <v>29.971</v>
      </c>
      <c r="N22">
        <f t="shared" si="2"/>
        <v>36.471000000000004</v>
      </c>
      <c r="O22">
        <v>3</v>
      </c>
      <c r="P22">
        <f t="shared" si="3"/>
        <v>7.993363816713793</v>
      </c>
      <c r="Q22">
        <f>(-0.034*A22^2)-(0.65*A22)+379</f>
        <v>356.28399999999999</v>
      </c>
      <c r="R22">
        <f t="shared" si="4"/>
        <v>374.64781671379302</v>
      </c>
      <c r="T22">
        <f>R22-H22</f>
        <v>-6.0796832862070005</v>
      </c>
    </row>
    <row r="23" spans="1:20" x14ac:dyDescent="0.25">
      <c r="A23">
        <v>19</v>
      </c>
      <c r="G23">
        <f>D23-E23</f>
        <v>0</v>
      </c>
      <c r="M23">
        <v>31.734000000000002</v>
      </c>
      <c r="N23">
        <f t="shared" si="2"/>
        <v>38.234000000000002</v>
      </c>
      <c r="O23">
        <v>3</v>
      </c>
      <c r="P23">
        <f t="shared" si="3"/>
        <v>7.9733927451237463</v>
      </c>
      <c r="Q23">
        <f>(-0.034*A23^2)-(0.65*A23)+379</f>
        <v>354.37599999999998</v>
      </c>
      <c r="R23">
        <f t="shared" si="4"/>
        <v>352.76874512374627</v>
      </c>
    </row>
    <row r="24" spans="1:20" x14ac:dyDescent="0.25">
      <c r="A24">
        <v>20</v>
      </c>
      <c r="B24">
        <v>483</v>
      </c>
      <c r="C24">
        <v>491</v>
      </c>
      <c r="D24">
        <f t="shared" si="0"/>
        <v>121.75</v>
      </c>
      <c r="E24">
        <v>67</v>
      </c>
      <c r="G24">
        <f>D24-E24</f>
        <v>54.75</v>
      </c>
      <c r="H24">
        <f t="shared" si="1"/>
        <v>366.82499999999999</v>
      </c>
      <c r="J24">
        <f>(7650+H24)*SIN(A24*0.03077)</f>
        <v>4627.9943072361257</v>
      </c>
      <c r="K24">
        <f>(7650+H24)*COS(A24*0.03077)</f>
        <v>6546.0791144634832</v>
      </c>
      <c r="M24">
        <v>33.497</v>
      </c>
      <c r="N24">
        <f t="shared" si="2"/>
        <v>39.997</v>
      </c>
      <c r="O24">
        <v>3</v>
      </c>
      <c r="P24">
        <f t="shared" si="3"/>
        <v>7.9610393714102674</v>
      </c>
      <c r="Q24">
        <f>(-0.034*A24^2)-(0.65*A24)+379</f>
        <v>352.4</v>
      </c>
      <c r="R24">
        <f t="shared" si="4"/>
        <v>338.43937141026737</v>
      </c>
      <c r="T24">
        <f>R24-H24</f>
        <v>-28.385628589732619</v>
      </c>
    </row>
    <row r="25" spans="1:20" x14ac:dyDescent="0.25">
      <c r="A25">
        <v>21</v>
      </c>
      <c r="B25">
        <v>469</v>
      </c>
      <c r="C25">
        <v>477</v>
      </c>
      <c r="D25">
        <f t="shared" si="0"/>
        <v>118.25</v>
      </c>
      <c r="E25">
        <v>68.099999999999994</v>
      </c>
      <c r="G25">
        <f>D25-E25</f>
        <v>50.150000000000006</v>
      </c>
      <c r="H25">
        <f t="shared" si="1"/>
        <v>336.00500000000005</v>
      </c>
      <c r="J25">
        <f>(7650+H25)*SIN(A25*0.03077)</f>
        <v>4808.636937337993</v>
      </c>
      <c r="K25">
        <f>(7650+H25)*COS(A25*0.03077)</f>
        <v>6375.9929944200594</v>
      </c>
      <c r="M25">
        <v>35.26</v>
      </c>
      <c r="N25">
        <f t="shared" si="2"/>
        <v>41.76</v>
      </c>
      <c r="O25">
        <v>3</v>
      </c>
      <c r="P25">
        <f t="shared" si="3"/>
        <v>7.9562449628355063</v>
      </c>
      <c r="Q25">
        <f>(-0.034*A25^2)-(0.65*A25)+379</f>
        <v>350.35599999999999</v>
      </c>
      <c r="R25">
        <f t="shared" si="4"/>
        <v>331.60096283550632</v>
      </c>
      <c r="T25">
        <f>R25-H25</f>
        <v>-4.4040371644937295</v>
      </c>
    </row>
    <row r="26" spans="1:20" x14ac:dyDescent="0.25">
      <c r="A26">
        <v>22</v>
      </c>
      <c r="G26">
        <f>D26-E26</f>
        <v>0</v>
      </c>
      <c r="M26">
        <v>37.023000000000003</v>
      </c>
      <c r="N26">
        <f t="shared" si="2"/>
        <v>43.523000000000003</v>
      </c>
      <c r="O26">
        <v>3</v>
      </c>
      <c r="P26">
        <f t="shared" si="3"/>
        <v>7.9589867838140833</v>
      </c>
      <c r="Q26">
        <f>(-0.034*A26^2)-(0.65*A26)+379</f>
        <v>348.24400000000003</v>
      </c>
      <c r="R26">
        <f t="shared" si="4"/>
        <v>332.23078381408334</v>
      </c>
    </row>
    <row r="27" spans="1:20" x14ac:dyDescent="0.25">
      <c r="A27">
        <v>23</v>
      </c>
      <c r="B27">
        <v>434</v>
      </c>
      <c r="C27">
        <v>441</v>
      </c>
      <c r="D27">
        <f t="shared" si="0"/>
        <v>109.375</v>
      </c>
      <c r="E27">
        <v>61</v>
      </c>
      <c r="G27">
        <f>D27-E27</f>
        <v>48.375</v>
      </c>
      <c r="H27">
        <f t="shared" si="1"/>
        <v>324.11250000000001</v>
      </c>
      <c r="J27">
        <f>(7650+H27)*SIN(A27*0.03077)</f>
        <v>5183.9339725789505</v>
      </c>
      <c r="K27">
        <f>(7650+H27)*COS(A27*0.03077)</f>
        <v>6059.1500006682518</v>
      </c>
      <c r="M27">
        <v>38.786000000000001</v>
      </c>
      <c r="N27">
        <f t="shared" si="2"/>
        <v>45.286000000000001</v>
      </c>
      <c r="O27">
        <v>3</v>
      </c>
      <c r="P27">
        <f t="shared" si="3"/>
        <v>7.969277832317788</v>
      </c>
      <c r="Q27">
        <f>(-0.034*A27^2)-(0.65*A27)+379</f>
        <v>346.06400000000002</v>
      </c>
      <c r="R27">
        <f t="shared" si="4"/>
        <v>340.34183231778798</v>
      </c>
      <c r="T27">
        <f>R27-H27</f>
        <v>16.229332317787964</v>
      </c>
    </row>
    <row r="28" spans="1:20" x14ac:dyDescent="0.25">
      <c r="A28">
        <v>24</v>
      </c>
      <c r="B28">
        <v>444</v>
      </c>
      <c r="C28">
        <v>454</v>
      </c>
      <c r="D28">
        <f t="shared" si="0"/>
        <v>112.25</v>
      </c>
      <c r="E28">
        <v>62.1</v>
      </c>
      <c r="G28">
        <f>D28-E28</f>
        <v>50.15</v>
      </c>
      <c r="H28">
        <f t="shared" si="1"/>
        <v>336.005</v>
      </c>
      <c r="J28">
        <f>(7650+H28)*SIN(A28*0.03077)</f>
        <v>5375.8963478813685</v>
      </c>
      <c r="K28">
        <f>(7650+H28)*COS(A28*0.03077)</f>
        <v>5905.5917837978586</v>
      </c>
      <c r="M28">
        <v>40.548999999999999</v>
      </c>
      <c r="N28">
        <f t="shared" si="2"/>
        <v>47.048999999999999</v>
      </c>
      <c r="O28">
        <v>3</v>
      </c>
      <c r="P28">
        <f t="shared" si="3"/>
        <v>7.9871669905051617</v>
      </c>
      <c r="Q28">
        <f>(-0.034*A28^2)-(0.65*A28)+379</f>
        <v>343.81599999999997</v>
      </c>
      <c r="R28">
        <f t="shared" si="4"/>
        <v>355.98299050516164</v>
      </c>
      <c r="T28">
        <f>R28-H28</f>
        <v>19.977990505161642</v>
      </c>
    </row>
    <row r="29" spans="1:20" x14ac:dyDescent="0.25">
      <c r="A29">
        <v>25</v>
      </c>
      <c r="B29">
        <v>441</v>
      </c>
      <c r="C29">
        <v>456</v>
      </c>
      <c r="D29">
        <f t="shared" si="0"/>
        <v>112.125</v>
      </c>
      <c r="E29">
        <v>62.5</v>
      </c>
      <c r="G29">
        <f>D29-E29</f>
        <v>49.625</v>
      </c>
      <c r="H29">
        <f t="shared" si="1"/>
        <v>332.48750000000001</v>
      </c>
      <c r="J29">
        <f>(7650+H29)*SIN(A29*0.03077)</f>
        <v>5552.5912434701431</v>
      </c>
      <c r="K29">
        <f>(7650+H29)*COS(A29*0.03077)</f>
        <v>5734.8790022628154</v>
      </c>
      <c r="M29">
        <v>42.311999999999998</v>
      </c>
      <c r="N29">
        <f t="shared" si="2"/>
        <v>48.811999999999998</v>
      </c>
      <c r="O29">
        <v>4</v>
      </c>
      <c r="P29">
        <f t="shared" si="3"/>
        <v>7.9889028312930375</v>
      </c>
      <c r="Q29">
        <f>(-0.034*A29^2)-(0.65*A29)+379</f>
        <v>341.5</v>
      </c>
      <c r="R29">
        <f t="shared" si="4"/>
        <v>355.40283129303748</v>
      </c>
      <c r="T29">
        <f>R29-H29</f>
        <v>22.915331293037468</v>
      </c>
    </row>
    <row r="30" spans="1:20" x14ac:dyDescent="0.25">
      <c r="A30">
        <v>26</v>
      </c>
      <c r="B30">
        <v>466</v>
      </c>
      <c r="C30">
        <v>480</v>
      </c>
      <c r="D30">
        <f t="shared" si="0"/>
        <v>118.25</v>
      </c>
      <c r="E30">
        <v>67.400000000000006</v>
      </c>
      <c r="G30">
        <f>D30-E30</f>
        <v>50.849999999999994</v>
      </c>
      <c r="H30">
        <f t="shared" si="1"/>
        <v>340.69499999999999</v>
      </c>
      <c r="J30">
        <f>(7650+H30)*SIN(A30*0.03077)</f>
        <v>5732.2850710402963</v>
      </c>
      <c r="K30">
        <f>(7650+H30)*COS(A30*0.03077)</f>
        <v>5567.0561742588461</v>
      </c>
      <c r="M30">
        <v>44.075000000000003</v>
      </c>
      <c r="N30">
        <f t="shared" si="2"/>
        <v>50.575000000000003</v>
      </c>
      <c r="O30">
        <v>4</v>
      </c>
      <c r="P30">
        <f t="shared" si="3"/>
        <v>7.9704114686606484</v>
      </c>
      <c r="Q30">
        <f>(-0.034*A30^2)-(0.65*A30)+379</f>
        <v>339.11599999999999</v>
      </c>
      <c r="R30">
        <f t="shared" si="4"/>
        <v>334.52746866064842</v>
      </c>
      <c r="T30">
        <f>R30-H30</f>
        <v>-6.1675313393515694</v>
      </c>
    </row>
    <row r="31" spans="1:20" x14ac:dyDescent="0.25">
      <c r="A31">
        <v>27</v>
      </c>
      <c r="B31">
        <v>498</v>
      </c>
      <c r="C31">
        <v>520</v>
      </c>
      <c r="D31">
        <f t="shared" si="0"/>
        <v>127.25</v>
      </c>
      <c r="E31">
        <v>79.3</v>
      </c>
      <c r="G31">
        <f>D31-E31</f>
        <v>47.95</v>
      </c>
      <c r="H31">
        <f t="shared" si="1"/>
        <v>321.26500000000004</v>
      </c>
      <c r="J31">
        <f>(7650+H31)*SIN(A31*0.03077)</f>
        <v>5886.4945696190962</v>
      </c>
      <c r="K31">
        <f>(7650+H31)*COS(A31*0.03077)</f>
        <v>5374.9648726359037</v>
      </c>
      <c r="M31">
        <v>45.838000000000001</v>
      </c>
      <c r="N31">
        <f t="shared" si="2"/>
        <v>52.338000000000001</v>
      </c>
      <c r="O31">
        <v>4</v>
      </c>
      <c r="P31">
        <f t="shared" si="3"/>
        <v>7.9595236097303008</v>
      </c>
      <c r="Q31">
        <f>(-0.034*A31^2)-(0.65*A31)+379</f>
        <v>336.66399999999999</v>
      </c>
      <c r="R31">
        <f t="shared" si="4"/>
        <v>321.18760973030078</v>
      </c>
      <c r="T31">
        <f>R31-H31</f>
        <v>-7.7390269699264991E-2</v>
      </c>
    </row>
    <row r="32" spans="1:20" x14ac:dyDescent="0.25">
      <c r="A32">
        <v>28</v>
      </c>
      <c r="B32">
        <v>618</v>
      </c>
      <c r="C32">
        <v>639</v>
      </c>
      <c r="D32">
        <f t="shared" si="0"/>
        <v>157.125</v>
      </c>
      <c r="E32">
        <v>111.9</v>
      </c>
      <c r="G32">
        <f>D32-E32</f>
        <v>45.224999999999994</v>
      </c>
      <c r="H32">
        <f t="shared" si="1"/>
        <v>303.00749999999999</v>
      </c>
      <c r="J32">
        <f>(7650+H32)*SIN(A32*0.03077)</f>
        <v>6035.2148399558737</v>
      </c>
      <c r="K32">
        <f>(7650+H32)*COS(A32*0.03077)</f>
        <v>5179.43144858899</v>
      </c>
      <c r="M32">
        <v>47.600999999999999</v>
      </c>
      <c r="N32">
        <f t="shared" si="2"/>
        <v>54.100999999999999</v>
      </c>
      <c r="O32">
        <v>4</v>
      </c>
      <c r="P32">
        <f t="shared" si="3"/>
        <v>7.956187524480689</v>
      </c>
      <c r="Q32">
        <f>(-0.034*A32^2)-(0.65*A32)+379</f>
        <v>334.14400000000001</v>
      </c>
      <c r="R32">
        <f t="shared" si="4"/>
        <v>315.33152448068898</v>
      </c>
      <c r="T32">
        <f>R32-H32</f>
        <v>12.32402448068899</v>
      </c>
    </row>
    <row r="33" spans="1:20" x14ac:dyDescent="0.25">
      <c r="A33">
        <v>29</v>
      </c>
      <c r="B33">
        <v>508</v>
      </c>
      <c r="C33">
        <v>520</v>
      </c>
      <c r="D33">
        <f t="shared" si="0"/>
        <v>128.5</v>
      </c>
      <c r="E33">
        <v>80</v>
      </c>
      <c r="G33">
        <f>D33-E33</f>
        <v>48.5</v>
      </c>
      <c r="H33">
        <f t="shared" si="1"/>
        <v>324.95</v>
      </c>
      <c r="J33">
        <f>(7650+H33)*SIN(A33*0.03077)</f>
        <v>6208.7870042219411</v>
      </c>
      <c r="K33">
        <f>(7650+H33)*COS(A33*0.03077)</f>
        <v>5005.0765667175101</v>
      </c>
      <c r="M33">
        <v>49.363999999999997</v>
      </c>
      <c r="N33">
        <f t="shared" si="2"/>
        <v>55.863999999999997</v>
      </c>
      <c r="O33">
        <v>4</v>
      </c>
      <c r="P33">
        <f t="shared" si="3"/>
        <v>7.9603873966052427</v>
      </c>
      <c r="Q33">
        <f>(-0.034*A33^2)-(0.65*A33)+379</f>
        <v>331.55599999999998</v>
      </c>
      <c r="R33">
        <f t="shared" si="4"/>
        <v>316.94339660524275</v>
      </c>
      <c r="T33">
        <f>R33-H33</f>
        <v>-8.006603394757235</v>
      </c>
    </row>
    <row r="34" spans="1:20" x14ac:dyDescent="0.25">
      <c r="A34">
        <v>30</v>
      </c>
      <c r="B34">
        <v>436</v>
      </c>
      <c r="C34">
        <v>455</v>
      </c>
      <c r="D34">
        <f t="shared" si="0"/>
        <v>111.375</v>
      </c>
      <c r="E34">
        <v>61.3</v>
      </c>
      <c r="G34">
        <f>D34-E34</f>
        <v>50.075000000000003</v>
      </c>
      <c r="H34">
        <f t="shared" si="1"/>
        <v>335.50250000000005</v>
      </c>
      <c r="J34">
        <f>(7650+H34)*SIN(A34*0.03077)</f>
        <v>6368.2452872680797</v>
      </c>
      <c r="K34">
        <f>(7650+H34)*COS(A34*0.03077)</f>
        <v>4818.0599974153656</v>
      </c>
      <c r="M34">
        <v>51.127000000000002</v>
      </c>
      <c r="N34">
        <f t="shared" si="2"/>
        <v>57.627000000000002</v>
      </c>
      <c r="O34">
        <v>4</v>
      </c>
      <c r="P34">
        <f t="shared" si="3"/>
        <v>7.9721431402023102</v>
      </c>
      <c r="Q34">
        <f>(-0.034*A34^2)-(0.65*A34)+379</f>
        <v>328.9</v>
      </c>
      <c r="R34">
        <f t="shared" si="4"/>
        <v>326.04314020231016</v>
      </c>
      <c r="T34">
        <f>R34-H34</f>
        <v>-9.4593597976898991</v>
      </c>
    </row>
    <row r="35" spans="1:20" x14ac:dyDescent="0.25">
      <c r="A35">
        <v>31</v>
      </c>
      <c r="G35">
        <f>D35-E35</f>
        <v>0</v>
      </c>
      <c r="M35">
        <v>52.89</v>
      </c>
      <c r="N35">
        <f t="shared" si="2"/>
        <v>59.39</v>
      </c>
      <c r="O35">
        <v>4</v>
      </c>
      <c r="P35">
        <f t="shared" si="3"/>
        <v>7.9915106306221082</v>
      </c>
      <c r="Q35">
        <f>(-0.034*A35^2)-(0.65*A35)+379</f>
        <v>326.17599999999999</v>
      </c>
      <c r="R35">
        <f t="shared" si="4"/>
        <v>342.68663062210817</v>
      </c>
    </row>
    <row r="36" spans="1:20" x14ac:dyDescent="0.25">
      <c r="A36">
        <v>32</v>
      </c>
      <c r="B36">
        <v>471</v>
      </c>
      <c r="C36">
        <v>490</v>
      </c>
      <c r="D36">
        <f t="shared" si="0"/>
        <v>120.125</v>
      </c>
      <c r="E36">
        <v>69.5</v>
      </c>
      <c r="G36">
        <f>D36-E36</f>
        <v>50.625</v>
      </c>
      <c r="H36">
        <f t="shared" si="1"/>
        <v>339.1875</v>
      </c>
      <c r="J36">
        <f>(7650+H36)*SIN(A36*0.03077)</f>
        <v>6655.5764438276728</v>
      </c>
      <c r="K36">
        <f>(7650+H36)*COS(A36*0.03077)</f>
        <v>4419.3233770026873</v>
      </c>
      <c r="M36">
        <v>54.652999999999999</v>
      </c>
      <c r="N36">
        <f t="shared" si="2"/>
        <v>61.152999999999999</v>
      </c>
      <c r="O36">
        <v>5</v>
      </c>
      <c r="P36">
        <f t="shared" si="3"/>
        <v>7.9847294925794623</v>
      </c>
      <c r="Q36">
        <f>(-0.034*A36^2)-(0.65*A36)+379</f>
        <v>323.38400000000001</v>
      </c>
      <c r="R36">
        <f t="shared" si="4"/>
        <v>333.11349257946233</v>
      </c>
      <c r="T36">
        <f>R36-H36</f>
        <v>-6.0740074205376686</v>
      </c>
    </row>
    <row r="37" spans="1:20" x14ac:dyDescent="0.25">
      <c r="A37">
        <v>33</v>
      </c>
      <c r="B37">
        <v>538</v>
      </c>
      <c r="C37">
        <v>548</v>
      </c>
      <c r="D37">
        <f t="shared" si="0"/>
        <v>135.75</v>
      </c>
      <c r="E37">
        <v>89.8</v>
      </c>
      <c r="G37">
        <f>D37-E37</f>
        <v>45.95</v>
      </c>
      <c r="H37">
        <f t="shared" si="1"/>
        <v>307.86500000000001</v>
      </c>
      <c r="J37">
        <f>(7650+H37)*SIN(A37*0.03077)</f>
        <v>6761.7724614248882</v>
      </c>
      <c r="K37">
        <f>(7650+H37)*COS(A37*0.03077)</f>
        <v>4195.9562126100645</v>
      </c>
      <c r="M37">
        <v>56.415999999999997</v>
      </c>
      <c r="N37">
        <f t="shared" si="2"/>
        <v>62.915999999999997</v>
      </c>
      <c r="O37">
        <v>5</v>
      </c>
      <c r="P37">
        <f t="shared" si="3"/>
        <v>7.9677145406181156</v>
      </c>
      <c r="Q37">
        <f>(-0.034*A37^2)-(0.65*A37)+379</f>
        <v>320.524</v>
      </c>
      <c r="R37">
        <f t="shared" si="4"/>
        <v>313.23854061811556</v>
      </c>
      <c r="T37">
        <f>R37-H37</f>
        <v>5.3735406181155554</v>
      </c>
    </row>
    <row r="38" spans="1:20" x14ac:dyDescent="0.25">
      <c r="A38">
        <v>34</v>
      </c>
      <c r="B38">
        <v>458</v>
      </c>
      <c r="C38">
        <v>469</v>
      </c>
      <c r="D38">
        <f t="shared" si="0"/>
        <v>115.875</v>
      </c>
      <c r="E38">
        <v>67.3</v>
      </c>
      <c r="G38">
        <f>D38-E38</f>
        <v>48.575000000000003</v>
      </c>
      <c r="H38">
        <f t="shared" si="1"/>
        <v>325.45250000000004</v>
      </c>
      <c r="J38">
        <f>(7650+H38)*SIN(A38*0.03077)</f>
        <v>6902.883180998062</v>
      </c>
      <c r="K38">
        <f>(7650+H38)*COS(A38*0.03077)</f>
        <v>3994.7523539326367</v>
      </c>
      <c r="M38">
        <v>58.179000000000002</v>
      </c>
      <c r="N38">
        <f t="shared" si="2"/>
        <v>64.679000000000002</v>
      </c>
      <c r="O38">
        <v>5</v>
      </c>
      <c r="P38">
        <f t="shared" si="3"/>
        <v>7.9582902629773464</v>
      </c>
      <c r="Q38">
        <f>(-0.034*A38^2)-(0.65*A38)+379</f>
        <v>317.596</v>
      </c>
      <c r="R38">
        <f t="shared" si="4"/>
        <v>300.88626297734641</v>
      </c>
      <c r="T38">
        <f>R38-H38</f>
        <v>-24.566237022653638</v>
      </c>
    </row>
    <row r="39" spans="1:20" x14ac:dyDescent="0.25">
      <c r="A39">
        <v>35</v>
      </c>
      <c r="B39">
        <v>467</v>
      </c>
      <c r="C39">
        <v>481</v>
      </c>
      <c r="D39">
        <f t="shared" si="0"/>
        <v>118.5</v>
      </c>
      <c r="E39">
        <v>72.5</v>
      </c>
      <c r="G39">
        <f>D39-E39</f>
        <v>46</v>
      </c>
      <c r="H39">
        <f t="shared" si="1"/>
        <v>308.2</v>
      </c>
      <c r="J39">
        <f>(7650+H39)*SIN(A39*0.03077)</f>
        <v>7007.323667903891</v>
      </c>
      <c r="K39">
        <f>(7650+H39)*COS(A39*0.03077)</f>
        <v>3772.3152377862011</v>
      </c>
      <c r="M39">
        <v>59.942</v>
      </c>
      <c r="N39">
        <f t="shared" si="2"/>
        <v>66.442000000000007</v>
      </c>
      <c r="O39">
        <v>5</v>
      </c>
      <c r="P39">
        <f t="shared" si="3"/>
        <v>7.9564119098910213</v>
      </c>
      <c r="Q39">
        <f>(-0.034*A39^2)-(0.65*A39)+379</f>
        <v>314.60000000000002</v>
      </c>
      <c r="R39">
        <f t="shared" si="4"/>
        <v>296.01190989102133</v>
      </c>
      <c r="T39">
        <f>R39-H39</f>
        <v>-12.188090108978656</v>
      </c>
    </row>
    <row r="40" spans="1:20" x14ac:dyDescent="0.25">
      <c r="A40">
        <v>36</v>
      </c>
      <c r="B40">
        <v>627</v>
      </c>
      <c r="C40">
        <v>637</v>
      </c>
      <c r="D40">
        <f t="shared" si="0"/>
        <v>158</v>
      </c>
      <c r="E40">
        <v>112</v>
      </c>
      <c r="G40">
        <f>D40-E40</f>
        <v>46</v>
      </c>
      <c r="H40">
        <f t="shared" si="1"/>
        <v>308.2</v>
      </c>
      <c r="J40">
        <f>(7650+H40)*SIN(A40*0.03077)</f>
        <v>7120.0625118475227</v>
      </c>
      <c r="K40">
        <f>(7650+H40)*COS(A40*0.03077)</f>
        <v>3554.948251013444</v>
      </c>
      <c r="M40">
        <v>61.704999999999998</v>
      </c>
      <c r="N40">
        <f t="shared" si="2"/>
        <v>68.204999999999998</v>
      </c>
      <c r="O40">
        <v>5</v>
      </c>
      <c r="P40">
        <f t="shared" si="3"/>
        <v>7.9620705774853482</v>
      </c>
      <c r="Q40">
        <f>(-0.034*A40^2)-(0.65*A40)+379</f>
        <v>311.536</v>
      </c>
      <c r="R40">
        <f t="shared" si="4"/>
        <v>298.60657748534817</v>
      </c>
      <c r="T40">
        <f>R40-H40</f>
        <v>-9.5934225146518202</v>
      </c>
    </row>
    <row r="41" spans="1:20" x14ac:dyDescent="0.25">
      <c r="A41">
        <v>37</v>
      </c>
      <c r="B41">
        <v>498</v>
      </c>
      <c r="C41">
        <v>512</v>
      </c>
      <c r="D41">
        <f t="shared" si="0"/>
        <v>126.25</v>
      </c>
      <c r="E41">
        <v>79.400000000000006</v>
      </c>
      <c r="G41">
        <f>D41-E41</f>
        <v>46.849999999999994</v>
      </c>
      <c r="H41">
        <f t="shared" si="1"/>
        <v>313.89499999999998</v>
      </c>
      <c r="J41">
        <f>(7650+H41)*SIN(A41*0.03077)</f>
        <v>7231.2317337985396</v>
      </c>
      <c r="K41">
        <f>(7650+H41)*COS(A41*0.03077)</f>
        <v>3336.6017417621147</v>
      </c>
      <c r="M41">
        <v>63.468000000000004</v>
      </c>
      <c r="N41">
        <f t="shared" si="2"/>
        <v>69.968000000000004</v>
      </c>
      <c r="O41">
        <v>5</v>
      </c>
      <c r="P41">
        <f t="shared" si="3"/>
        <v>7.9752931046066236</v>
      </c>
      <c r="Q41">
        <f>(-0.034*A41^2)-(0.65*A41)+379</f>
        <v>308.404</v>
      </c>
      <c r="R41">
        <f t="shared" si="4"/>
        <v>308.69710460662355</v>
      </c>
      <c r="T41">
        <f>R41-H41</f>
        <v>-5.1978953933764274</v>
      </c>
    </row>
    <row r="42" spans="1:20" x14ac:dyDescent="0.25">
      <c r="A42">
        <v>38</v>
      </c>
      <c r="B42">
        <v>576</v>
      </c>
      <c r="C42">
        <v>588</v>
      </c>
      <c r="D42">
        <f t="shared" si="0"/>
        <v>145.5</v>
      </c>
      <c r="E42">
        <v>97.1</v>
      </c>
      <c r="G42">
        <f>D42-E42</f>
        <v>48.400000000000006</v>
      </c>
      <c r="H42">
        <f t="shared" si="1"/>
        <v>324.28000000000003</v>
      </c>
      <c r="J42">
        <f>(7650+H42)*SIN(A42*0.03077)</f>
        <v>7340.0187941053382</v>
      </c>
      <c r="K42">
        <f>(7650+H42)*COS(A42*0.03077)</f>
        <v>3116.6112398854652</v>
      </c>
      <c r="M42">
        <v>65.230999999999995</v>
      </c>
      <c r="N42">
        <f t="shared" si="2"/>
        <v>71.730999999999995</v>
      </c>
      <c r="O42">
        <v>5</v>
      </c>
      <c r="P42">
        <f t="shared" si="3"/>
        <v>7.9961423840718737</v>
      </c>
      <c r="Q42">
        <f>(-0.034*A42^2)-(0.65*A42)+379</f>
        <v>305.20400000000001</v>
      </c>
      <c r="R42">
        <f t="shared" si="4"/>
        <v>326.34638407187373</v>
      </c>
      <c r="T42">
        <f>R42-H42</f>
        <v>2.0663840718736992</v>
      </c>
    </row>
    <row r="43" spans="1:20" x14ac:dyDescent="0.25">
      <c r="A43">
        <v>39</v>
      </c>
      <c r="B43">
        <v>546</v>
      </c>
      <c r="C43">
        <v>553</v>
      </c>
      <c r="D43">
        <f t="shared" si="0"/>
        <v>137.375</v>
      </c>
      <c r="E43">
        <v>92.8</v>
      </c>
      <c r="G43">
        <f>D43-E43</f>
        <v>44.575000000000003</v>
      </c>
      <c r="H43">
        <f t="shared" si="1"/>
        <v>298.65250000000003</v>
      </c>
      <c r="J43">
        <f>(7650+H43)*SIN(A43*0.03077)</f>
        <v>7408.5412151134215</v>
      </c>
      <c r="K43">
        <f>(7650+H43)*COS(A43*0.03077)</f>
        <v>2880.033616074993</v>
      </c>
      <c r="M43">
        <v>66.994</v>
      </c>
      <c r="N43">
        <f t="shared" si="2"/>
        <v>73.494</v>
      </c>
      <c r="O43">
        <v>6</v>
      </c>
      <c r="P43">
        <f t="shared" si="3"/>
        <v>7.9808430545772895</v>
      </c>
      <c r="Q43">
        <f>(-0.034*A43^2)-(0.65*A43)+379</f>
        <v>301.93599999999998</v>
      </c>
      <c r="R43">
        <f t="shared" si="4"/>
        <v>307.77905457728946</v>
      </c>
      <c r="T43">
        <f>R43-H43</f>
        <v>9.1265545772894257</v>
      </c>
    </row>
    <row r="44" spans="1:20" x14ac:dyDescent="0.25">
      <c r="A44">
        <v>40</v>
      </c>
      <c r="B44">
        <v>509</v>
      </c>
      <c r="C44">
        <v>521</v>
      </c>
      <c r="D44">
        <f t="shared" si="0"/>
        <v>128.75</v>
      </c>
      <c r="E44">
        <v>85.3</v>
      </c>
      <c r="G44">
        <f>D44-E44</f>
        <v>43.45</v>
      </c>
      <c r="H44">
        <f t="shared" si="1"/>
        <v>291.11500000000001</v>
      </c>
      <c r="J44">
        <f>(7650+H44)*SIN(A44*0.03077)</f>
        <v>7486.5329432963854</v>
      </c>
      <c r="K44">
        <f>(7650+H44)*COS(A44*0.03077)</f>
        <v>2648.2318501526556</v>
      </c>
      <c r="M44">
        <v>68.757000000000005</v>
      </c>
      <c r="N44">
        <f t="shared" si="2"/>
        <v>75.257000000000005</v>
      </c>
      <c r="O44">
        <v>6</v>
      </c>
      <c r="P44">
        <f t="shared" si="3"/>
        <v>7.9653014814779803</v>
      </c>
      <c r="Q44">
        <f>(-0.034*A44^2)-(0.65*A44)+379</f>
        <v>298.60000000000002</v>
      </c>
      <c r="R44">
        <f t="shared" si="4"/>
        <v>288.90148147798038</v>
      </c>
      <c r="T44">
        <f>R44-H44</f>
        <v>-2.2135185220196263</v>
      </c>
    </row>
    <row r="45" spans="1:20" x14ac:dyDescent="0.25">
      <c r="A45">
        <v>41</v>
      </c>
      <c r="B45">
        <v>575</v>
      </c>
      <c r="C45">
        <v>590</v>
      </c>
      <c r="D45">
        <f t="shared" si="0"/>
        <v>145.625</v>
      </c>
      <c r="E45">
        <v>103.8</v>
      </c>
      <c r="G45">
        <f>D45-E45</f>
        <v>41.825000000000003</v>
      </c>
      <c r="H45">
        <f t="shared" si="1"/>
        <v>280.22750000000002</v>
      </c>
      <c r="J45">
        <f>(7650+H45)*SIN(A45*0.03077)</f>
        <v>7554.091262765739</v>
      </c>
      <c r="K45">
        <f>(7650+H45)*COS(A45*0.03077)</f>
        <v>2413.340712697353</v>
      </c>
      <c r="M45">
        <v>70.52</v>
      </c>
      <c r="N45">
        <f t="shared" si="2"/>
        <v>77.02</v>
      </c>
      <c r="O45">
        <v>6</v>
      </c>
      <c r="P45">
        <f t="shared" si="3"/>
        <v>7.9573391125302662</v>
      </c>
      <c r="Q45">
        <f>(-0.034*A45^2)-(0.65*A45)+379</f>
        <v>295.19600000000003</v>
      </c>
      <c r="R45">
        <f t="shared" si="4"/>
        <v>277.53511253026619</v>
      </c>
      <c r="T45">
        <f>R45-H45</f>
        <v>-2.6923874697338306</v>
      </c>
    </row>
    <row r="46" spans="1:20" x14ac:dyDescent="0.25">
      <c r="A46">
        <v>42</v>
      </c>
      <c r="B46">
        <v>581</v>
      </c>
      <c r="C46">
        <v>597</v>
      </c>
      <c r="D46">
        <f t="shared" si="0"/>
        <v>147.25</v>
      </c>
      <c r="E46">
        <v>105.5</v>
      </c>
      <c r="G46">
        <f>D46-E46</f>
        <v>41.75</v>
      </c>
      <c r="H46">
        <f t="shared" si="1"/>
        <v>279.72500000000002</v>
      </c>
      <c r="J46">
        <f>(7650+H46)*SIN(A46*0.03077)</f>
        <v>7624.2790971524455</v>
      </c>
      <c r="K46">
        <f>(7650+H46)*COS(A46*0.03077)</f>
        <v>2179.6575016156312</v>
      </c>
      <c r="M46">
        <v>72.283000000000001</v>
      </c>
      <c r="N46">
        <f t="shared" si="2"/>
        <v>78.783000000000001</v>
      </c>
      <c r="O46">
        <v>6</v>
      </c>
      <c r="P46">
        <f t="shared" si="3"/>
        <v>7.9569181588094517</v>
      </c>
      <c r="Q46">
        <f>(-0.034*A46^2)-(0.65*A46)+379</f>
        <v>291.72399999999999</v>
      </c>
      <c r="R46">
        <f t="shared" si="4"/>
        <v>273.64215880945176</v>
      </c>
      <c r="T46">
        <f>R46-H46</f>
        <v>-6.0828411905482653</v>
      </c>
    </row>
    <row r="47" spans="1:20" x14ac:dyDescent="0.25">
      <c r="A47">
        <v>43</v>
      </c>
      <c r="B47">
        <v>508</v>
      </c>
      <c r="C47">
        <v>522</v>
      </c>
      <c r="D47">
        <f t="shared" si="0"/>
        <v>128.75</v>
      </c>
      <c r="E47">
        <v>84.9</v>
      </c>
      <c r="G47">
        <f>D47-E47</f>
        <v>43.849999999999994</v>
      </c>
      <c r="H47">
        <f t="shared" si="1"/>
        <v>293.79499999999996</v>
      </c>
      <c r="J47">
        <f>(7650+H47)*SIN(A47*0.03077)</f>
        <v>7701.3681689358873</v>
      </c>
      <c r="K47">
        <f>(7650+H47)*COS(A47*0.03077)</f>
        <v>1947.5131138264778</v>
      </c>
      <c r="M47">
        <v>74.046000000000006</v>
      </c>
      <c r="N47">
        <f t="shared" si="2"/>
        <v>80.546000000000006</v>
      </c>
      <c r="O47">
        <v>6</v>
      </c>
      <c r="P47">
        <f t="shared" si="3"/>
        <v>7.9640366250213637</v>
      </c>
      <c r="Q47">
        <f>(-0.034*A47^2)-(0.65*A47)+379</f>
        <v>288.18399999999997</v>
      </c>
      <c r="R47">
        <f t="shared" si="4"/>
        <v>277.22062502136362</v>
      </c>
      <c r="T47">
        <f>R47-H47</f>
        <v>-16.574374978636342</v>
      </c>
    </row>
    <row r="48" spans="1:20" x14ac:dyDescent="0.25">
      <c r="A48">
        <v>44</v>
      </c>
      <c r="B48">
        <v>521</v>
      </c>
      <c r="C48">
        <v>534</v>
      </c>
      <c r="D48">
        <f t="shared" si="0"/>
        <v>131.875</v>
      </c>
      <c r="E48">
        <v>85</v>
      </c>
      <c r="G48">
        <f>D48-E48</f>
        <v>46.875</v>
      </c>
      <c r="H48">
        <f t="shared" si="1"/>
        <v>314.0625</v>
      </c>
      <c r="J48">
        <f>(7650+H48)*SIN(A48*0.03077)</f>
        <v>7777.4307255801068</v>
      </c>
      <c r="K48">
        <f>(7650+H48)*COS(A48*0.03077)</f>
        <v>1714.0194901776174</v>
      </c>
      <c r="M48">
        <v>75.808999999999997</v>
      </c>
      <c r="N48">
        <f t="shared" si="2"/>
        <v>82.308999999999997</v>
      </c>
      <c r="O48">
        <v>6</v>
      </c>
      <c r="P48">
        <f t="shared" si="3"/>
        <v>7.9787282863844498</v>
      </c>
      <c r="Q48">
        <f>(-0.034*A48^2)-(0.65*A48)+379</f>
        <v>284.57600000000002</v>
      </c>
      <c r="R48">
        <f t="shared" si="4"/>
        <v>288.30428638444977</v>
      </c>
      <c r="T48">
        <f>R48-H48</f>
        <v>-25.758213615550233</v>
      </c>
    </row>
    <row r="49" spans="1:20" x14ac:dyDescent="0.25">
      <c r="A49">
        <v>45</v>
      </c>
      <c r="B49">
        <v>676</v>
      </c>
      <c r="C49">
        <v>695</v>
      </c>
      <c r="D49">
        <f t="shared" si="0"/>
        <v>171.375</v>
      </c>
      <c r="E49">
        <v>126.9</v>
      </c>
      <c r="G49">
        <f>D49-E49</f>
        <v>44.474999999999994</v>
      </c>
      <c r="H49">
        <f t="shared" si="1"/>
        <v>297.98249999999996</v>
      </c>
      <c r="J49">
        <f>(7650+H49)*SIN(A49*0.03077)</f>
        <v>7810.6790518534308</v>
      </c>
      <c r="K49">
        <f>(7650+H49)*COS(A49*0.03077)</f>
        <v>1470.9583846065268</v>
      </c>
      <c r="M49">
        <v>77.572000000000003</v>
      </c>
      <c r="N49">
        <f t="shared" si="2"/>
        <v>84.072000000000003</v>
      </c>
      <c r="O49">
        <v>7</v>
      </c>
      <c r="P49">
        <f t="shared" si="3"/>
        <v>7.9989498316800738</v>
      </c>
      <c r="Q49">
        <f>(-0.034*A49^2)-(0.65*A49)+379</f>
        <v>280.89999999999998</v>
      </c>
      <c r="R49">
        <f t="shared" si="4"/>
        <v>304.84983168007375</v>
      </c>
      <c r="T49">
        <f>R49-H49</f>
        <v>6.8673316800737894</v>
      </c>
    </row>
    <row r="50" spans="1:20" x14ac:dyDescent="0.25">
      <c r="A50">
        <v>46</v>
      </c>
      <c r="B50">
        <v>541</v>
      </c>
      <c r="C50">
        <v>554</v>
      </c>
      <c r="D50">
        <f t="shared" si="0"/>
        <v>136.875</v>
      </c>
      <c r="E50">
        <v>96.5</v>
      </c>
      <c r="G50">
        <f>D50-E50</f>
        <v>40.375</v>
      </c>
      <c r="H50">
        <f t="shared" si="1"/>
        <v>270.51249999999999</v>
      </c>
      <c r="J50">
        <f>(7650+H50)*SIN(A50*0.03077)</f>
        <v>7825.0969645882042</v>
      </c>
      <c r="K50">
        <f>(7650+H50)*COS(A50*0.03077)</f>
        <v>1225.7143865716466</v>
      </c>
      <c r="M50">
        <v>79.334999999999994</v>
      </c>
      <c r="N50">
        <f t="shared" si="2"/>
        <v>85.834999999999994</v>
      </c>
      <c r="O50">
        <v>7</v>
      </c>
      <c r="P50">
        <f t="shared" si="3"/>
        <v>7.9772428234148487</v>
      </c>
      <c r="Q50">
        <f>(-0.034*A50^2)-(0.65*A50)+379</f>
        <v>277.15600000000001</v>
      </c>
      <c r="R50">
        <f t="shared" si="4"/>
        <v>279.39882341484872</v>
      </c>
      <c r="T50">
        <f>R50-H50</f>
        <v>8.8863234148487322</v>
      </c>
    </row>
    <row r="51" spans="1:20" x14ac:dyDescent="0.25">
      <c r="A51">
        <v>47</v>
      </c>
      <c r="B51">
        <v>491</v>
      </c>
      <c r="C51">
        <v>507</v>
      </c>
      <c r="D51">
        <f t="shared" si="0"/>
        <v>124.75</v>
      </c>
      <c r="E51">
        <v>83.6</v>
      </c>
      <c r="G51">
        <f>D51-E51</f>
        <v>41.150000000000006</v>
      </c>
      <c r="H51">
        <f t="shared" si="1"/>
        <v>275.70500000000004</v>
      </c>
      <c r="J51">
        <f>(7650+H51)*SIN(A51*0.03077)</f>
        <v>7864.254405106979</v>
      </c>
      <c r="K51">
        <f>(7650+H51)*COS(A51*0.03077)</f>
        <v>985.039287937528</v>
      </c>
      <c r="M51">
        <v>81.097999999999999</v>
      </c>
      <c r="N51">
        <f t="shared" si="2"/>
        <v>87.597999999999999</v>
      </c>
      <c r="O51">
        <v>7</v>
      </c>
      <c r="P51">
        <f t="shared" si="3"/>
        <v>7.9631718625243213</v>
      </c>
      <c r="Q51">
        <f>(-0.034*A51^2)-(0.65*A51)+379</f>
        <v>273.34399999999999</v>
      </c>
      <c r="R51">
        <f t="shared" si="4"/>
        <v>261.51586252432128</v>
      </c>
      <c r="T51">
        <f>R51-H51</f>
        <v>-14.189137475678763</v>
      </c>
    </row>
    <row r="52" spans="1:20" x14ac:dyDescent="0.25">
      <c r="A52">
        <v>48</v>
      </c>
      <c r="G52">
        <f>D52-E52</f>
        <v>0</v>
      </c>
      <c r="M52">
        <v>82.861000000000004</v>
      </c>
      <c r="N52">
        <f t="shared" si="2"/>
        <v>89.361000000000004</v>
      </c>
      <c r="O52">
        <v>7</v>
      </c>
      <c r="P52">
        <f t="shared" si="3"/>
        <v>7.9566699898451292</v>
      </c>
      <c r="Q52">
        <f>(-0.034*A52^2)-(0.65*A52)+379</f>
        <v>269.464</v>
      </c>
      <c r="R52">
        <f t="shared" si="4"/>
        <v>251.13398984512918</v>
      </c>
    </row>
    <row r="53" spans="1:20" x14ac:dyDescent="0.25">
      <c r="A53">
        <v>49</v>
      </c>
      <c r="B53">
        <v>498</v>
      </c>
      <c r="C53">
        <v>505</v>
      </c>
      <c r="D53">
        <f t="shared" si="0"/>
        <v>125.375</v>
      </c>
      <c r="E53">
        <v>86.8</v>
      </c>
      <c r="G53">
        <f>D53-E53</f>
        <v>38.575000000000003</v>
      </c>
      <c r="H53">
        <f t="shared" si="1"/>
        <v>258.45250000000004</v>
      </c>
      <c r="J53">
        <f>(7650+H53)*SIN(A53*0.03077)</f>
        <v>7892.7303245539961</v>
      </c>
      <c r="K53">
        <f>(7650+H53)*COS(A53*0.03077)</f>
        <v>498.42649269679572</v>
      </c>
      <c r="M53">
        <v>84.623999999999995</v>
      </c>
      <c r="N53">
        <f t="shared" si="2"/>
        <v>91.123999999999995</v>
      </c>
      <c r="O53">
        <v>7</v>
      </c>
      <c r="P53">
        <f t="shared" si="3"/>
        <v>7.957706360912228</v>
      </c>
      <c r="Q53">
        <f>(-0.034*A53^2)-(0.65*A53)+379</f>
        <v>265.51599999999996</v>
      </c>
      <c r="R53">
        <f t="shared" si="4"/>
        <v>248.222360912228</v>
      </c>
      <c r="T53">
        <f>R53-H53</f>
        <v>-10.230139087772045</v>
      </c>
    </row>
    <row r="55" spans="1:20" x14ac:dyDescent="0.25">
      <c r="B55" t="s">
        <v>14</v>
      </c>
      <c r="S55" t="s">
        <v>3</v>
      </c>
      <c r="T55" s="2">
        <f>_xlfn.STDEV.P(T5:T53)</f>
        <v>14.022840244895912</v>
      </c>
    </row>
    <row r="56" spans="1:20" x14ac:dyDescent="0.25">
      <c r="B56" t="s">
        <v>13</v>
      </c>
    </row>
    <row r="57" spans="1:20" x14ac:dyDescent="0.25">
      <c r="B57" t="s">
        <v>22</v>
      </c>
    </row>
    <row r="58" spans="1:20" x14ac:dyDescent="0.25">
      <c r="B58" t="s">
        <v>21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8"/>
  <sheetViews>
    <sheetView workbookViewId="0">
      <selection activeCell="A55" sqref="A55:F58"/>
    </sheetView>
  </sheetViews>
  <sheetFormatPr defaultRowHeight="15" x14ac:dyDescent="0.25"/>
  <cols>
    <col min="1" max="1" width="10.28515625" customWidth="1"/>
    <col min="4" max="4" width="15.85546875" customWidth="1"/>
    <col min="5" max="5" width="16.5703125" customWidth="1"/>
    <col min="7" max="7" width="12.42578125" customWidth="1"/>
    <col min="13" max="13" width="11.28515625" customWidth="1"/>
    <col min="14" max="14" width="14.42578125" customWidth="1"/>
    <col min="16" max="16" width="17.5703125" customWidth="1"/>
    <col min="17" max="17" width="12.140625" customWidth="1"/>
  </cols>
  <sheetData>
    <row r="1" spans="1:20" x14ac:dyDescent="0.25">
      <c r="A1" s="1" t="s">
        <v>6</v>
      </c>
    </row>
    <row r="2" spans="1:20" x14ac:dyDescent="0.25">
      <c r="A2" t="s">
        <v>0</v>
      </c>
      <c r="B2" t="s">
        <v>37</v>
      </c>
      <c r="D2" t="s">
        <v>33</v>
      </c>
      <c r="E2" t="s">
        <v>35</v>
      </c>
      <c r="G2" t="s">
        <v>10</v>
      </c>
      <c r="H2" t="s">
        <v>10</v>
      </c>
      <c r="J2" s="1" t="s">
        <v>36</v>
      </c>
      <c r="M2" t="s">
        <v>17</v>
      </c>
      <c r="N2" t="s">
        <v>20</v>
      </c>
      <c r="O2" t="s">
        <v>18</v>
      </c>
      <c r="P2" t="s">
        <v>23</v>
      </c>
      <c r="Q2" t="s">
        <v>28</v>
      </c>
      <c r="R2" t="s">
        <v>30</v>
      </c>
      <c r="T2" t="s">
        <v>8</v>
      </c>
    </row>
    <row r="3" spans="1:20" x14ac:dyDescent="0.25">
      <c r="B3" t="s">
        <v>38</v>
      </c>
      <c r="C3" t="s">
        <v>39</v>
      </c>
      <c r="D3" t="s">
        <v>34</v>
      </c>
      <c r="E3" t="s">
        <v>40</v>
      </c>
      <c r="G3" t="s">
        <v>9</v>
      </c>
      <c r="H3" t="s">
        <v>11</v>
      </c>
      <c r="J3" s="1" t="s">
        <v>15</v>
      </c>
      <c r="K3" s="1"/>
      <c r="M3" t="s">
        <v>16</v>
      </c>
      <c r="N3" t="s">
        <v>26</v>
      </c>
      <c r="O3" t="s">
        <v>19</v>
      </c>
      <c r="P3" t="s">
        <v>24</v>
      </c>
      <c r="Q3" t="s">
        <v>29</v>
      </c>
      <c r="R3" t="s">
        <v>32</v>
      </c>
    </row>
    <row r="4" spans="1:20" x14ac:dyDescent="0.25">
      <c r="J4" s="1" t="s">
        <v>1</v>
      </c>
      <c r="K4" s="1" t="s">
        <v>2</v>
      </c>
      <c r="N4" t="s">
        <v>16</v>
      </c>
      <c r="P4" t="s">
        <v>25</v>
      </c>
      <c r="Q4" t="s">
        <v>27</v>
      </c>
      <c r="R4" t="s">
        <v>31</v>
      </c>
    </row>
    <row r="5" spans="1:20" x14ac:dyDescent="0.25">
      <c r="A5">
        <v>1</v>
      </c>
      <c r="B5">
        <v>392</v>
      </c>
      <c r="C5">
        <v>374</v>
      </c>
      <c r="D5">
        <f>AVERAGE(B5:C5)/4</f>
        <v>95.75</v>
      </c>
      <c r="E5">
        <v>41.9</v>
      </c>
      <c r="G5">
        <f>D5-E5</f>
        <v>53.85</v>
      </c>
      <c r="H5">
        <f>G5*6.7</f>
        <v>360.79500000000002</v>
      </c>
      <c r="J5">
        <f>(12150+H5)*SIN(A5*0.03077)</f>
        <v>384.89641924096441</v>
      </c>
      <c r="K5">
        <f>(12150+H5)*COS(A5*0.03077)</f>
        <v>12504.872901332523</v>
      </c>
      <c r="M5">
        <v>0</v>
      </c>
      <c r="N5">
        <f>M5+7.5</f>
        <v>7.5</v>
      </c>
      <c r="O5">
        <v>0</v>
      </c>
      <c r="P5">
        <f>12.5*COS((PI()/180)*6)/COS((PI()/180)*((6+(O5*12))-N5))</f>
        <v>12.435785125075116</v>
      </c>
      <c r="Q5">
        <f>(-0.115*A5^2)+(2.5*A5)+418</f>
        <v>420.38499999999999</v>
      </c>
      <c r="R5">
        <f>(1000*(P5-12.5)) +Q5</f>
        <v>356.17012507511566</v>
      </c>
      <c r="T5">
        <f>R5-H5</f>
        <v>-4.6248749248843524</v>
      </c>
    </row>
    <row r="6" spans="1:20" x14ac:dyDescent="0.25">
      <c r="A6">
        <v>2</v>
      </c>
      <c r="B6">
        <v>399</v>
      </c>
      <c r="C6">
        <v>399</v>
      </c>
      <c r="D6">
        <f t="shared" ref="D6:D53" si="0">AVERAGE(B6:C6)/4</f>
        <v>99.75</v>
      </c>
      <c r="E6">
        <v>43</v>
      </c>
      <c r="G6">
        <f>D6-E6</f>
        <v>56.75</v>
      </c>
      <c r="H6">
        <f t="shared" ref="H6:H53" si="1">G6*6.7</f>
        <v>380.22500000000002</v>
      </c>
      <c r="J6">
        <f>(12150+H6)*SIN(A6*0.03077)</f>
        <v>770.62341764505959</v>
      </c>
      <c r="K6">
        <f>(12150+H6)*COS(A6*0.03077)</f>
        <v>12506.505431126716</v>
      </c>
      <c r="M6">
        <v>1.7629999999999999</v>
      </c>
      <c r="N6">
        <f t="shared" ref="N6:N53" si="2">M6+7.5</f>
        <v>9.2629999999999999</v>
      </c>
      <c r="O6">
        <v>0</v>
      </c>
      <c r="P6">
        <f t="shared" ref="P6:P53" si="3">12.5*COS((PI()/180)*6)/COS((PI()/180)*((6+(O6*12))-N6))</f>
        <v>12.451710633582348</v>
      </c>
      <c r="Q6">
        <f t="shared" ref="Q6:Q53" si="4">(-0.115*A6^2)+(2.5*A6)+418</f>
        <v>422.54</v>
      </c>
      <c r="R6">
        <f t="shared" ref="R6:R53" si="5">(1000*(P6-12.5)) +Q6</f>
        <v>374.25063358234775</v>
      </c>
      <c r="T6">
        <f>R6-H6</f>
        <v>-5.9743664176522771</v>
      </c>
    </row>
    <row r="7" spans="1:20" x14ac:dyDescent="0.25">
      <c r="A7">
        <v>3</v>
      </c>
      <c r="B7">
        <v>418</v>
      </c>
      <c r="C7">
        <v>411</v>
      </c>
      <c r="D7">
        <f t="shared" si="0"/>
        <v>103.625</v>
      </c>
      <c r="E7">
        <v>46</v>
      </c>
      <c r="G7">
        <f>D7-E7</f>
        <v>57.625</v>
      </c>
      <c r="H7">
        <f t="shared" si="1"/>
        <v>386.08750000000003</v>
      </c>
      <c r="J7">
        <f>(12150+H7)*SIN(A7*0.03077)</f>
        <v>1155.563485213135</v>
      </c>
      <c r="K7">
        <f>(12150+H7)*COS(A7*0.03077)</f>
        <v>12482.71456211742</v>
      </c>
      <c r="M7">
        <v>3.5259999999999998</v>
      </c>
      <c r="N7">
        <f t="shared" si="2"/>
        <v>11.026</v>
      </c>
      <c r="O7">
        <v>0</v>
      </c>
      <c r="P7">
        <f t="shared" si="3"/>
        <v>12.479506828005642</v>
      </c>
      <c r="Q7">
        <f t="shared" si="4"/>
        <v>424.46499999999997</v>
      </c>
      <c r="R7">
        <f t="shared" si="5"/>
        <v>403.97182800564156</v>
      </c>
      <c r="T7">
        <f>R7-H7</f>
        <v>17.884328005641521</v>
      </c>
    </row>
    <row r="8" spans="1:20" x14ac:dyDescent="0.25">
      <c r="A8">
        <v>4</v>
      </c>
      <c r="B8">
        <v>435</v>
      </c>
      <c r="C8">
        <v>435</v>
      </c>
      <c r="D8">
        <f t="shared" si="0"/>
        <v>108.75</v>
      </c>
      <c r="E8">
        <v>48.4</v>
      </c>
      <c r="G8">
        <f>D8-E8</f>
        <v>60.35</v>
      </c>
      <c r="H8">
        <f t="shared" si="1"/>
        <v>404.34500000000003</v>
      </c>
      <c r="J8">
        <f>(12150+H8)*SIN(A8*0.03077)</f>
        <v>1541.2904731024669</v>
      </c>
      <c r="K8">
        <f>(12150+H8)*COS(A8*0.03077)</f>
        <v>12459.374063593586</v>
      </c>
      <c r="M8">
        <v>5.2889999999999997</v>
      </c>
      <c r="N8">
        <f t="shared" si="2"/>
        <v>12.789</v>
      </c>
      <c r="O8">
        <v>1</v>
      </c>
      <c r="P8">
        <f t="shared" si="3"/>
        <v>12.483116662227976</v>
      </c>
      <c r="Q8">
        <f t="shared" si="4"/>
        <v>426.16</v>
      </c>
      <c r="R8">
        <f t="shared" si="5"/>
        <v>409.27666222797637</v>
      </c>
      <c r="T8">
        <f>R8-H8</f>
        <v>4.9316622279763465</v>
      </c>
    </row>
    <row r="9" spans="1:20" x14ac:dyDescent="0.25">
      <c r="A9">
        <v>5</v>
      </c>
      <c r="B9">
        <v>404</v>
      </c>
      <c r="C9">
        <v>411</v>
      </c>
      <c r="D9">
        <f t="shared" si="0"/>
        <v>101.875</v>
      </c>
      <c r="E9">
        <v>42.5</v>
      </c>
      <c r="G9">
        <f>D9-E9</f>
        <v>59.375</v>
      </c>
      <c r="H9">
        <f t="shared" si="1"/>
        <v>397.8125</v>
      </c>
      <c r="J9">
        <f>(12150+H9)*SIN(A9*0.03077)</f>
        <v>1922.874270898986</v>
      </c>
      <c r="K9">
        <f>(12150+H9)*COS(A9*0.03077)</f>
        <v>12399.602940153807</v>
      </c>
      <c r="M9">
        <v>7.0519999999999996</v>
      </c>
      <c r="N9">
        <f t="shared" si="2"/>
        <v>14.552</v>
      </c>
      <c r="O9">
        <v>1</v>
      </c>
      <c r="P9">
        <f t="shared" si="3"/>
        <v>12.454068130464218</v>
      </c>
      <c r="Q9">
        <f t="shared" si="4"/>
        <v>427.625</v>
      </c>
      <c r="R9">
        <f t="shared" si="5"/>
        <v>381.69313046421848</v>
      </c>
      <c r="T9">
        <f>R9-H9</f>
        <v>-16.119369535781516</v>
      </c>
    </row>
    <row r="10" spans="1:20" x14ac:dyDescent="0.25">
      <c r="A10">
        <v>6</v>
      </c>
      <c r="B10">
        <v>517</v>
      </c>
      <c r="C10">
        <v>531</v>
      </c>
      <c r="D10">
        <f t="shared" si="0"/>
        <v>131</v>
      </c>
      <c r="E10">
        <v>74.8</v>
      </c>
      <c r="G10">
        <f>D10-E10</f>
        <v>56.2</v>
      </c>
      <c r="H10">
        <f t="shared" si="1"/>
        <v>376.54</v>
      </c>
      <c r="J10">
        <f>(12150+H10)*SIN(A10*0.03077)</f>
        <v>2299.534583549565</v>
      </c>
      <c r="K10">
        <f>(12150+H10)*COS(A10*0.03077)</f>
        <v>12313.66497313694</v>
      </c>
      <c r="M10">
        <v>8.8149999999999995</v>
      </c>
      <c r="N10">
        <f t="shared" si="2"/>
        <v>16.314999999999998</v>
      </c>
      <c r="O10">
        <v>1</v>
      </c>
      <c r="P10">
        <f t="shared" si="3"/>
        <v>12.436901501969466</v>
      </c>
      <c r="Q10">
        <f t="shared" si="4"/>
        <v>428.86</v>
      </c>
      <c r="R10">
        <f t="shared" si="5"/>
        <v>365.76150196946577</v>
      </c>
      <c r="T10">
        <f>R10-H10</f>
        <v>-10.778498030534251</v>
      </c>
    </row>
    <row r="11" spans="1:20" x14ac:dyDescent="0.25">
      <c r="A11">
        <v>7</v>
      </c>
      <c r="B11">
        <v>405</v>
      </c>
      <c r="C11">
        <v>421</v>
      </c>
      <c r="D11">
        <f t="shared" si="0"/>
        <v>103.25</v>
      </c>
      <c r="E11">
        <v>44.3</v>
      </c>
      <c r="G11">
        <f>D11-E11</f>
        <v>58.95</v>
      </c>
      <c r="H11">
        <f t="shared" si="1"/>
        <v>394.96500000000003</v>
      </c>
      <c r="J11">
        <f>(12150+H11)*SIN(A11*0.03077)</f>
        <v>2681.215709730945</v>
      </c>
      <c r="K11">
        <f>(12150+H11)*COS(A11*0.03077)</f>
        <v>12255.089929050582</v>
      </c>
      <c r="M11">
        <v>10.577999999999999</v>
      </c>
      <c r="N11">
        <f t="shared" si="2"/>
        <v>18.077999999999999</v>
      </c>
      <c r="O11">
        <v>1</v>
      </c>
      <c r="P11">
        <f t="shared" si="3"/>
        <v>12.43153521173639</v>
      </c>
      <c r="Q11">
        <f t="shared" si="4"/>
        <v>429.86500000000001</v>
      </c>
      <c r="R11">
        <f t="shared" si="5"/>
        <v>361.40021173639042</v>
      </c>
      <c r="T11">
        <f>R11-H11</f>
        <v>-33.564788263609614</v>
      </c>
    </row>
    <row r="12" spans="1:20" x14ac:dyDescent="0.25">
      <c r="A12">
        <v>8</v>
      </c>
      <c r="B12">
        <v>397</v>
      </c>
      <c r="C12">
        <v>419</v>
      </c>
      <c r="D12">
        <f t="shared" si="0"/>
        <v>102</v>
      </c>
      <c r="E12">
        <v>46.4</v>
      </c>
      <c r="G12">
        <f>D12-E12</f>
        <v>55.6</v>
      </c>
      <c r="H12">
        <f t="shared" si="1"/>
        <v>372.52000000000004</v>
      </c>
      <c r="J12">
        <f>(12150+H12)*SIN(A12*0.03077)</f>
        <v>3051.5067158608758</v>
      </c>
      <c r="K12">
        <f>(12150+H12)*COS(A12*0.03077)</f>
        <v>12145.032478896712</v>
      </c>
      <c r="M12">
        <v>12.340999999999999</v>
      </c>
      <c r="N12">
        <f t="shared" si="2"/>
        <v>19.841000000000001</v>
      </c>
      <c r="O12">
        <v>1</v>
      </c>
      <c r="P12">
        <f t="shared" si="3"/>
        <v>12.437943817961914</v>
      </c>
      <c r="Q12">
        <f t="shared" si="4"/>
        <v>430.64</v>
      </c>
      <c r="R12">
        <f t="shared" si="5"/>
        <v>368.58381796191395</v>
      </c>
      <c r="T12">
        <f>R12-H12</f>
        <v>-3.9361820380860877</v>
      </c>
    </row>
    <row r="13" spans="1:20" x14ac:dyDescent="0.25">
      <c r="A13">
        <v>9</v>
      </c>
      <c r="B13">
        <v>460</v>
      </c>
      <c r="C13">
        <v>480</v>
      </c>
      <c r="D13">
        <f t="shared" si="0"/>
        <v>117.5</v>
      </c>
      <c r="E13">
        <v>59.8</v>
      </c>
      <c r="G13">
        <f>D13-E13</f>
        <v>57.7</v>
      </c>
      <c r="H13">
        <f t="shared" si="1"/>
        <v>386.59000000000003</v>
      </c>
      <c r="J13">
        <f>(12150+H13)*SIN(A13*0.03077)</f>
        <v>3427.5527327415298</v>
      </c>
      <c r="K13">
        <f>(12150+H13)*COS(A13*0.03077)</f>
        <v>12058.937394827792</v>
      </c>
      <c r="M13">
        <v>14.103999999999999</v>
      </c>
      <c r="N13">
        <f t="shared" si="2"/>
        <v>21.603999999999999</v>
      </c>
      <c r="O13">
        <v>1</v>
      </c>
      <c r="P13">
        <f t="shared" si="3"/>
        <v>12.456157707172842</v>
      </c>
      <c r="Q13">
        <f t="shared" si="4"/>
        <v>431.185</v>
      </c>
      <c r="R13">
        <f t="shared" si="5"/>
        <v>387.34270717284221</v>
      </c>
      <c r="T13">
        <f>R13-H13</f>
        <v>0.75270717284217881</v>
      </c>
    </row>
    <row r="14" spans="1:20" x14ac:dyDescent="0.25">
      <c r="A14">
        <v>10</v>
      </c>
      <c r="B14">
        <v>432</v>
      </c>
      <c r="C14">
        <v>453</v>
      </c>
      <c r="D14">
        <f t="shared" si="0"/>
        <v>110.625</v>
      </c>
      <c r="E14">
        <v>53.6</v>
      </c>
      <c r="G14">
        <f>D14-E14</f>
        <v>57.024999999999999</v>
      </c>
      <c r="H14">
        <f t="shared" si="1"/>
        <v>382.0675</v>
      </c>
      <c r="J14">
        <f>(12150+H14)*SIN(A14*0.03077)</f>
        <v>3795.5555059627054</v>
      </c>
      <c r="K14">
        <f>(12150+H14)*COS(A14*0.03077)</f>
        <v>11943.469940754756</v>
      </c>
      <c r="M14">
        <v>15.867000000000001</v>
      </c>
      <c r="N14">
        <f t="shared" si="2"/>
        <v>23.367000000000001</v>
      </c>
      <c r="O14">
        <v>1</v>
      </c>
      <c r="P14">
        <f t="shared" si="3"/>
        <v>12.486263446462212</v>
      </c>
      <c r="Q14">
        <f t="shared" si="4"/>
        <v>431.5</v>
      </c>
      <c r="R14">
        <f t="shared" si="5"/>
        <v>417.76344646221219</v>
      </c>
      <c r="T14">
        <f>R14-H14</f>
        <v>35.695946462212191</v>
      </c>
    </row>
    <row r="15" spans="1:20" x14ac:dyDescent="0.25">
      <c r="A15">
        <v>11</v>
      </c>
      <c r="B15">
        <v>482</v>
      </c>
      <c r="C15">
        <v>503</v>
      </c>
      <c r="D15">
        <f t="shared" si="0"/>
        <v>123.125</v>
      </c>
      <c r="E15">
        <v>66.5</v>
      </c>
      <c r="G15">
        <f>D15-E15</f>
        <v>56.625</v>
      </c>
      <c r="H15">
        <f t="shared" si="1"/>
        <v>379.38749999999999</v>
      </c>
      <c r="J15">
        <f>(12150+H15)*SIN(A15*0.03077)</f>
        <v>4160.3115481986142</v>
      </c>
      <c r="K15">
        <f>(12150+H15)*COS(A15*0.03077)</f>
        <v>11818.517629004135</v>
      </c>
      <c r="M15">
        <v>17.63</v>
      </c>
      <c r="N15">
        <f t="shared" si="2"/>
        <v>25.13</v>
      </c>
      <c r="O15">
        <v>2</v>
      </c>
      <c r="P15">
        <f t="shared" si="3"/>
        <v>12.476565543387457</v>
      </c>
      <c r="Q15">
        <f t="shared" si="4"/>
        <v>431.58499999999998</v>
      </c>
      <c r="R15">
        <f t="shared" si="5"/>
        <v>408.15054338745671</v>
      </c>
      <c r="T15">
        <f>R15-H15</f>
        <v>28.763043387456719</v>
      </c>
    </row>
    <row r="16" spans="1:20" x14ac:dyDescent="0.25">
      <c r="A16">
        <v>12</v>
      </c>
      <c r="B16">
        <v>545</v>
      </c>
      <c r="C16">
        <v>560</v>
      </c>
      <c r="D16">
        <f t="shared" si="0"/>
        <v>138.125</v>
      </c>
      <c r="E16">
        <v>78.099999999999994</v>
      </c>
      <c r="G16">
        <f>D16-E16</f>
        <v>60.025000000000006</v>
      </c>
      <c r="H16">
        <f t="shared" si="1"/>
        <v>402.16750000000008</v>
      </c>
      <c r="J16">
        <f>(12150+H16)*SIN(A16*0.03077)</f>
        <v>4530.1620885402981</v>
      </c>
      <c r="K16">
        <f>(12150+H16)*COS(A16*0.03077)</f>
        <v>11706.175310476452</v>
      </c>
      <c r="M16">
        <v>19.393000000000001</v>
      </c>
      <c r="N16">
        <f t="shared" si="2"/>
        <v>26.893000000000001</v>
      </c>
      <c r="O16">
        <v>2</v>
      </c>
      <c r="P16">
        <f t="shared" si="3"/>
        <v>12.449824237779968</v>
      </c>
      <c r="Q16">
        <f t="shared" si="4"/>
        <v>431.44</v>
      </c>
      <c r="R16">
        <f t="shared" si="5"/>
        <v>381.26423777996774</v>
      </c>
      <c r="T16">
        <f>R16-H16</f>
        <v>-20.903262220032332</v>
      </c>
    </row>
    <row r="17" spans="1:20" x14ac:dyDescent="0.25">
      <c r="A17">
        <v>13</v>
      </c>
      <c r="B17">
        <v>443</v>
      </c>
      <c r="C17">
        <v>462</v>
      </c>
      <c r="D17">
        <f t="shared" si="0"/>
        <v>113.125</v>
      </c>
      <c r="E17">
        <v>53.5</v>
      </c>
      <c r="G17">
        <f>D17-E17</f>
        <v>59.625</v>
      </c>
      <c r="H17">
        <f t="shared" si="1"/>
        <v>399.48750000000001</v>
      </c>
      <c r="J17">
        <f>(12150+H17)*SIN(A17*0.03077)</f>
        <v>4887.1162072630877</v>
      </c>
      <c r="K17">
        <f>(12150+H17)*COS(A17*0.03077)</f>
        <v>11558.794560392649</v>
      </c>
      <c r="M17">
        <v>21.155999999999999</v>
      </c>
      <c r="N17">
        <f t="shared" si="2"/>
        <v>28.655999999999999</v>
      </c>
      <c r="O17">
        <v>2</v>
      </c>
      <c r="P17">
        <f t="shared" si="3"/>
        <v>12.434944645984071</v>
      </c>
      <c r="Q17">
        <f t="shared" si="4"/>
        <v>431.065</v>
      </c>
      <c r="R17">
        <f t="shared" si="5"/>
        <v>366.00964598407131</v>
      </c>
      <c r="T17">
        <f>R17-H17</f>
        <v>-33.477854015928699</v>
      </c>
    </row>
    <row r="18" spans="1:20" x14ac:dyDescent="0.25">
      <c r="A18">
        <v>14</v>
      </c>
      <c r="B18">
        <v>527</v>
      </c>
      <c r="C18">
        <v>541</v>
      </c>
      <c r="D18">
        <f t="shared" si="0"/>
        <v>133.5</v>
      </c>
      <c r="E18">
        <v>74.3</v>
      </c>
      <c r="G18">
        <f>D18-E18</f>
        <v>59.2</v>
      </c>
      <c r="H18">
        <f t="shared" si="1"/>
        <v>396.64000000000004</v>
      </c>
      <c r="J18">
        <f>(12150+H18)*SIN(A18*0.03077)</f>
        <v>5239.2217761288994</v>
      </c>
      <c r="K18">
        <f>(12150+H18)*COS(A18*0.03077)</f>
        <v>11400.382908926205</v>
      </c>
      <c r="M18">
        <v>22.919</v>
      </c>
      <c r="N18">
        <f t="shared" si="2"/>
        <v>30.419</v>
      </c>
      <c r="O18">
        <v>2</v>
      </c>
      <c r="P18">
        <f t="shared" si="3"/>
        <v>12.431856111858265</v>
      </c>
      <c r="Q18">
        <f t="shared" si="4"/>
        <v>430.46</v>
      </c>
      <c r="R18">
        <f t="shared" si="5"/>
        <v>362.31611185826466</v>
      </c>
      <c r="T18">
        <f>R18-H18</f>
        <v>-34.323888141735381</v>
      </c>
    </row>
    <row r="19" spans="1:20" x14ac:dyDescent="0.25">
      <c r="A19">
        <v>15</v>
      </c>
      <c r="B19">
        <v>505</v>
      </c>
      <c r="C19">
        <v>531</v>
      </c>
      <c r="D19">
        <f t="shared" si="0"/>
        <v>129.5</v>
      </c>
      <c r="E19">
        <v>70.900000000000006</v>
      </c>
      <c r="G19">
        <f>D19-E19</f>
        <v>58.599999999999994</v>
      </c>
      <c r="H19">
        <f t="shared" si="1"/>
        <v>392.61999999999995</v>
      </c>
      <c r="J19">
        <f>(12150+H19)*SIN(A19*0.03077)</f>
        <v>5585.6859207902344</v>
      </c>
      <c r="K19">
        <f>(12150+H19)*COS(A19*0.03077)</f>
        <v>11230.201657080152</v>
      </c>
      <c r="M19">
        <v>24.681999999999999</v>
      </c>
      <c r="N19">
        <f t="shared" si="2"/>
        <v>32.182000000000002</v>
      </c>
      <c r="O19">
        <v>2</v>
      </c>
      <c r="P19">
        <f t="shared" si="3"/>
        <v>12.440543994850028</v>
      </c>
      <c r="Q19">
        <f t="shared" si="4"/>
        <v>429.625</v>
      </c>
      <c r="R19">
        <f t="shared" si="5"/>
        <v>370.16899485002807</v>
      </c>
      <c r="T19">
        <f>R19-H19</f>
        <v>-22.451005149971877</v>
      </c>
    </row>
    <row r="20" spans="1:20" x14ac:dyDescent="0.25">
      <c r="A20">
        <v>16</v>
      </c>
      <c r="M20">
        <v>26.445</v>
      </c>
      <c r="N20">
        <f t="shared" si="2"/>
        <v>33.945</v>
      </c>
      <c r="O20">
        <v>2</v>
      </c>
      <c r="P20">
        <f t="shared" si="3"/>
        <v>12.461049500348819</v>
      </c>
      <c r="Q20">
        <f t="shared" si="4"/>
        <v>428.56</v>
      </c>
      <c r="R20">
        <f t="shared" si="5"/>
        <v>389.60950034881932</v>
      </c>
    </row>
    <row r="21" spans="1:20" x14ac:dyDescent="0.25">
      <c r="A21">
        <v>17</v>
      </c>
      <c r="B21">
        <v>510</v>
      </c>
      <c r="C21">
        <v>530</v>
      </c>
      <c r="D21">
        <f t="shared" si="0"/>
        <v>130</v>
      </c>
      <c r="E21">
        <v>69</v>
      </c>
      <c r="G21">
        <f>D21-E21</f>
        <v>61</v>
      </c>
      <c r="H21">
        <f t="shared" si="1"/>
        <v>408.7</v>
      </c>
      <c r="J21">
        <f>(12150+H21)*SIN(A21*0.03077)</f>
        <v>6273.8156661545663</v>
      </c>
      <c r="K21">
        <f>(12150+H21)*COS(A21*0.03077)</f>
        <v>10879.346610762686</v>
      </c>
      <c r="M21">
        <v>28.207999999999998</v>
      </c>
      <c r="N21">
        <f t="shared" si="2"/>
        <v>35.707999999999998</v>
      </c>
      <c r="O21">
        <v>2</v>
      </c>
      <c r="P21">
        <f t="shared" si="3"/>
        <v>12.493470157530375</v>
      </c>
      <c r="Q21">
        <f t="shared" si="4"/>
        <v>427.26499999999999</v>
      </c>
      <c r="R21">
        <f t="shared" si="5"/>
        <v>420.73515753037481</v>
      </c>
      <c r="T21">
        <f>R21-H21</f>
        <v>12.035157530374818</v>
      </c>
    </row>
    <row r="22" spans="1:20" x14ac:dyDescent="0.25">
      <c r="A22">
        <v>18</v>
      </c>
      <c r="B22">
        <v>511</v>
      </c>
      <c r="C22">
        <v>525</v>
      </c>
      <c r="D22">
        <f t="shared" si="0"/>
        <v>129.5</v>
      </c>
      <c r="E22">
        <v>67.3</v>
      </c>
      <c r="G22">
        <f>D22-E22</f>
        <v>62.2</v>
      </c>
      <c r="H22">
        <f t="shared" si="1"/>
        <v>416.74</v>
      </c>
      <c r="J22">
        <f>(12150+H22)*SIN(A22*0.03077)</f>
        <v>6609.7794033263353</v>
      </c>
      <c r="K22">
        <f>(12150+H22)*COS(A22*0.03077)</f>
        <v>10688.019950718794</v>
      </c>
      <c r="M22">
        <v>29.971</v>
      </c>
      <c r="N22">
        <f t="shared" si="2"/>
        <v>37.471000000000004</v>
      </c>
      <c r="O22">
        <v>3</v>
      </c>
      <c r="P22">
        <f t="shared" si="3"/>
        <v>12.470462782961027</v>
      </c>
      <c r="Q22">
        <f t="shared" si="4"/>
        <v>425.74</v>
      </c>
      <c r="R22">
        <f t="shared" si="5"/>
        <v>396.20278296102708</v>
      </c>
      <c r="T22">
        <f>R22-H22</f>
        <v>-20.537217038972926</v>
      </c>
    </row>
    <row r="23" spans="1:20" x14ac:dyDescent="0.25">
      <c r="A23">
        <v>19</v>
      </c>
      <c r="M23">
        <v>31.734000000000002</v>
      </c>
      <c r="N23">
        <f t="shared" si="2"/>
        <v>39.234000000000002</v>
      </c>
      <c r="O23">
        <v>3</v>
      </c>
      <c r="P23">
        <f t="shared" si="3"/>
        <v>12.446023938291562</v>
      </c>
      <c r="Q23">
        <f t="shared" si="4"/>
        <v>423.98500000000001</v>
      </c>
      <c r="R23">
        <f t="shared" si="5"/>
        <v>370.00893829156206</v>
      </c>
    </row>
    <row r="24" spans="1:20" x14ac:dyDescent="0.25">
      <c r="A24">
        <v>20</v>
      </c>
      <c r="B24">
        <v>481</v>
      </c>
      <c r="C24">
        <v>509</v>
      </c>
      <c r="D24">
        <f>AVERAGE(B25:C25)/4</f>
        <v>122.375</v>
      </c>
      <c r="E24">
        <v>67</v>
      </c>
      <c r="G24">
        <f>D24-E24</f>
        <v>55.375</v>
      </c>
      <c r="H24">
        <f t="shared" si="1"/>
        <v>371.01249999999999</v>
      </c>
      <c r="J24">
        <f>(12150+H24)*SIN(A24*0.03077)</f>
        <v>7228.1950236948387</v>
      </c>
      <c r="K24">
        <f>(12150+H24)*COS(A24*0.03077)</f>
        <v>10223.940078296109</v>
      </c>
      <c r="M24">
        <v>33.497</v>
      </c>
      <c r="N24">
        <f t="shared" si="2"/>
        <v>40.997</v>
      </c>
      <c r="O24">
        <v>3</v>
      </c>
      <c r="P24">
        <f t="shared" si="3"/>
        <v>12.433428742304505</v>
      </c>
      <c r="Q24">
        <f t="shared" si="4"/>
        <v>422</v>
      </c>
      <c r="R24">
        <f t="shared" si="5"/>
        <v>355.42874230450514</v>
      </c>
      <c r="T24">
        <f>R24-H24</f>
        <v>-15.583757695494853</v>
      </c>
    </row>
    <row r="25" spans="1:20" x14ac:dyDescent="0.25">
      <c r="A25">
        <v>21</v>
      </c>
      <c r="B25">
        <v>478</v>
      </c>
      <c r="C25">
        <v>501</v>
      </c>
      <c r="D25">
        <f t="shared" si="0"/>
        <v>122.375</v>
      </c>
      <c r="E25">
        <v>68.099999999999994</v>
      </c>
      <c r="G25">
        <f>D25-E25</f>
        <v>54.275000000000006</v>
      </c>
      <c r="H25">
        <f t="shared" si="1"/>
        <v>363.64250000000004</v>
      </c>
      <c r="J25">
        <f>(12150+H25)*SIN(A25*0.03077)</f>
        <v>7534.8767683143888</v>
      </c>
      <c r="K25">
        <f>(12150+H25)*COS(A25*0.03077)</f>
        <v>9990.8398397793535</v>
      </c>
      <c r="M25">
        <v>35.26</v>
      </c>
      <c r="N25">
        <f t="shared" si="2"/>
        <v>42.76</v>
      </c>
      <c r="O25">
        <v>3</v>
      </c>
      <c r="P25">
        <f t="shared" si="3"/>
        <v>12.432617417069846</v>
      </c>
      <c r="Q25">
        <f t="shared" si="4"/>
        <v>419.78499999999997</v>
      </c>
      <c r="R25">
        <f t="shared" si="5"/>
        <v>352.4024170698458</v>
      </c>
      <c r="T25">
        <f>R25-H25</f>
        <v>-11.240082930154244</v>
      </c>
    </row>
    <row r="26" spans="1:20" x14ac:dyDescent="0.25">
      <c r="A26">
        <v>22</v>
      </c>
      <c r="M26">
        <v>37.023000000000003</v>
      </c>
      <c r="N26">
        <f t="shared" si="2"/>
        <v>44.523000000000003</v>
      </c>
      <c r="O26">
        <v>3</v>
      </c>
      <c r="P26">
        <f t="shared" si="3"/>
        <v>12.44358611694984</v>
      </c>
      <c r="Q26">
        <f t="shared" si="4"/>
        <v>417.34</v>
      </c>
      <c r="R26">
        <f t="shared" si="5"/>
        <v>360.92611694983981</v>
      </c>
    </row>
    <row r="27" spans="1:20" x14ac:dyDescent="0.25">
      <c r="A27">
        <v>23</v>
      </c>
      <c r="B27">
        <v>463</v>
      </c>
      <c r="C27">
        <v>486</v>
      </c>
      <c r="D27">
        <f t="shared" si="0"/>
        <v>118.625</v>
      </c>
      <c r="E27">
        <v>61</v>
      </c>
      <c r="G27">
        <f>D27-E27</f>
        <v>57.625</v>
      </c>
      <c r="H27">
        <f t="shared" si="1"/>
        <v>386.08750000000003</v>
      </c>
      <c r="J27">
        <f>(12150+H27)*SIN(A27*0.03077)</f>
        <v>8149.6530020704267</v>
      </c>
      <c r="K27">
        <f>(12150+H27)*COS(A27*0.03077)</f>
        <v>9525.5784996765797</v>
      </c>
      <c r="M27">
        <v>38.786000000000001</v>
      </c>
      <c r="N27">
        <f t="shared" si="2"/>
        <v>46.286000000000001</v>
      </c>
      <c r="O27">
        <v>3</v>
      </c>
      <c r="P27">
        <f t="shared" si="3"/>
        <v>12.466386884042546</v>
      </c>
      <c r="Q27">
        <f t="shared" si="4"/>
        <v>414.66500000000002</v>
      </c>
      <c r="R27">
        <f t="shared" si="5"/>
        <v>381.05188404254579</v>
      </c>
      <c r="T27">
        <f>R27-H27</f>
        <v>-5.0356159574542403</v>
      </c>
    </row>
    <row r="28" spans="1:20" x14ac:dyDescent="0.25">
      <c r="A28">
        <v>24</v>
      </c>
      <c r="B28">
        <v>483</v>
      </c>
      <c r="C28">
        <v>508</v>
      </c>
      <c r="D28">
        <f t="shared" si="0"/>
        <v>123.875</v>
      </c>
      <c r="E28">
        <v>62.1</v>
      </c>
      <c r="G28">
        <f>D28-E28</f>
        <v>61.774999999999999</v>
      </c>
      <c r="H28">
        <f t="shared" si="1"/>
        <v>413.89249999999998</v>
      </c>
      <c r="J28">
        <f>(12150+H28)*SIN(A28*0.03077)</f>
        <v>8457.5684345206537</v>
      </c>
      <c r="K28">
        <f>(12150+H28)*COS(A28*0.03077)</f>
        <v>9290.9058184310597</v>
      </c>
      <c r="M28">
        <v>40.548999999999999</v>
      </c>
      <c r="N28">
        <f t="shared" si="2"/>
        <v>48.048999999999999</v>
      </c>
      <c r="O28">
        <v>4</v>
      </c>
      <c r="P28">
        <f t="shared" si="3"/>
        <v>12.498881092302215</v>
      </c>
      <c r="Q28">
        <f t="shared" si="4"/>
        <v>411.76</v>
      </c>
      <c r="R28">
        <f t="shared" si="5"/>
        <v>410.64109230221464</v>
      </c>
      <c r="T28">
        <f>R28-H28</f>
        <v>-3.2514076977853392</v>
      </c>
    </row>
    <row r="29" spans="1:20" x14ac:dyDescent="0.25">
      <c r="A29">
        <v>25</v>
      </c>
      <c r="B29">
        <v>460</v>
      </c>
      <c r="C29">
        <v>490</v>
      </c>
      <c r="D29">
        <f t="shared" si="0"/>
        <v>118.75</v>
      </c>
      <c r="E29">
        <v>62.5</v>
      </c>
      <c r="G29">
        <f>D29-E29</f>
        <v>56.25</v>
      </c>
      <c r="H29">
        <f t="shared" si="1"/>
        <v>376.875</v>
      </c>
      <c r="J29">
        <f>(12150+H29)*SIN(A29*0.03077)</f>
        <v>8713.6517824857292</v>
      </c>
      <c r="K29">
        <f>(12150+H29)*COS(A29*0.03077)</f>
        <v>8999.7149887764936</v>
      </c>
      <c r="M29">
        <v>42.311999999999998</v>
      </c>
      <c r="N29">
        <f t="shared" si="2"/>
        <v>49.811999999999998</v>
      </c>
      <c r="O29">
        <v>4</v>
      </c>
      <c r="P29">
        <f t="shared" si="3"/>
        <v>12.46480729129623</v>
      </c>
      <c r="Q29">
        <f t="shared" si="4"/>
        <v>408.625</v>
      </c>
      <c r="R29">
        <f t="shared" si="5"/>
        <v>373.43229129623023</v>
      </c>
      <c r="T29">
        <f>R29-H29</f>
        <v>-3.4427087037697675</v>
      </c>
    </row>
    <row r="30" spans="1:20" x14ac:dyDescent="0.25">
      <c r="A30">
        <v>26</v>
      </c>
      <c r="B30">
        <v>476</v>
      </c>
      <c r="C30">
        <v>512</v>
      </c>
      <c r="D30">
        <f t="shared" si="0"/>
        <v>123.5</v>
      </c>
      <c r="E30">
        <v>67.400000000000006</v>
      </c>
      <c r="G30">
        <f>D30-E30</f>
        <v>56.099999999999994</v>
      </c>
      <c r="H30">
        <f t="shared" si="1"/>
        <v>375.86999999999995</v>
      </c>
      <c r="J30">
        <f>(12150+H30)*SIN(A30*0.03077)</f>
        <v>8985.6836736718797</v>
      </c>
      <c r="K30">
        <f>(12150+H30)*COS(A30*0.03077)</f>
        <v>8726.677957482254</v>
      </c>
      <c r="M30">
        <v>44.075000000000003</v>
      </c>
      <c r="N30">
        <f t="shared" si="2"/>
        <v>51.575000000000003</v>
      </c>
      <c r="O30">
        <v>4</v>
      </c>
      <c r="P30">
        <f t="shared" si="3"/>
        <v>12.442666556785928</v>
      </c>
      <c r="Q30">
        <f t="shared" si="4"/>
        <v>405.26</v>
      </c>
      <c r="R30">
        <f t="shared" si="5"/>
        <v>347.92655678592848</v>
      </c>
      <c r="T30">
        <f>R30-H30</f>
        <v>-27.943443214071465</v>
      </c>
    </row>
    <row r="31" spans="1:20" x14ac:dyDescent="0.25">
      <c r="A31">
        <v>27</v>
      </c>
      <c r="B31">
        <v>510</v>
      </c>
      <c r="C31">
        <v>542</v>
      </c>
      <c r="D31">
        <f t="shared" si="0"/>
        <v>131.5</v>
      </c>
      <c r="E31">
        <v>79.3</v>
      </c>
      <c r="G31">
        <f>D31-E31</f>
        <v>52.2</v>
      </c>
      <c r="H31">
        <f t="shared" si="1"/>
        <v>349.74</v>
      </c>
      <c r="J31">
        <f>(12150+H31)*SIN(A31*0.03077)</f>
        <v>9230.6116572025385</v>
      </c>
      <c r="K31">
        <f>(12150+H31)*COS(A31*0.03077)</f>
        <v>8428.4819808502052</v>
      </c>
      <c r="M31">
        <v>45.838000000000001</v>
      </c>
      <c r="N31">
        <f t="shared" si="2"/>
        <v>53.338000000000001</v>
      </c>
      <c r="O31">
        <v>4</v>
      </c>
      <c r="P31">
        <f t="shared" si="3"/>
        <v>12.432353522307269</v>
      </c>
      <c r="Q31">
        <f t="shared" si="4"/>
        <v>401.66499999999996</v>
      </c>
      <c r="R31">
        <f t="shared" si="5"/>
        <v>334.01852230726848</v>
      </c>
      <c r="T31">
        <f>R31-H31</f>
        <v>-15.721477692731526</v>
      </c>
    </row>
    <row r="32" spans="1:20" x14ac:dyDescent="0.25">
      <c r="A32">
        <v>28</v>
      </c>
      <c r="B32">
        <v>637</v>
      </c>
      <c r="C32">
        <v>661</v>
      </c>
      <c r="D32">
        <f t="shared" si="0"/>
        <v>162.25</v>
      </c>
      <c r="E32">
        <v>111.9</v>
      </c>
      <c r="G32">
        <f>D32-E32</f>
        <v>50.349999999999994</v>
      </c>
      <c r="H32">
        <f t="shared" si="1"/>
        <v>337.34499999999997</v>
      </c>
      <c r="J32">
        <f>(12150+H32)*SIN(A32*0.03077)</f>
        <v>9476.1396686283497</v>
      </c>
      <c r="K32">
        <f>(12150+H32)*COS(A32*0.03077)</f>
        <v>8132.4388795534869</v>
      </c>
      <c r="M32">
        <v>47.600999999999999</v>
      </c>
      <c r="N32">
        <f t="shared" si="2"/>
        <v>55.100999999999999</v>
      </c>
      <c r="O32">
        <v>4</v>
      </c>
      <c r="P32">
        <f t="shared" si="3"/>
        <v>12.43381926222634</v>
      </c>
      <c r="Q32">
        <f t="shared" si="4"/>
        <v>397.84</v>
      </c>
      <c r="R32">
        <f t="shared" si="5"/>
        <v>331.65926222633993</v>
      </c>
      <c r="T32">
        <f>R32-H32</f>
        <v>-5.685737773660037</v>
      </c>
    </row>
    <row r="33" spans="1:20" x14ac:dyDescent="0.25">
      <c r="A33">
        <v>29</v>
      </c>
      <c r="B33">
        <v>517</v>
      </c>
      <c r="C33">
        <v>543</v>
      </c>
      <c r="D33">
        <f t="shared" si="0"/>
        <v>132.5</v>
      </c>
      <c r="E33">
        <v>80</v>
      </c>
      <c r="G33">
        <f>D33-E33</f>
        <v>52.5</v>
      </c>
      <c r="H33">
        <f t="shared" si="1"/>
        <v>351.75</v>
      </c>
      <c r="J33">
        <f>(12150+H33)*SIN(A33*0.03077)</f>
        <v>9733.064524546442</v>
      </c>
      <c r="K33">
        <f>(12150+H33)*COS(A33*0.03077)</f>
        <v>7846.0950812181436</v>
      </c>
      <c r="M33">
        <v>49.363999999999997</v>
      </c>
      <c r="N33">
        <f t="shared" si="2"/>
        <v>56.863999999999997</v>
      </c>
      <c r="O33">
        <v>4</v>
      </c>
      <c r="P33">
        <f t="shared" si="3"/>
        <v>12.447070724156136</v>
      </c>
      <c r="Q33">
        <f t="shared" si="4"/>
        <v>393.78499999999997</v>
      </c>
      <c r="R33">
        <f t="shared" si="5"/>
        <v>340.85572415613598</v>
      </c>
      <c r="T33">
        <f>R33-H33</f>
        <v>-10.894275843864023</v>
      </c>
    </row>
    <row r="34" spans="1:20" x14ac:dyDescent="0.25">
      <c r="A34">
        <v>30</v>
      </c>
      <c r="B34">
        <v>458</v>
      </c>
      <c r="C34">
        <v>484</v>
      </c>
      <c r="D34">
        <f t="shared" si="0"/>
        <v>117.75</v>
      </c>
      <c r="E34">
        <v>61.3</v>
      </c>
      <c r="G34">
        <f>D34-E34</f>
        <v>56.45</v>
      </c>
      <c r="H34">
        <f t="shared" si="1"/>
        <v>378.21500000000003</v>
      </c>
      <c r="J34">
        <f>(12150+H34)*SIN(A34*0.03077)</f>
        <v>9990.9487388716316</v>
      </c>
      <c r="K34">
        <f>(12150+H34)*COS(A34*0.03077)</f>
        <v>7558.9096028107369</v>
      </c>
      <c r="M34">
        <v>51.127000000000002</v>
      </c>
      <c r="N34">
        <f t="shared" si="2"/>
        <v>58.627000000000002</v>
      </c>
      <c r="O34">
        <v>4</v>
      </c>
      <c r="P34">
        <f t="shared" si="3"/>
        <v>12.472170809454678</v>
      </c>
      <c r="Q34">
        <f t="shared" si="4"/>
        <v>389.5</v>
      </c>
      <c r="R34">
        <f t="shared" si="5"/>
        <v>361.67080945467774</v>
      </c>
      <c r="T34">
        <f>R34-H34</f>
        <v>-16.544190545322294</v>
      </c>
    </row>
    <row r="35" spans="1:20" x14ac:dyDescent="0.25">
      <c r="A35">
        <v>31</v>
      </c>
      <c r="M35">
        <v>52.89</v>
      </c>
      <c r="N35">
        <f t="shared" si="2"/>
        <v>60.39</v>
      </c>
      <c r="O35">
        <v>5</v>
      </c>
      <c r="P35">
        <f t="shared" si="3"/>
        <v>12.491352857913764</v>
      </c>
      <c r="Q35">
        <f t="shared" si="4"/>
        <v>384.98500000000001</v>
      </c>
      <c r="R35">
        <f t="shared" si="5"/>
        <v>376.33785791376408</v>
      </c>
    </row>
    <row r="36" spans="1:20" x14ac:dyDescent="0.25">
      <c r="A36">
        <v>32</v>
      </c>
      <c r="B36">
        <v>475</v>
      </c>
      <c r="C36">
        <v>509</v>
      </c>
      <c r="D36">
        <f t="shared" si="0"/>
        <v>123</v>
      </c>
      <c r="E36">
        <v>69.5</v>
      </c>
      <c r="G36">
        <f>D36-E36</f>
        <v>53.5</v>
      </c>
      <c r="H36">
        <f t="shared" si="1"/>
        <v>358.45</v>
      </c>
      <c r="J36">
        <f>(12150+H36)*SIN(A36*0.03077)</f>
        <v>10420.452038307558</v>
      </c>
      <c r="K36">
        <f>(12150+H36)*COS(A36*0.03077)</f>
        <v>6919.2124349402575</v>
      </c>
      <c r="M36">
        <v>54.652999999999999</v>
      </c>
      <c r="N36">
        <f t="shared" si="2"/>
        <v>62.152999999999999</v>
      </c>
      <c r="O36">
        <v>5</v>
      </c>
      <c r="P36">
        <f t="shared" si="3"/>
        <v>12.459598059741316</v>
      </c>
      <c r="Q36">
        <f t="shared" si="4"/>
        <v>380.24</v>
      </c>
      <c r="R36">
        <f t="shared" si="5"/>
        <v>339.83805974131565</v>
      </c>
      <c r="T36">
        <f>R36-H36</f>
        <v>-18.611940258684342</v>
      </c>
    </row>
    <row r="37" spans="1:20" x14ac:dyDescent="0.25">
      <c r="A37">
        <v>33</v>
      </c>
      <c r="B37">
        <v>534</v>
      </c>
      <c r="C37">
        <v>563</v>
      </c>
      <c r="D37">
        <f t="shared" si="0"/>
        <v>137.125</v>
      </c>
      <c r="E37">
        <v>89.8</v>
      </c>
      <c r="G37">
        <f>D37-E37</f>
        <v>47.325000000000003</v>
      </c>
      <c r="H37">
        <f t="shared" si="1"/>
        <v>317.07750000000004</v>
      </c>
      <c r="J37">
        <f>(12150+H37)*SIN(A37*0.03077)</f>
        <v>10593.235913646417</v>
      </c>
      <c r="K37">
        <f>(12150+H37)*COS(A37*0.03077)</f>
        <v>6573.5359030614554</v>
      </c>
      <c r="M37">
        <v>56.415999999999997</v>
      </c>
      <c r="N37">
        <f t="shared" si="2"/>
        <v>63.915999999999997</v>
      </c>
      <c r="O37">
        <v>5</v>
      </c>
      <c r="P37">
        <f t="shared" si="3"/>
        <v>12.439751497156205</v>
      </c>
      <c r="Q37">
        <f t="shared" si="4"/>
        <v>375.26499999999999</v>
      </c>
      <c r="R37">
        <f t="shared" si="5"/>
        <v>315.01649715620533</v>
      </c>
      <c r="T37">
        <f>R37-H37</f>
        <v>-2.0610028437947108</v>
      </c>
    </row>
    <row r="38" spans="1:20" x14ac:dyDescent="0.25">
      <c r="A38">
        <v>34</v>
      </c>
      <c r="B38">
        <v>455</v>
      </c>
      <c r="C38">
        <v>480</v>
      </c>
      <c r="D38">
        <f t="shared" si="0"/>
        <v>116.875</v>
      </c>
      <c r="E38">
        <v>67.3</v>
      </c>
      <c r="G38">
        <f>D38-E38</f>
        <v>49.575000000000003</v>
      </c>
      <c r="H38">
        <f t="shared" si="1"/>
        <v>332.15250000000003</v>
      </c>
      <c r="J38">
        <f>(12150+H38)*SIN(A38*0.03077)</f>
        <v>10803.504949080056</v>
      </c>
      <c r="K38">
        <f>(12150+H38)*COS(A38*0.03077)</f>
        <v>6252.0726042216593</v>
      </c>
      <c r="M38">
        <v>58.179000000000002</v>
      </c>
      <c r="N38">
        <f t="shared" si="2"/>
        <v>65.679000000000002</v>
      </c>
      <c r="O38">
        <v>5</v>
      </c>
      <c r="P38">
        <f t="shared" si="3"/>
        <v>12.431718795507214</v>
      </c>
      <c r="Q38">
        <f t="shared" si="4"/>
        <v>370.06</v>
      </c>
      <c r="R38">
        <f t="shared" si="5"/>
        <v>301.77879550721394</v>
      </c>
      <c r="T38">
        <f>R38-H38</f>
        <v>-30.373704492786089</v>
      </c>
    </row>
    <row r="39" spans="1:20" x14ac:dyDescent="0.25">
      <c r="A39">
        <v>35</v>
      </c>
      <c r="B39">
        <v>458</v>
      </c>
      <c r="C39">
        <v>487</v>
      </c>
      <c r="D39">
        <f t="shared" si="0"/>
        <v>118.125</v>
      </c>
      <c r="E39">
        <v>72.5</v>
      </c>
      <c r="G39">
        <f>D39-E39</f>
        <v>45.625</v>
      </c>
      <c r="H39">
        <f t="shared" si="1"/>
        <v>305.6875</v>
      </c>
      <c r="J39">
        <f>(12150+H39)*SIN(A39*0.03077)</f>
        <v>10967.434070363228</v>
      </c>
      <c r="K39">
        <f>(12150+H39)*COS(A39*0.03077)</f>
        <v>5904.1968979609856</v>
      </c>
      <c r="M39">
        <v>59.942</v>
      </c>
      <c r="N39">
        <f t="shared" si="2"/>
        <v>67.442000000000007</v>
      </c>
      <c r="O39">
        <v>5</v>
      </c>
      <c r="P39">
        <f t="shared" si="3"/>
        <v>12.435461860259162</v>
      </c>
      <c r="Q39">
        <f t="shared" si="4"/>
        <v>364.625</v>
      </c>
      <c r="R39">
        <f t="shared" si="5"/>
        <v>300.08686025916177</v>
      </c>
      <c r="T39">
        <f>R39-H39</f>
        <v>-5.6006397408382327</v>
      </c>
    </row>
    <row r="40" spans="1:20" x14ac:dyDescent="0.25">
      <c r="A40">
        <v>36</v>
      </c>
      <c r="B40">
        <v>624</v>
      </c>
      <c r="C40">
        <v>646</v>
      </c>
      <c r="D40">
        <f t="shared" si="0"/>
        <v>158.75</v>
      </c>
      <c r="E40">
        <v>112</v>
      </c>
      <c r="G40">
        <f>D40-E40</f>
        <v>46.75</v>
      </c>
      <c r="H40">
        <f t="shared" si="1"/>
        <v>313.22500000000002</v>
      </c>
      <c r="J40">
        <f>(12150+H40)*SIN(A40*0.03077)</f>
        <v>11150.629677467374</v>
      </c>
      <c r="K40">
        <f>(12150+H40)*COS(A40*0.03077)</f>
        <v>5567.3544162922562</v>
      </c>
      <c r="M40">
        <v>61.704999999999998</v>
      </c>
      <c r="N40">
        <f t="shared" si="2"/>
        <v>69.204999999999998</v>
      </c>
      <c r="O40">
        <v>5</v>
      </c>
      <c r="P40">
        <f t="shared" si="3"/>
        <v>12.450998435282125</v>
      </c>
      <c r="Q40">
        <f t="shared" si="4"/>
        <v>358.96</v>
      </c>
      <c r="R40">
        <f t="shared" si="5"/>
        <v>309.95843528212521</v>
      </c>
      <c r="T40">
        <f>R40-H40</f>
        <v>-3.2665647178748145</v>
      </c>
    </row>
    <row r="41" spans="1:20" x14ac:dyDescent="0.25">
      <c r="A41">
        <v>37</v>
      </c>
      <c r="B41">
        <v>504</v>
      </c>
      <c r="C41">
        <v>526</v>
      </c>
      <c r="D41">
        <f t="shared" si="0"/>
        <v>128.75</v>
      </c>
      <c r="E41">
        <v>79.400000000000006</v>
      </c>
      <c r="G41">
        <f>D41-E41</f>
        <v>49.349999999999994</v>
      </c>
      <c r="H41">
        <f t="shared" si="1"/>
        <v>330.64499999999998</v>
      </c>
      <c r="J41">
        <f>(12150+H41)*SIN(A41*0.03077)</f>
        <v>11332.449282954392</v>
      </c>
      <c r="K41">
        <f>(12150+H41)*COS(A41*0.03077)</f>
        <v>5228.9667110521459</v>
      </c>
      <c r="M41">
        <v>63.468000000000004</v>
      </c>
      <c r="N41">
        <f t="shared" si="2"/>
        <v>70.968000000000004</v>
      </c>
      <c r="O41">
        <v>5</v>
      </c>
      <c r="P41">
        <f t="shared" si="3"/>
        <v>12.478402308469089</v>
      </c>
      <c r="Q41">
        <f t="shared" si="4"/>
        <v>353.065</v>
      </c>
      <c r="R41">
        <f t="shared" si="5"/>
        <v>331.4673084690894</v>
      </c>
      <c r="T41">
        <f>R41-H41</f>
        <v>0.82230846908942112</v>
      </c>
    </row>
    <row r="42" spans="1:20" x14ac:dyDescent="0.25">
      <c r="A42">
        <v>38</v>
      </c>
      <c r="B42">
        <v>564</v>
      </c>
      <c r="C42">
        <v>584</v>
      </c>
      <c r="D42">
        <f t="shared" si="0"/>
        <v>143.5</v>
      </c>
      <c r="E42">
        <v>97.1</v>
      </c>
      <c r="G42">
        <f>D42-E42</f>
        <v>46.400000000000006</v>
      </c>
      <c r="H42">
        <f t="shared" si="1"/>
        <v>310.88000000000005</v>
      </c>
      <c r="J42">
        <f>(12150+H42)*SIN(A42*0.03077)</f>
        <v>11469.76195858326</v>
      </c>
      <c r="K42">
        <f>(12150+H42)*COS(A42*0.03077)</f>
        <v>4870.1222764768727</v>
      </c>
      <c r="M42">
        <v>65.230999999999995</v>
      </c>
      <c r="N42">
        <f t="shared" si="2"/>
        <v>72.730999999999995</v>
      </c>
      <c r="O42">
        <v>6</v>
      </c>
      <c r="P42">
        <f t="shared" si="3"/>
        <v>12.48427562752739</v>
      </c>
      <c r="Q42">
        <f t="shared" si="4"/>
        <v>346.94</v>
      </c>
      <c r="R42">
        <f t="shared" si="5"/>
        <v>331.21562752739027</v>
      </c>
      <c r="T42">
        <f>R42-H42</f>
        <v>20.335627527390216</v>
      </c>
    </row>
    <row r="43" spans="1:20" x14ac:dyDescent="0.25">
      <c r="A43">
        <v>39</v>
      </c>
      <c r="B43">
        <v>522</v>
      </c>
      <c r="C43">
        <v>547</v>
      </c>
      <c r="D43">
        <f t="shared" si="0"/>
        <v>133.625</v>
      </c>
      <c r="E43">
        <v>92.8</v>
      </c>
      <c r="G43">
        <f>D43-E43</f>
        <v>40.825000000000003</v>
      </c>
      <c r="H43">
        <f t="shared" si="1"/>
        <v>273.52750000000003</v>
      </c>
      <c r="J43">
        <f>(12150+H43)*SIN(A43*0.03077)</f>
        <v>11579.348263223861</v>
      </c>
      <c r="K43">
        <f>(12150+H43)*COS(A43*0.03077)</f>
        <v>4501.4141491569944</v>
      </c>
      <c r="M43">
        <v>66.994</v>
      </c>
      <c r="N43">
        <f t="shared" si="2"/>
        <v>74.494</v>
      </c>
      <c r="O43">
        <v>6</v>
      </c>
      <c r="P43">
        <f t="shared" si="3"/>
        <v>12.454834160204868</v>
      </c>
      <c r="Q43">
        <f t="shared" si="4"/>
        <v>340.58499999999998</v>
      </c>
      <c r="R43">
        <f t="shared" si="5"/>
        <v>295.41916020486798</v>
      </c>
      <c r="T43">
        <f>R43-H43</f>
        <v>21.891660204867947</v>
      </c>
    </row>
    <row r="44" spans="1:20" x14ac:dyDescent="0.25">
      <c r="A44">
        <v>40</v>
      </c>
      <c r="B44">
        <v>481</v>
      </c>
      <c r="C44">
        <v>501</v>
      </c>
      <c r="D44">
        <f t="shared" si="0"/>
        <v>122.75</v>
      </c>
      <c r="E44">
        <v>85.3</v>
      </c>
      <c r="G44">
        <f>D44-E44</f>
        <v>37.450000000000003</v>
      </c>
      <c r="H44">
        <f t="shared" si="1"/>
        <v>250.91500000000002</v>
      </c>
      <c r="J44">
        <f>(12150+H44)*SIN(A44*0.03077)</f>
        <v>11691.035663696888</v>
      </c>
      <c r="K44">
        <f>(12150+H44)*COS(A44*0.03077)</f>
        <v>4135.5021396914444</v>
      </c>
      <c r="M44">
        <v>68.757000000000005</v>
      </c>
      <c r="N44">
        <f t="shared" si="2"/>
        <v>76.257000000000005</v>
      </c>
      <c r="O44">
        <v>6</v>
      </c>
      <c r="P44">
        <f t="shared" si="3"/>
        <v>12.43727824214317</v>
      </c>
      <c r="Q44">
        <f t="shared" si="4"/>
        <v>334</v>
      </c>
      <c r="R44">
        <f t="shared" si="5"/>
        <v>271.27824214317047</v>
      </c>
      <c r="T44">
        <f>R44-H44</f>
        <v>20.363242143170453</v>
      </c>
    </row>
    <row r="45" spans="1:20" x14ac:dyDescent="0.25">
      <c r="A45">
        <v>41</v>
      </c>
      <c r="B45">
        <v>551</v>
      </c>
      <c r="C45">
        <v>571</v>
      </c>
      <c r="D45">
        <f t="shared" si="0"/>
        <v>140.25</v>
      </c>
      <c r="E45">
        <v>103.8</v>
      </c>
      <c r="G45">
        <f>D45-E45</f>
        <v>36.450000000000003</v>
      </c>
      <c r="H45">
        <f t="shared" si="1"/>
        <v>244.21500000000003</v>
      </c>
      <c r="J45">
        <f>(12150+H45)*SIN(A45*0.03077)</f>
        <v>11806.348713241841</v>
      </c>
      <c r="K45">
        <f>(12150+H45)*COS(A45*0.03077)</f>
        <v>3771.8292018008592</v>
      </c>
      <c r="M45">
        <v>70.52</v>
      </c>
      <c r="N45">
        <f t="shared" si="2"/>
        <v>78.02</v>
      </c>
      <c r="O45">
        <v>6</v>
      </c>
      <c r="P45">
        <f t="shared" si="3"/>
        <v>12.431524449475189</v>
      </c>
      <c r="Q45">
        <f t="shared" si="4"/>
        <v>327.185</v>
      </c>
      <c r="R45">
        <f t="shared" si="5"/>
        <v>258.7094494751891</v>
      </c>
      <c r="T45">
        <f>R45-H45</f>
        <v>14.494449475189072</v>
      </c>
    </row>
    <row r="46" spans="1:20" x14ac:dyDescent="0.25">
      <c r="A46">
        <v>42</v>
      </c>
      <c r="B46">
        <v>561</v>
      </c>
      <c r="C46">
        <v>580</v>
      </c>
      <c r="D46">
        <f t="shared" si="0"/>
        <v>142.625</v>
      </c>
      <c r="E46">
        <v>105.5</v>
      </c>
      <c r="G46">
        <f>D46-E46</f>
        <v>37.125</v>
      </c>
      <c r="H46">
        <f t="shared" si="1"/>
        <v>248.73750000000001</v>
      </c>
      <c r="J46">
        <f>(12150+H46)*SIN(A46*0.03077)</f>
        <v>11921.149239391045</v>
      </c>
      <c r="K46">
        <f>(12150+H46)*COS(A46*0.03077)</f>
        <v>3408.0628524240165</v>
      </c>
      <c r="M46">
        <v>72.283000000000001</v>
      </c>
      <c r="N46">
        <f t="shared" si="2"/>
        <v>79.783000000000001</v>
      </c>
      <c r="O46">
        <v>6</v>
      </c>
      <c r="P46">
        <f t="shared" si="3"/>
        <v>12.437545502267996</v>
      </c>
      <c r="Q46">
        <f t="shared" si="4"/>
        <v>320.14</v>
      </c>
      <c r="R46">
        <f t="shared" si="5"/>
        <v>257.68550226799613</v>
      </c>
      <c r="T46">
        <f>R46-H46</f>
        <v>8.9480022679961166</v>
      </c>
    </row>
    <row r="47" spans="1:20" x14ac:dyDescent="0.25">
      <c r="A47">
        <v>43</v>
      </c>
      <c r="B47">
        <v>489</v>
      </c>
      <c r="C47">
        <v>507</v>
      </c>
      <c r="D47">
        <f t="shared" si="0"/>
        <v>124.5</v>
      </c>
      <c r="E47">
        <v>84.9</v>
      </c>
      <c r="G47">
        <f>D47-E47</f>
        <v>39.599999999999994</v>
      </c>
      <c r="H47">
        <f t="shared" si="1"/>
        <v>265.32</v>
      </c>
      <c r="J47">
        <f>(12150+H47)*SIN(A47*0.03077)</f>
        <v>12036.432241158425</v>
      </c>
      <c r="K47">
        <f>(12150+H47)*COS(A47*0.03077)</f>
        <v>3043.7591242412659</v>
      </c>
      <c r="M47">
        <v>74.046000000000006</v>
      </c>
      <c r="N47">
        <f t="shared" si="2"/>
        <v>81.546000000000006</v>
      </c>
      <c r="O47">
        <v>6</v>
      </c>
      <c r="P47">
        <f t="shared" si="3"/>
        <v>12.455369948327919</v>
      </c>
      <c r="Q47">
        <f t="shared" si="4"/>
        <v>312.86500000000001</v>
      </c>
      <c r="R47">
        <f t="shared" si="5"/>
        <v>268.23494832791857</v>
      </c>
      <c r="T47">
        <f>R47-H47</f>
        <v>2.9149483279185802</v>
      </c>
    </row>
    <row r="48" spans="1:20" x14ac:dyDescent="0.25">
      <c r="A48">
        <v>44</v>
      </c>
      <c r="B48">
        <v>512</v>
      </c>
      <c r="C48">
        <v>532</v>
      </c>
      <c r="D48">
        <f t="shared" si="0"/>
        <v>130.5</v>
      </c>
      <c r="E48">
        <v>85</v>
      </c>
      <c r="G48">
        <f>D48-E48</f>
        <v>45.5</v>
      </c>
      <c r="H48">
        <f t="shared" si="1"/>
        <v>304.85000000000002</v>
      </c>
      <c r="J48">
        <f>(12150+H48)*SIN(A48*0.03077)</f>
        <v>12162.980020873945</v>
      </c>
      <c r="K48">
        <f>(12150+H48)*COS(A48*0.03077)</f>
        <v>2680.5233694786671</v>
      </c>
      <c r="M48">
        <v>75.808999999999997</v>
      </c>
      <c r="N48">
        <f t="shared" si="2"/>
        <v>83.308999999999997</v>
      </c>
      <c r="O48">
        <v>6</v>
      </c>
      <c r="P48">
        <f t="shared" si="3"/>
        <v>12.485082494103581</v>
      </c>
      <c r="Q48">
        <f t="shared" si="4"/>
        <v>305.36</v>
      </c>
      <c r="R48">
        <f t="shared" si="5"/>
        <v>290.4424941035814</v>
      </c>
      <c r="T48">
        <f>R48-H48</f>
        <v>-14.407505896418627</v>
      </c>
    </row>
    <row r="49" spans="1:20" x14ac:dyDescent="0.25">
      <c r="A49">
        <v>45</v>
      </c>
      <c r="B49">
        <v>677</v>
      </c>
      <c r="C49">
        <v>687</v>
      </c>
      <c r="D49">
        <f t="shared" si="0"/>
        <v>170.5</v>
      </c>
      <c r="E49">
        <v>126.9</v>
      </c>
      <c r="G49">
        <f>D49-E49</f>
        <v>43.599999999999994</v>
      </c>
      <c r="H49">
        <f t="shared" si="1"/>
        <v>292.11999999999995</v>
      </c>
      <c r="J49">
        <f>(12150+H49)*SIN(A49*0.03077)</f>
        <v>12227.179167121545</v>
      </c>
      <c r="K49">
        <f>(12150+H49)*COS(A49*0.03077)</f>
        <v>2302.702696725938</v>
      </c>
      <c r="M49">
        <v>77.572000000000003</v>
      </c>
      <c r="N49">
        <f t="shared" si="2"/>
        <v>85.072000000000003</v>
      </c>
      <c r="O49">
        <v>7</v>
      </c>
      <c r="P49">
        <f t="shared" si="3"/>
        <v>12.47764813402393</v>
      </c>
      <c r="Q49">
        <f t="shared" si="4"/>
        <v>297.625</v>
      </c>
      <c r="R49">
        <f t="shared" si="5"/>
        <v>275.27313402393003</v>
      </c>
      <c r="T49">
        <f>R49-H49</f>
        <v>-16.846865976069921</v>
      </c>
    </row>
    <row r="50" spans="1:20" x14ac:dyDescent="0.25">
      <c r="A50">
        <v>46</v>
      </c>
      <c r="B50">
        <v>531</v>
      </c>
      <c r="C50">
        <v>544</v>
      </c>
      <c r="D50">
        <f t="shared" si="0"/>
        <v>134.375</v>
      </c>
      <c r="E50">
        <v>96.5</v>
      </c>
      <c r="G50">
        <f>D50-E50</f>
        <v>37.875</v>
      </c>
      <c r="H50">
        <f t="shared" si="1"/>
        <v>253.76250000000002</v>
      </c>
      <c r="J50">
        <f>(12150+H50)*SIN(A50*0.03077)</f>
        <v>12254.338881255853</v>
      </c>
      <c r="K50">
        <f>(12150+H50)*COS(A50*0.03077)</f>
        <v>1919.5058582216614</v>
      </c>
      <c r="M50">
        <v>79.334999999999994</v>
      </c>
      <c r="N50">
        <f t="shared" si="2"/>
        <v>86.834999999999994</v>
      </c>
      <c r="O50">
        <v>7</v>
      </c>
      <c r="P50">
        <f t="shared" si="3"/>
        <v>12.450514744751244</v>
      </c>
      <c r="Q50">
        <f t="shared" si="4"/>
        <v>289.65999999999997</v>
      </c>
      <c r="R50">
        <f t="shared" si="5"/>
        <v>240.17474475124385</v>
      </c>
      <c r="T50">
        <f>R50-H50</f>
        <v>-13.587755248756167</v>
      </c>
    </row>
    <row r="51" spans="1:20" x14ac:dyDescent="0.25">
      <c r="A51">
        <v>47</v>
      </c>
      <c r="B51">
        <v>481</v>
      </c>
      <c r="C51">
        <v>497</v>
      </c>
      <c r="D51">
        <f t="shared" si="0"/>
        <v>122.25</v>
      </c>
      <c r="E51">
        <v>83.6</v>
      </c>
      <c r="G51">
        <f>D51-E51</f>
        <v>38.650000000000006</v>
      </c>
      <c r="H51">
        <f t="shared" si="1"/>
        <v>258.95500000000004</v>
      </c>
      <c r="J51">
        <f>(12150+H51)*SIN(A51*0.03077)</f>
        <v>12312.744294863898</v>
      </c>
      <c r="K51">
        <f>(12150+H51)*COS(A51*0.03077)</f>
        <v>1542.2360783361009</v>
      </c>
      <c r="M51">
        <v>81.097999999999999</v>
      </c>
      <c r="N51">
        <f t="shared" si="2"/>
        <v>88.597999999999999</v>
      </c>
      <c r="O51">
        <v>7</v>
      </c>
      <c r="P51">
        <f t="shared" si="3"/>
        <v>12.435246353111099</v>
      </c>
      <c r="Q51">
        <f t="shared" si="4"/>
        <v>281.46499999999997</v>
      </c>
      <c r="R51">
        <f t="shared" si="5"/>
        <v>216.71135311109879</v>
      </c>
      <c r="T51">
        <f>R51-H51</f>
        <v>-42.243646888901253</v>
      </c>
    </row>
    <row r="52" spans="1:20" x14ac:dyDescent="0.25">
      <c r="A52">
        <v>48</v>
      </c>
      <c r="M52">
        <v>82.861000000000004</v>
      </c>
      <c r="N52">
        <f t="shared" si="2"/>
        <v>90.361000000000004</v>
      </c>
      <c r="O52">
        <v>7</v>
      </c>
      <c r="P52">
        <f t="shared" si="3"/>
        <v>12.431770449789436</v>
      </c>
      <c r="Q52">
        <f t="shared" si="4"/>
        <v>273.03999999999996</v>
      </c>
      <c r="R52">
        <f t="shared" si="5"/>
        <v>204.81044978943609</v>
      </c>
    </row>
    <row r="53" spans="1:20" x14ac:dyDescent="0.25">
      <c r="A53">
        <v>49</v>
      </c>
      <c r="B53">
        <v>488</v>
      </c>
      <c r="C53">
        <v>503</v>
      </c>
      <c r="D53">
        <f t="shared" si="0"/>
        <v>123.875</v>
      </c>
      <c r="E53">
        <v>86.8</v>
      </c>
      <c r="G53">
        <f>D53-E53</f>
        <v>37.075000000000003</v>
      </c>
      <c r="H53">
        <f t="shared" si="1"/>
        <v>248.40250000000003</v>
      </c>
      <c r="J53">
        <f>(12150+H53)*SIN(A53*0.03077)</f>
        <v>12373.754206373</v>
      </c>
      <c r="K53">
        <f>(12150+H53)*COS(A53*0.03077)</f>
        <v>781.40347597942628</v>
      </c>
      <c r="M53">
        <v>84.623999999999995</v>
      </c>
      <c r="N53">
        <f t="shared" si="2"/>
        <v>92.123999999999995</v>
      </c>
      <c r="O53">
        <v>7</v>
      </c>
      <c r="P53">
        <f t="shared" si="3"/>
        <v>12.440070557646713</v>
      </c>
      <c r="Q53">
        <f t="shared" si="4"/>
        <v>264.38499999999999</v>
      </c>
      <c r="R53">
        <f t="shared" si="5"/>
        <v>204.4555576467132</v>
      </c>
      <c r="T53">
        <f>R53-H53</f>
        <v>-43.946942353286829</v>
      </c>
    </row>
    <row r="55" spans="1:20" x14ac:dyDescent="0.25">
      <c r="A55" t="s">
        <v>14</v>
      </c>
      <c r="S55" t="s">
        <v>3</v>
      </c>
      <c r="T55">
        <f>_xlfn.STDEV.P(T5:T53)</f>
        <v>18.239733627023625</v>
      </c>
    </row>
    <row r="56" spans="1:20" x14ac:dyDescent="0.25">
      <c r="A56" t="s">
        <v>13</v>
      </c>
    </row>
    <row r="57" spans="1:20" x14ac:dyDescent="0.25">
      <c r="A57" t="s">
        <v>22</v>
      </c>
    </row>
    <row r="58" spans="1:20" x14ac:dyDescent="0.25">
      <c r="A58" t="s">
        <v>21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8"/>
  <sheetViews>
    <sheetView topLeftCell="J1" zoomScaleNormal="100" workbookViewId="0">
      <selection activeCell="M2" sqref="M2:R4"/>
    </sheetView>
  </sheetViews>
  <sheetFormatPr defaultRowHeight="15" x14ac:dyDescent="0.25"/>
  <cols>
    <col min="1" max="1" width="11" customWidth="1"/>
    <col min="4" max="4" width="18.28515625" customWidth="1"/>
    <col min="5" max="5" width="16" customWidth="1"/>
    <col min="7" max="7" width="12.42578125" customWidth="1"/>
    <col min="8" max="8" width="10.7109375" customWidth="1"/>
    <col min="13" max="13" width="11.85546875" customWidth="1"/>
    <col min="14" max="14" width="14" customWidth="1"/>
    <col min="16" max="16" width="18" customWidth="1"/>
    <col min="17" max="17" width="14.7109375" customWidth="1"/>
    <col min="18" max="18" width="14.140625" customWidth="1"/>
  </cols>
  <sheetData>
    <row r="1" spans="1:20" x14ac:dyDescent="0.25">
      <c r="A1" s="1" t="s">
        <v>5</v>
      </c>
      <c r="B1" s="1"/>
      <c r="C1" s="1"/>
    </row>
    <row r="2" spans="1:20" x14ac:dyDescent="0.25">
      <c r="A2" t="s">
        <v>0</v>
      </c>
      <c r="B2" t="s">
        <v>37</v>
      </c>
      <c r="D2" t="s">
        <v>33</v>
      </c>
      <c r="E2" t="s">
        <v>35</v>
      </c>
      <c r="G2" t="s">
        <v>10</v>
      </c>
      <c r="H2" t="s">
        <v>10</v>
      </c>
      <c r="J2" s="1" t="s">
        <v>36</v>
      </c>
      <c r="M2" t="s">
        <v>17</v>
      </c>
      <c r="N2" t="s">
        <v>20</v>
      </c>
      <c r="O2" t="s">
        <v>18</v>
      </c>
      <c r="P2" t="s">
        <v>23</v>
      </c>
      <c r="Q2" t="s">
        <v>28</v>
      </c>
      <c r="R2" t="s">
        <v>30</v>
      </c>
      <c r="T2" t="s">
        <v>12</v>
      </c>
    </row>
    <row r="3" spans="1:20" x14ac:dyDescent="0.25">
      <c r="B3" t="s">
        <v>38</v>
      </c>
      <c r="C3" t="s">
        <v>39</v>
      </c>
      <c r="D3" t="s">
        <v>34</v>
      </c>
      <c r="E3" t="s">
        <v>40</v>
      </c>
      <c r="G3" t="s">
        <v>9</v>
      </c>
      <c r="H3" t="s">
        <v>11</v>
      </c>
      <c r="J3" s="1" t="s">
        <v>15</v>
      </c>
      <c r="K3" s="1"/>
      <c r="M3" t="s">
        <v>16</v>
      </c>
      <c r="N3" t="s">
        <v>26</v>
      </c>
      <c r="O3" t="s">
        <v>19</v>
      </c>
      <c r="P3" t="s">
        <v>24</v>
      </c>
      <c r="Q3" t="s">
        <v>29</v>
      </c>
      <c r="R3" t="s">
        <v>32</v>
      </c>
    </row>
    <row r="4" spans="1:20" x14ac:dyDescent="0.25">
      <c r="J4" s="1" t="s">
        <v>1</v>
      </c>
      <c r="K4" s="1" t="s">
        <v>2</v>
      </c>
      <c r="N4" t="s">
        <v>16</v>
      </c>
      <c r="P4" t="s">
        <v>25</v>
      </c>
      <c r="Q4" t="s">
        <v>27</v>
      </c>
      <c r="R4" t="s">
        <v>31</v>
      </c>
    </row>
    <row r="5" spans="1:20" x14ac:dyDescent="0.25">
      <c r="A5">
        <v>1</v>
      </c>
      <c r="B5">
        <v>477</v>
      </c>
      <c r="C5">
        <v>484</v>
      </c>
      <c r="D5">
        <f>AVERAGE(B5:C5)/4</f>
        <v>120.125</v>
      </c>
      <c r="E5">
        <v>41.9</v>
      </c>
      <c r="G5">
        <f>D5-E5</f>
        <v>78.224999999999994</v>
      </c>
      <c r="H5">
        <f>G5*6.7</f>
        <v>524.10749999999996</v>
      </c>
      <c r="J5">
        <f>((17500+H5)*SIN(A5*0.03077- (PI()/4)))/1000</f>
        <v>-12.346834886079456</v>
      </c>
      <c r="K5">
        <f>((17500+H5)*COS(A5*0.03077 - (PI()/4)))/1000</f>
        <v>13.131036496310848</v>
      </c>
      <c r="M5">
        <v>0</v>
      </c>
      <c r="N5">
        <f>M5+2.8</f>
        <v>2.8</v>
      </c>
      <c r="O5">
        <v>0</v>
      </c>
      <c r="P5">
        <f>18*COS((PI()/180)*6)/COS((PI()/180)*((6+(O5*12))-N5))</f>
        <v>17.929350201657147</v>
      </c>
      <c r="Q5">
        <f>(-5.9*A5)+605</f>
        <v>599.1</v>
      </c>
      <c r="R5">
        <f>(1000*(P5-18)) +Q5</f>
        <v>528.45020165714732</v>
      </c>
      <c r="T5">
        <f>R5-H5</f>
        <v>4.3427016571473587</v>
      </c>
    </row>
    <row r="6" spans="1:20" x14ac:dyDescent="0.25">
      <c r="A6">
        <v>2</v>
      </c>
      <c r="B6">
        <v>468</v>
      </c>
      <c r="C6">
        <v>468</v>
      </c>
      <c r="D6">
        <f t="shared" ref="D6:D53" si="0">AVERAGE(B6:C6)/4</f>
        <v>117</v>
      </c>
      <c r="E6">
        <v>43</v>
      </c>
      <c r="G6">
        <f>D6-E6</f>
        <v>74</v>
      </c>
      <c r="H6">
        <f t="shared" ref="H6:H53" si="1">G6*6.7</f>
        <v>495.8</v>
      </c>
      <c r="J6">
        <f>((17500+H6)*SIN(A6*0.03077- (PI()/4)))/1000</f>
        <v>-11.918264659853694</v>
      </c>
      <c r="K6">
        <f>((17500+H6)*COS(A6*0.03077 - (PI()/4)))/1000</f>
        <v>13.483463395496072</v>
      </c>
      <c r="M6">
        <v>1.7629999999999999</v>
      </c>
      <c r="N6">
        <f t="shared" ref="N6:N53" si="2">M6+2.8</f>
        <v>4.5629999999999997</v>
      </c>
      <c r="O6">
        <v>0</v>
      </c>
      <c r="P6">
        <f t="shared" ref="P6:P53" si="3">18*COS((PI()/180)*6)/COS((PI()/180)*((6+(O6*12))-N6))</f>
        <v>17.907025809601919</v>
      </c>
      <c r="Q6">
        <f t="shared" ref="Q6:Q53" si="4">(-5.9*A6)+605</f>
        <v>593.20000000000005</v>
      </c>
      <c r="R6">
        <f t="shared" ref="R6:R53" si="5">(1000*(P6-18)) +Q6</f>
        <v>500.22580960191885</v>
      </c>
      <c r="T6">
        <f>R6-H6</f>
        <v>4.4258096019188429</v>
      </c>
    </row>
    <row r="7" spans="1:20" x14ac:dyDescent="0.25">
      <c r="A7">
        <v>3</v>
      </c>
      <c r="B7">
        <v>468</v>
      </c>
      <c r="C7">
        <v>466</v>
      </c>
      <c r="D7">
        <f t="shared" si="0"/>
        <v>116.75</v>
      </c>
      <c r="E7">
        <v>46</v>
      </c>
      <c r="G7">
        <f>D7-E7</f>
        <v>70.75</v>
      </c>
      <c r="H7">
        <f t="shared" si="1"/>
        <v>474.02500000000003</v>
      </c>
      <c r="J7">
        <f>((17500+H7)*SIN(A7*0.03077- (PI()/4)))/1000</f>
        <v>-11.483889944363328</v>
      </c>
      <c r="K7">
        <f>((17500+H7)*COS(A7*0.03077 - (PI()/4)))/1000</f>
        <v>13.826997014767011</v>
      </c>
      <c r="M7">
        <v>3.5259999999999998</v>
      </c>
      <c r="N7">
        <f t="shared" si="2"/>
        <v>6.3259999999999996</v>
      </c>
      <c r="O7">
        <v>0</v>
      </c>
      <c r="P7">
        <f t="shared" si="3"/>
        <v>17.901683886115944</v>
      </c>
      <c r="Q7">
        <f t="shared" si="4"/>
        <v>587.29999999999995</v>
      </c>
      <c r="R7">
        <f t="shared" si="5"/>
        <v>488.98388611594351</v>
      </c>
      <c r="T7">
        <f>R7-H7</f>
        <v>14.958886115943471</v>
      </c>
    </row>
    <row r="8" spans="1:20" x14ac:dyDescent="0.25">
      <c r="A8">
        <v>4</v>
      </c>
      <c r="B8">
        <v>485</v>
      </c>
      <c r="C8">
        <v>488</v>
      </c>
      <c r="D8">
        <f t="shared" si="0"/>
        <v>121.625</v>
      </c>
      <c r="E8">
        <v>48.4</v>
      </c>
      <c r="G8">
        <f>D8-E8</f>
        <v>73.224999999999994</v>
      </c>
      <c r="H8">
        <f t="shared" si="1"/>
        <v>490.60749999999996</v>
      </c>
      <c r="J8">
        <f>((17500+H8)*SIN(A8*0.03077- (PI()/4)))/1000</f>
        <v>-11.063261726690309</v>
      </c>
      <c r="K8">
        <f>((17500+H8)*COS(A8*0.03077 - (PI()/4)))/1000</f>
        <v>14.186831858657012</v>
      </c>
      <c r="M8">
        <v>5.2889999999999997</v>
      </c>
      <c r="N8">
        <f t="shared" si="2"/>
        <v>8.0889999999999986</v>
      </c>
      <c r="O8">
        <v>0</v>
      </c>
      <c r="P8">
        <f t="shared" si="3"/>
        <v>17.913299108045898</v>
      </c>
      <c r="Q8">
        <f t="shared" si="4"/>
        <v>581.4</v>
      </c>
      <c r="R8">
        <f t="shared" si="5"/>
        <v>494.69910804589784</v>
      </c>
      <c r="T8">
        <f>R8-H8</f>
        <v>4.0916080458978854</v>
      </c>
    </row>
    <row r="9" spans="1:20" x14ac:dyDescent="0.25">
      <c r="A9">
        <v>5</v>
      </c>
      <c r="B9">
        <v>464</v>
      </c>
      <c r="C9">
        <v>465</v>
      </c>
      <c r="D9">
        <f t="shared" si="0"/>
        <v>116.125</v>
      </c>
      <c r="E9">
        <v>42.5</v>
      </c>
      <c r="G9">
        <f>D9-E9</f>
        <v>73.625</v>
      </c>
      <c r="H9">
        <f t="shared" si="1"/>
        <v>493.28750000000002</v>
      </c>
      <c r="J9">
        <f>((17500+H9)*SIN(A9*0.03077- (PI()/4)))/1000</f>
        <v>-10.623147153876772</v>
      </c>
      <c r="K9">
        <f>((17500+H9)*COS(A9*0.03077 - (PI()/4)))/1000</f>
        <v>14.522642307952641</v>
      </c>
      <c r="M9">
        <v>7.0519999999999996</v>
      </c>
      <c r="N9">
        <f t="shared" si="2"/>
        <v>9.8520000000000003</v>
      </c>
      <c r="O9">
        <v>0</v>
      </c>
      <c r="P9">
        <f t="shared" si="3"/>
        <v>17.941926560026154</v>
      </c>
      <c r="Q9">
        <f t="shared" si="4"/>
        <v>575.5</v>
      </c>
      <c r="R9">
        <f t="shared" si="5"/>
        <v>517.42656002615399</v>
      </c>
      <c r="T9">
        <f>R9-H9</f>
        <v>24.13906002615397</v>
      </c>
    </row>
    <row r="10" spans="1:20" x14ac:dyDescent="0.25">
      <c r="A10">
        <v>6</v>
      </c>
      <c r="B10">
        <v>605</v>
      </c>
      <c r="C10">
        <v>605</v>
      </c>
      <c r="D10">
        <f t="shared" si="0"/>
        <v>151.25</v>
      </c>
      <c r="E10">
        <v>74.8</v>
      </c>
      <c r="G10">
        <f>D10-E10</f>
        <v>76.45</v>
      </c>
      <c r="H10">
        <f t="shared" si="1"/>
        <v>512.21500000000003</v>
      </c>
      <c r="J10">
        <f>((17500+H10)*SIN(A10*0.03077- (PI()/4)))/1000</f>
        <v>-10.182026820878795</v>
      </c>
      <c r="K10">
        <f>((17500+H10)*COS(A10*0.03077 - (PI()/4)))/1000</f>
        <v>14.858203761731424</v>
      </c>
      <c r="M10">
        <v>8.8149999999999995</v>
      </c>
      <c r="N10">
        <f t="shared" si="2"/>
        <v>11.614999999999998</v>
      </c>
      <c r="O10">
        <v>0</v>
      </c>
      <c r="P10">
        <f t="shared" si="3"/>
        <v>17.98770237319593</v>
      </c>
      <c r="Q10">
        <f t="shared" si="4"/>
        <v>569.6</v>
      </c>
      <c r="R10">
        <f t="shared" si="5"/>
        <v>557.30237319592982</v>
      </c>
      <c r="T10">
        <f>R10-H10</f>
        <v>45.087373195929786</v>
      </c>
    </row>
    <row r="11" spans="1:20" x14ac:dyDescent="0.25">
      <c r="A11">
        <v>7</v>
      </c>
      <c r="B11">
        <v>500</v>
      </c>
      <c r="C11">
        <v>501</v>
      </c>
      <c r="D11">
        <f t="shared" si="0"/>
        <v>125.125</v>
      </c>
      <c r="E11">
        <v>44.3</v>
      </c>
      <c r="G11">
        <f>D11-E11</f>
        <v>80.825000000000003</v>
      </c>
      <c r="H11">
        <f t="shared" si="1"/>
        <v>541.52750000000003</v>
      </c>
      <c r="J11">
        <f>((17500+H11)*SIN(A11*0.03077- (PI()/4)))/1000</f>
        <v>-9.7359104421007974</v>
      </c>
      <c r="K11">
        <f>((17500+H11)*COS(A11*0.03077 - (PI()/4)))/1000</f>
        <v>15.189100118066538</v>
      </c>
      <c r="M11">
        <v>10.577999999999999</v>
      </c>
      <c r="N11">
        <f t="shared" si="2"/>
        <v>13.378</v>
      </c>
      <c r="O11">
        <v>1</v>
      </c>
      <c r="P11">
        <f t="shared" si="3"/>
        <v>17.95979918961428</v>
      </c>
      <c r="Q11">
        <f t="shared" si="4"/>
        <v>563.70000000000005</v>
      </c>
      <c r="R11">
        <f t="shared" si="5"/>
        <v>523.49918961428011</v>
      </c>
      <c r="T11">
        <f>R11-H11</f>
        <v>-18.028310385719919</v>
      </c>
    </row>
    <row r="12" spans="1:20" x14ac:dyDescent="0.25">
      <c r="A12">
        <v>8</v>
      </c>
      <c r="B12">
        <v>469</v>
      </c>
      <c r="C12">
        <v>472</v>
      </c>
      <c r="D12">
        <f t="shared" si="0"/>
        <v>117.625</v>
      </c>
      <c r="E12">
        <v>46.4</v>
      </c>
      <c r="G12">
        <f>D12-E12</f>
        <v>71.224999999999994</v>
      </c>
      <c r="H12">
        <f t="shared" si="1"/>
        <v>477.20749999999998</v>
      </c>
      <c r="J12">
        <f>((17500+H12)*SIN(A12*0.03077- (PI()/4)))/1000</f>
        <v>-9.2309798078569365</v>
      </c>
      <c r="K12">
        <f>((17500+H12)*COS(A12*0.03077 - (PI()/4)))/1000</f>
        <v>15.42624391370089</v>
      </c>
      <c r="M12">
        <v>12.340999999999999</v>
      </c>
      <c r="N12">
        <f t="shared" si="2"/>
        <v>15.140999999999998</v>
      </c>
      <c r="O12">
        <v>1</v>
      </c>
      <c r="P12">
        <f t="shared" si="3"/>
        <v>17.923703660477372</v>
      </c>
      <c r="Q12">
        <f t="shared" si="4"/>
        <v>557.79999999999995</v>
      </c>
      <c r="R12">
        <f t="shared" si="5"/>
        <v>481.50366047737202</v>
      </c>
      <c r="T12">
        <f>R12-H12</f>
        <v>4.296160477372041</v>
      </c>
    </row>
    <row r="13" spans="1:20" x14ac:dyDescent="0.25">
      <c r="A13">
        <v>9</v>
      </c>
      <c r="B13">
        <v>512</v>
      </c>
      <c r="C13">
        <v>505</v>
      </c>
      <c r="D13">
        <f t="shared" si="0"/>
        <v>127.125</v>
      </c>
      <c r="E13">
        <v>59.8</v>
      </c>
      <c r="G13">
        <f>D13-E13</f>
        <v>67.325000000000003</v>
      </c>
      <c r="H13">
        <f t="shared" si="1"/>
        <v>451.07750000000004</v>
      </c>
      <c r="J13">
        <f>((17500+H13)*SIN(A13*0.03077- (PI()/4)))/1000</f>
        <v>-8.739298489186698</v>
      </c>
      <c r="K13">
        <f>((17500+H13)*COS(A13*0.03077 - (PI()/4)))/1000</f>
        <v>15.680109863387608</v>
      </c>
      <c r="M13">
        <v>14.103999999999999</v>
      </c>
      <c r="N13">
        <f t="shared" si="2"/>
        <v>16.904</v>
      </c>
      <c r="O13">
        <v>1</v>
      </c>
      <c r="P13">
        <f t="shared" si="3"/>
        <v>17.90466977740666</v>
      </c>
      <c r="Q13">
        <f t="shared" si="4"/>
        <v>551.9</v>
      </c>
      <c r="R13">
        <f t="shared" si="5"/>
        <v>456.56977740666008</v>
      </c>
      <c r="T13">
        <f>R13-H13</f>
        <v>5.4922774066600368</v>
      </c>
    </row>
    <row r="14" spans="1:20" x14ac:dyDescent="0.25">
      <c r="A14">
        <v>10</v>
      </c>
      <c r="B14">
        <v>484</v>
      </c>
      <c r="C14">
        <v>482</v>
      </c>
      <c r="D14">
        <f t="shared" si="0"/>
        <v>120.75</v>
      </c>
      <c r="E14">
        <v>53.6</v>
      </c>
      <c r="G14">
        <f>D14-E14</f>
        <v>67.150000000000006</v>
      </c>
      <c r="H14">
        <f t="shared" si="1"/>
        <v>449.90500000000003</v>
      </c>
      <c r="J14">
        <f>((17500+H14)*SIN(A14*0.03077- (PI()/4)))/1000</f>
        <v>-8.2522217721736837</v>
      </c>
      <c r="K14">
        <f>((17500+H14)*COS(A14*0.03077 - (PI()/4)))/1000</f>
        <v>15.940512078722177</v>
      </c>
      <c r="M14">
        <v>15.867000000000001</v>
      </c>
      <c r="N14">
        <f t="shared" si="2"/>
        <v>18.667000000000002</v>
      </c>
      <c r="O14">
        <v>1</v>
      </c>
      <c r="P14">
        <f t="shared" si="3"/>
        <v>17.902607192000101</v>
      </c>
      <c r="Q14">
        <f t="shared" si="4"/>
        <v>546</v>
      </c>
      <c r="R14">
        <f t="shared" si="5"/>
        <v>448.60719200010089</v>
      </c>
      <c r="T14">
        <f>R14-H14</f>
        <v>-1.2978079998991348</v>
      </c>
    </row>
    <row r="15" spans="1:20" x14ac:dyDescent="0.25">
      <c r="A15">
        <v>11</v>
      </c>
      <c r="B15">
        <v>529</v>
      </c>
      <c r="C15">
        <v>529</v>
      </c>
      <c r="D15">
        <f t="shared" si="0"/>
        <v>132.25</v>
      </c>
      <c r="E15">
        <v>66.5</v>
      </c>
      <c r="G15">
        <f>D15-E15</f>
        <v>65.75</v>
      </c>
      <c r="H15">
        <f t="shared" si="1"/>
        <v>440.52500000000003</v>
      </c>
      <c r="J15">
        <f>((17500+H15)*SIN(A15*0.03077- (PI()/4)))/1000</f>
        <v>-7.7538493340703027</v>
      </c>
      <c r="K15">
        <f>((17500+H15)*COS(A15*0.03077 - (PI()/4)))/1000</f>
        <v>16.178388602705851</v>
      </c>
      <c r="M15">
        <v>17.63</v>
      </c>
      <c r="N15">
        <f t="shared" si="2"/>
        <v>20.43</v>
      </c>
      <c r="O15">
        <v>1</v>
      </c>
      <c r="P15">
        <f t="shared" si="3"/>
        <v>17.917506127602504</v>
      </c>
      <c r="Q15">
        <f t="shared" si="4"/>
        <v>540.1</v>
      </c>
      <c r="R15">
        <f t="shared" si="5"/>
        <v>457.6061276025041</v>
      </c>
      <c r="T15">
        <f>R15-H15</f>
        <v>17.081127602504068</v>
      </c>
    </row>
    <row r="16" spans="1:20" x14ac:dyDescent="0.25">
      <c r="A16">
        <v>12</v>
      </c>
      <c r="B16">
        <v>603</v>
      </c>
      <c r="C16">
        <v>603</v>
      </c>
      <c r="D16">
        <f t="shared" si="0"/>
        <v>150.75</v>
      </c>
      <c r="E16">
        <v>78.099999999999994</v>
      </c>
      <c r="G16">
        <f>D16-E16</f>
        <v>72.650000000000006</v>
      </c>
      <c r="H16">
        <f t="shared" si="1"/>
        <v>486.75500000000005</v>
      </c>
      <c r="J16">
        <f>((17500+H16)*SIN(A16*0.03077- (PI()/4)))/1000</f>
        <v>-7.2711369666049794</v>
      </c>
      <c r="K16">
        <f>((17500+H16)*COS(A16*0.03077 - (PI()/4)))/1000</f>
        <v>16.451562924017146</v>
      </c>
      <c r="M16">
        <v>19.393000000000001</v>
      </c>
      <c r="N16">
        <f t="shared" si="2"/>
        <v>22.193000000000001</v>
      </c>
      <c r="O16">
        <v>1</v>
      </c>
      <c r="P16">
        <f t="shared" si="3"/>
        <v>17.949437266029015</v>
      </c>
      <c r="Q16">
        <f t="shared" si="4"/>
        <v>534.20000000000005</v>
      </c>
      <c r="R16">
        <f t="shared" si="5"/>
        <v>483.63726602901539</v>
      </c>
      <c r="T16">
        <f>R16-H16</f>
        <v>-3.1177339709846592</v>
      </c>
    </row>
    <row r="17" spans="1:20" x14ac:dyDescent="0.25">
      <c r="A17">
        <v>13</v>
      </c>
      <c r="B17">
        <v>540</v>
      </c>
      <c r="C17">
        <v>545</v>
      </c>
      <c r="D17">
        <f t="shared" si="0"/>
        <v>135.625</v>
      </c>
      <c r="E17">
        <v>53.5</v>
      </c>
      <c r="G17">
        <f>D17-E17</f>
        <v>82.125</v>
      </c>
      <c r="H17">
        <f t="shared" si="1"/>
        <v>550.23750000000007</v>
      </c>
      <c r="J17">
        <f>((17500+H17)*SIN(A17*0.03077- (PI()/4)))/1000</f>
        <v>-6.7854246617433445</v>
      </c>
      <c r="K17">
        <f>((17500+H17)*COS(A17*0.03077 - (PI()/4)))/1000</f>
        <v>16.726299231037672</v>
      </c>
      <c r="M17">
        <v>21.155999999999999</v>
      </c>
      <c r="N17">
        <f t="shared" si="2"/>
        <v>23.956</v>
      </c>
      <c r="O17">
        <v>1</v>
      </c>
      <c r="P17">
        <f t="shared" si="3"/>
        <v>17.998552567547247</v>
      </c>
      <c r="Q17">
        <f t="shared" si="4"/>
        <v>528.29999999999995</v>
      </c>
      <c r="R17">
        <f t="shared" si="5"/>
        <v>526.85256754724662</v>
      </c>
      <c r="T17">
        <f>R17-H17</f>
        <v>-23.384932452753446</v>
      </c>
    </row>
    <row r="18" spans="1:20" x14ac:dyDescent="0.25">
      <c r="A18">
        <v>14</v>
      </c>
      <c r="B18">
        <v>593</v>
      </c>
      <c r="C18">
        <v>598</v>
      </c>
      <c r="D18">
        <f t="shared" si="0"/>
        <v>148.875</v>
      </c>
      <c r="E18">
        <v>74.3</v>
      </c>
      <c r="G18">
        <f>D18-E18</f>
        <v>74.575000000000003</v>
      </c>
      <c r="H18">
        <f t="shared" si="1"/>
        <v>499.65250000000003</v>
      </c>
      <c r="J18">
        <f>((17500+H18)*SIN(A18*0.03077- (PI()/4)))/1000</f>
        <v>-6.2500609555723665</v>
      </c>
      <c r="K18">
        <f>((17500+H18)*COS(A18*0.03077 - (PI()/4)))/1000</f>
        <v>16.879698699099642</v>
      </c>
      <c r="M18">
        <v>22.919</v>
      </c>
      <c r="N18">
        <f t="shared" si="2"/>
        <v>25.719000000000001</v>
      </c>
      <c r="O18">
        <v>2</v>
      </c>
      <c r="P18">
        <f t="shared" si="3"/>
        <v>17.951479775917079</v>
      </c>
      <c r="Q18">
        <f t="shared" si="4"/>
        <v>522.4</v>
      </c>
      <c r="R18">
        <f t="shared" si="5"/>
        <v>473.87977591707897</v>
      </c>
      <c r="T18">
        <f>R18-H18</f>
        <v>-25.772724082921059</v>
      </c>
    </row>
    <row r="19" spans="1:20" x14ac:dyDescent="0.25">
      <c r="A19">
        <v>15</v>
      </c>
      <c r="B19">
        <v>562</v>
      </c>
      <c r="C19">
        <v>561</v>
      </c>
      <c r="D19">
        <f t="shared" si="0"/>
        <v>140.375</v>
      </c>
      <c r="E19">
        <v>70.900000000000006</v>
      </c>
      <c r="G19">
        <f>D19-E19</f>
        <v>69.474999999999994</v>
      </c>
      <c r="H19">
        <f t="shared" si="1"/>
        <v>465.48249999999996</v>
      </c>
      <c r="J19">
        <f>((17500+H19)*SIN(A19*0.03077- (PI()/4)))/1000</f>
        <v>-5.7169225822504846</v>
      </c>
      <c r="K19">
        <f>((17500+H19)*COS(A19*0.03077 - (PI()/4)))/1000</f>
        <v>17.031598798890276</v>
      </c>
      <c r="M19">
        <v>24.681999999999999</v>
      </c>
      <c r="N19">
        <f t="shared" si="2"/>
        <v>27.481999999999999</v>
      </c>
      <c r="O19">
        <v>2</v>
      </c>
      <c r="P19">
        <f t="shared" si="3"/>
        <v>17.918695175053372</v>
      </c>
      <c r="Q19">
        <f t="shared" si="4"/>
        <v>516.5</v>
      </c>
      <c r="R19">
        <f t="shared" si="5"/>
        <v>435.19517505337228</v>
      </c>
      <c r="T19">
        <f>R19-H19</f>
        <v>-30.287324946627677</v>
      </c>
    </row>
    <row r="20" spans="1:20" x14ac:dyDescent="0.25">
      <c r="A20">
        <v>16</v>
      </c>
      <c r="M20">
        <v>26.445</v>
      </c>
      <c r="N20">
        <f t="shared" si="2"/>
        <v>29.245000000000001</v>
      </c>
      <c r="O20">
        <v>2</v>
      </c>
      <c r="P20">
        <f t="shared" si="3"/>
        <v>17.902948424044645</v>
      </c>
      <c r="Q20">
        <f t="shared" si="4"/>
        <v>510.6</v>
      </c>
      <c r="R20">
        <f t="shared" si="5"/>
        <v>413.54842404464506</v>
      </c>
    </row>
    <row r="21" spans="1:20" x14ac:dyDescent="0.25">
      <c r="A21">
        <v>17</v>
      </c>
      <c r="B21">
        <v>522</v>
      </c>
      <c r="C21">
        <v>518</v>
      </c>
      <c r="D21">
        <f t="shared" si="0"/>
        <v>130</v>
      </c>
      <c r="E21">
        <v>69</v>
      </c>
      <c r="G21">
        <f>D21-E21</f>
        <v>61</v>
      </c>
      <c r="H21">
        <f t="shared" si="1"/>
        <v>408.7</v>
      </c>
      <c r="J21">
        <f>((17500+H21)*SIN(A21*0.03077- (PI()/4)))/1000</f>
        <v>-4.6439130751401647</v>
      </c>
      <c r="K21">
        <f>((17500+H21)*COS(A21*0.03077 - (PI()/4)))/1000</f>
        <v>17.296115374283968</v>
      </c>
      <c r="M21">
        <v>28.207999999999998</v>
      </c>
      <c r="N21">
        <f t="shared" si="2"/>
        <v>31.007999999999999</v>
      </c>
      <c r="O21">
        <v>2</v>
      </c>
      <c r="P21">
        <f t="shared" si="3"/>
        <v>17.904164811297974</v>
      </c>
      <c r="Q21">
        <f t="shared" si="4"/>
        <v>504.7</v>
      </c>
      <c r="R21">
        <f t="shared" si="5"/>
        <v>408.86481129797431</v>
      </c>
      <c r="T21">
        <f>R21-H21</f>
        <v>0.16481129797432459</v>
      </c>
    </row>
    <row r="22" spans="1:20" x14ac:dyDescent="0.25">
      <c r="A22">
        <v>18</v>
      </c>
      <c r="B22">
        <v>532</v>
      </c>
      <c r="C22">
        <v>533</v>
      </c>
      <c r="D22">
        <f t="shared" si="0"/>
        <v>133.125</v>
      </c>
      <c r="E22">
        <v>67.3</v>
      </c>
      <c r="G22">
        <f>D22-E22</f>
        <v>65.825000000000003</v>
      </c>
      <c r="H22">
        <f t="shared" si="1"/>
        <v>441.02750000000003</v>
      </c>
      <c r="J22">
        <f>((17500+H22)*SIN(A22*0.03077- (PI()/4)))/1000</f>
        <v>-4.1170156935380389</v>
      </c>
      <c r="K22">
        <f>((17500+H22)*COS(A22*0.03077 - (PI()/4)))/1000</f>
        <v>17.46226358565572</v>
      </c>
      <c r="M22">
        <v>29.971</v>
      </c>
      <c r="N22">
        <f t="shared" si="2"/>
        <v>32.771000000000001</v>
      </c>
      <c r="O22">
        <v>2</v>
      </c>
      <c r="P22">
        <f t="shared" si="3"/>
        <v>17.922350102425781</v>
      </c>
      <c r="Q22">
        <f t="shared" si="4"/>
        <v>498.8</v>
      </c>
      <c r="R22">
        <f t="shared" si="5"/>
        <v>421.15010242578143</v>
      </c>
      <c r="T22">
        <f>R22-H22</f>
        <v>-19.877397574218605</v>
      </c>
    </row>
    <row r="23" spans="1:20" x14ac:dyDescent="0.25">
      <c r="A23">
        <v>19</v>
      </c>
      <c r="M23">
        <v>31.734000000000002</v>
      </c>
      <c r="N23">
        <f t="shared" si="2"/>
        <v>34.533999999999999</v>
      </c>
      <c r="O23">
        <v>2</v>
      </c>
      <c r="P23">
        <f t="shared" si="3"/>
        <v>17.957590607047642</v>
      </c>
      <c r="Q23">
        <f t="shared" si="4"/>
        <v>492.9</v>
      </c>
      <c r="R23">
        <f t="shared" si="5"/>
        <v>450.49060704764207</v>
      </c>
    </row>
    <row r="24" spans="1:20" x14ac:dyDescent="0.25">
      <c r="A24">
        <v>20</v>
      </c>
      <c r="B24">
        <v>570</v>
      </c>
      <c r="C24">
        <v>564</v>
      </c>
      <c r="D24">
        <f t="shared" si="0"/>
        <v>141.75</v>
      </c>
      <c r="E24">
        <v>67</v>
      </c>
      <c r="G24">
        <f>D24-E24</f>
        <v>74.75</v>
      </c>
      <c r="H24">
        <f t="shared" si="1"/>
        <v>500.82499999999999</v>
      </c>
      <c r="J24">
        <f>((17500+H24)*SIN(A24*0.03077- (PI()/4)))/1000</f>
        <v>-3.0453892748504572</v>
      </c>
      <c r="K24">
        <f>((17500+H24)*COS(A24*0.03077 - (PI()/4)))/1000</f>
        <v>17.741344505004427</v>
      </c>
      <c r="M24">
        <v>33.497</v>
      </c>
      <c r="N24">
        <f t="shared" si="2"/>
        <v>36.296999999999997</v>
      </c>
      <c r="O24">
        <v>2</v>
      </c>
      <c r="P24">
        <f t="shared" si="3"/>
        <v>18.010054180699814</v>
      </c>
      <c r="Q24">
        <f t="shared" si="4"/>
        <v>487</v>
      </c>
      <c r="R24">
        <f t="shared" si="5"/>
        <v>497.05418069981442</v>
      </c>
      <c r="T24">
        <f>R24-H24</f>
        <v>-3.7708193001855648</v>
      </c>
    </row>
    <row r="25" spans="1:20" x14ac:dyDescent="0.25">
      <c r="A25">
        <v>21</v>
      </c>
      <c r="B25">
        <v>538</v>
      </c>
      <c r="C25">
        <v>531</v>
      </c>
      <c r="D25">
        <f t="shared" si="0"/>
        <v>133.625</v>
      </c>
      <c r="E25">
        <v>68.099999999999994</v>
      </c>
      <c r="G25">
        <f>D25-E25</f>
        <v>65.525000000000006</v>
      </c>
      <c r="H25">
        <f t="shared" si="1"/>
        <v>439.01750000000004</v>
      </c>
      <c r="J25">
        <f>((17500+H25)*SIN(A25*0.03077- (PI()/4)))/1000</f>
        <v>-2.4895551102325997</v>
      </c>
      <c r="K25">
        <f>((17500+H25)*COS(A25*0.03077 - (PI()/4)))/1000</f>
        <v>17.765428906120476</v>
      </c>
      <c r="M25">
        <v>35.26</v>
      </c>
      <c r="N25">
        <f t="shared" si="2"/>
        <v>38.059999999999995</v>
      </c>
      <c r="O25">
        <v>3</v>
      </c>
      <c r="P25">
        <f t="shared" si="3"/>
        <v>17.943803361372598</v>
      </c>
      <c r="Q25">
        <f t="shared" si="4"/>
        <v>481.1</v>
      </c>
      <c r="R25">
        <f t="shared" si="5"/>
        <v>424.90336137259851</v>
      </c>
      <c r="T25">
        <f>R25-H25</f>
        <v>-14.11413862740153</v>
      </c>
    </row>
    <row r="26" spans="1:20" x14ac:dyDescent="0.25">
      <c r="A26">
        <v>22</v>
      </c>
      <c r="M26">
        <v>37.023000000000003</v>
      </c>
      <c r="N26">
        <f t="shared" si="2"/>
        <v>39.823</v>
      </c>
      <c r="O26">
        <v>3</v>
      </c>
      <c r="P26">
        <f t="shared" si="3"/>
        <v>17.914323855963115</v>
      </c>
      <c r="Q26">
        <f t="shared" si="4"/>
        <v>475.2</v>
      </c>
      <c r="R26">
        <f t="shared" si="5"/>
        <v>389.52385596311501</v>
      </c>
    </row>
    <row r="27" spans="1:20" x14ac:dyDescent="0.25">
      <c r="A27">
        <v>23</v>
      </c>
      <c r="B27">
        <v>467</v>
      </c>
      <c r="C27">
        <v>471</v>
      </c>
      <c r="D27">
        <f t="shared" si="0"/>
        <v>117.25</v>
      </c>
      <c r="E27">
        <v>61</v>
      </c>
      <c r="G27">
        <f>D27-E27</f>
        <v>56.25</v>
      </c>
      <c r="H27">
        <f t="shared" si="1"/>
        <v>376.875</v>
      </c>
      <c r="J27">
        <f>((17500+H27)*SIN(A27*0.03077- (PI()/4)))/1000</f>
        <v>-1.3874249801833185</v>
      </c>
      <c r="K27">
        <f>((17500+H27)*COS(A27*0.03077 - (PI()/4)))/1000</f>
        <v>17.822954628511745</v>
      </c>
      <c r="M27">
        <v>38.786000000000001</v>
      </c>
      <c r="N27">
        <f t="shared" si="2"/>
        <v>41.585999999999999</v>
      </c>
      <c r="O27">
        <v>3</v>
      </c>
      <c r="P27">
        <f t="shared" si="3"/>
        <v>17.901861444544014</v>
      </c>
      <c r="Q27">
        <f t="shared" si="4"/>
        <v>469.29999999999995</v>
      </c>
      <c r="R27">
        <f t="shared" si="5"/>
        <v>371.16144454401422</v>
      </c>
      <c r="T27">
        <f>R27-H27</f>
        <v>-5.7135554559857837</v>
      </c>
    </row>
    <row r="28" spans="1:20" x14ac:dyDescent="0.25">
      <c r="A28">
        <v>24</v>
      </c>
      <c r="B28">
        <v>485</v>
      </c>
      <c r="C28">
        <v>482</v>
      </c>
      <c r="D28">
        <f t="shared" si="0"/>
        <v>120.875</v>
      </c>
      <c r="E28">
        <v>62.1</v>
      </c>
      <c r="G28">
        <f>D28-E28</f>
        <v>58.774999999999999</v>
      </c>
      <c r="H28">
        <f t="shared" si="1"/>
        <v>393.79250000000002</v>
      </c>
      <c r="J28">
        <f>((17500+H28)*SIN(A28*0.03077- (PI()/4)))/1000</f>
        <v>-0.83923589759117989</v>
      </c>
      <c r="K28">
        <f>((17500+H28)*COS(A28*0.03077 - (PI()/4)))/1000</f>
        <v>17.874101184150508</v>
      </c>
      <c r="M28">
        <v>40.548999999999999</v>
      </c>
      <c r="N28">
        <f t="shared" si="2"/>
        <v>43.348999999999997</v>
      </c>
      <c r="O28">
        <v>3</v>
      </c>
      <c r="P28">
        <f t="shared" si="3"/>
        <v>17.906357019957046</v>
      </c>
      <c r="Q28">
        <f t="shared" si="4"/>
        <v>463.4</v>
      </c>
      <c r="R28">
        <f t="shared" si="5"/>
        <v>369.7570199570456</v>
      </c>
      <c r="T28">
        <f>R28-H28</f>
        <v>-24.035480042954418</v>
      </c>
    </row>
    <row r="29" spans="1:20" x14ac:dyDescent="0.25">
      <c r="A29">
        <v>25</v>
      </c>
      <c r="B29">
        <v>485</v>
      </c>
      <c r="C29">
        <v>489</v>
      </c>
      <c r="D29">
        <f t="shared" si="0"/>
        <v>121.75</v>
      </c>
      <c r="E29">
        <v>62.5</v>
      </c>
      <c r="G29">
        <f>D29-E29</f>
        <v>59.25</v>
      </c>
      <c r="H29">
        <f t="shared" si="1"/>
        <v>396.97500000000002</v>
      </c>
      <c r="J29">
        <f>((17500+H29)*SIN(A29*0.03077- (PI()/4)))/1000</f>
        <v>-0.28899071654818126</v>
      </c>
      <c r="K29">
        <f>((17500+H29)*COS(A29*0.03077 - (PI()/4)))/1000</f>
        <v>17.894641614639113</v>
      </c>
      <c r="M29">
        <v>42.311999999999998</v>
      </c>
      <c r="N29">
        <f t="shared" si="2"/>
        <v>45.111999999999995</v>
      </c>
      <c r="O29">
        <v>3</v>
      </c>
      <c r="P29">
        <f t="shared" si="3"/>
        <v>17.927831892577089</v>
      </c>
      <c r="Q29">
        <f t="shared" si="4"/>
        <v>457.5</v>
      </c>
      <c r="R29">
        <f t="shared" si="5"/>
        <v>385.33189257708898</v>
      </c>
      <c r="T29">
        <f>R29-H29</f>
        <v>-11.643107422911044</v>
      </c>
    </row>
    <row r="30" spans="1:20" x14ac:dyDescent="0.25">
      <c r="A30">
        <v>26</v>
      </c>
      <c r="B30">
        <v>536</v>
      </c>
      <c r="C30">
        <v>527</v>
      </c>
      <c r="D30">
        <f t="shared" si="0"/>
        <v>132.875</v>
      </c>
      <c r="E30">
        <v>67.400000000000006</v>
      </c>
      <c r="G30">
        <f>D30-E30</f>
        <v>65.474999999999994</v>
      </c>
      <c r="H30">
        <f t="shared" si="1"/>
        <v>438.68249999999995</v>
      </c>
      <c r="J30">
        <f>((17500+H30)*SIN(A30*0.03077- (PI()/4)))/1000</f>
        <v>0.26228713806471921</v>
      </c>
      <c r="K30">
        <f>((17500+H30)*COS(A30*0.03077 - (PI()/4)))/1000</f>
        <v>17.93676490599718</v>
      </c>
      <c r="M30">
        <v>44.075000000000003</v>
      </c>
      <c r="N30">
        <f t="shared" si="2"/>
        <v>46.875</v>
      </c>
      <c r="O30">
        <v>3</v>
      </c>
      <c r="P30">
        <f t="shared" si="3"/>
        <v>17.966388037246137</v>
      </c>
      <c r="Q30">
        <f t="shared" si="4"/>
        <v>451.6</v>
      </c>
      <c r="R30">
        <f t="shared" si="5"/>
        <v>417.98803724613708</v>
      </c>
      <c r="T30">
        <f>R30-H30</f>
        <v>-20.694462753862865</v>
      </c>
    </row>
    <row r="31" spans="1:20" x14ac:dyDescent="0.25">
      <c r="A31">
        <v>27</v>
      </c>
      <c r="B31">
        <v>574</v>
      </c>
      <c r="C31">
        <v>574</v>
      </c>
      <c r="D31">
        <f t="shared" si="0"/>
        <v>143.5</v>
      </c>
      <c r="E31">
        <v>79.3</v>
      </c>
      <c r="G31">
        <f>D31-E31</f>
        <v>64.2</v>
      </c>
      <c r="H31">
        <f t="shared" si="1"/>
        <v>430.14000000000004</v>
      </c>
      <c r="J31">
        <f>((17500+H31)*SIN(A31*0.03077- (PI()/4)))/1000</f>
        <v>0.81360252430479629</v>
      </c>
      <c r="K31">
        <f>((17500+H31)*COS(A31*0.03077 - (PI()/4)))/1000</f>
        <v>17.91167137237742</v>
      </c>
      <c r="M31">
        <v>45.838000000000001</v>
      </c>
      <c r="N31">
        <f t="shared" si="2"/>
        <v>48.637999999999998</v>
      </c>
      <c r="O31">
        <v>4</v>
      </c>
      <c r="P31">
        <f t="shared" si="3"/>
        <v>17.980072023524585</v>
      </c>
      <c r="Q31">
        <f t="shared" si="4"/>
        <v>445.7</v>
      </c>
      <c r="R31">
        <f t="shared" si="5"/>
        <v>425.77202352458477</v>
      </c>
      <c r="T31">
        <f>R31-H31</f>
        <v>-4.3679764754152757</v>
      </c>
    </row>
    <row r="32" spans="1:20" x14ac:dyDescent="0.25">
      <c r="A32">
        <v>28</v>
      </c>
      <c r="B32">
        <v>676</v>
      </c>
      <c r="C32">
        <v>677</v>
      </c>
      <c r="D32">
        <f t="shared" si="0"/>
        <v>169.125</v>
      </c>
      <c r="E32">
        <v>111.9</v>
      </c>
      <c r="G32">
        <f>D32-E32</f>
        <v>57.224999999999994</v>
      </c>
      <c r="H32">
        <f t="shared" si="1"/>
        <v>383.40749999999997</v>
      </c>
      <c r="J32">
        <f>((17500+H32)*SIN(A32*0.03077- (PI()/4)))/1000</f>
        <v>1.3607167677511953</v>
      </c>
      <c r="K32">
        <f>((17500+H32)*COS(A32*0.03077 - (PI()/4)))/1000</f>
        <v>17.831565093648315</v>
      </c>
      <c r="M32">
        <v>47.600999999999999</v>
      </c>
      <c r="N32">
        <f t="shared" si="2"/>
        <v>50.400999999999996</v>
      </c>
      <c r="O32">
        <v>4</v>
      </c>
      <c r="P32">
        <f t="shared" si="3"/>
        <v>17.936768577950907</v>
      </c>
      <c r="Q32">
        <f t="shared" si="4"/>
        <v>439.79999999999995</v>
      </c>
      <c r="R32">
        <f t="shared" si="5"/>
        <v>376.56857795090735</v>
      </c>
      <c r="T32">
        <f>R32-H32</f>
        <v>-6.8389220490926164</v>
      </c>
    </row>
    <row r="33" spans="1:20" x14ac:dyDescent="0.25">
      <c r="A33">
        <v>29</v>
      </c>
      <c r="B33">
        <v>533</v>
      </c>
      <c r="C33">
        <v>528</v>
      </c>
      <c r="D33">
        <f t="shared" si="0"/>
        <v>132.625</v>
      </c>
      <c r="E33">
        <v>80</v>
      </c>
      <c r="G33">
        <f>D33-E33</f>
        <v>52.625</v>
      </c>
      <c r="H33">
        <f t="shared" si="1"/>
        <v>352.58750000000003</v>
      </c>
      <c r="J33">
        <f>((17500+H33)*SIN(A33*0.03077- (PI()/4)))/1000</f>
        <v>1.9053739793194562</v>
      </c>
      <c r="K33">
        <f>((17500+H33)*COS(A33*0.03077 - (PI()/4)))/1000</f>
        <v>17.750617748238753</v>
      </c>
      <c r="M33">
        <v>49.363999999999997</v>
      </c>
      <c r="N33">
        <f t="shared" si="2"/>
        <v>52.163999999999994</v>
      </c>
      <c r="O33">
        <v>4</v>
      </c>
      <c r="P33">
        <f t="shared" si="3"/>
        <v>17.910588927421799</v>
      </c>
      <c r="Q33">
        <f t="shared" si="4"/>
        <v>433.9</v>
      </c>
      <c r="R33">
        <f t="shared" si="5"/>
        <v>344.48892742179862</v>
      </c>
      <c r="T33">
        <f>R33-H33</f>
        <v>-8.0985725782014129</v>
      </c>
    </row>
    <row r="34" spans="1:20" x14ac:dyDescent="0.25">
      <c r="A34">
        <v>30</v>
      </c>
      <c r="B34">
        <v>457</v>
      </c>
      <c r="C34">
        <v>453</v>
      </c>
      <c r="D34">
        <f t="shared" si="0"/>
        <v>113.75</v>
      </c>
      <c r="E34">
        <v>61.3</v>
      </c>
      <c r="G34">
        <f>D34-E34</f>
        <v>52.45</v>
      </c>
      <c r="H34">
        <f t="shared" si="1"/>
        <v>351.41500000000002</v>
      </c>
      <c r="J34">
        <f>((17500+H34)*SIN(A34*0.03077- (PI()/4)))/1000</f>
        <v>2.4504114321756134</v>
      </c>
      <c r="K34">
        <f>((17500+H34)*COS(A34*0.03077 - (PI()/4)))/1000</f>
        <v>17.682434824290688</v>
      </c>
      <c r="M34">
        <v>51.127000000000002</v>
      </c>
      <c r="N34">
        <f t="shared" si="2"/>
        <v>53.927</v>
      </c>
      <c r="O34">
        <v>4</v>
      </c>
      <c r="P34">
        <f t="shared" si="3"/>
        <v>17.901408646361045</v>
      </c>
      <c r="Q34">
        <f t="shared" si="4"/>
        <v>428</v>
      </c>
      <c r="R34">
        <f t="shared" si="5"/>
        <v>329.4086463610447</v>
      </c>
      <c r="T34">
        <f>R34-H34</f>
        <v>-22.006353638955318</v>
      </c>
    </row>
    <row r="35" spans="1:20" x14ac:dyDescent="0.25">
      <c r="A35">
        <v>31</v>
      </c>
      <c r="M35">
        <v>52.89</v>
      </c>
      <c r="N35">
        <f t="shared" si="2"/>
        <v>55.69</v>
      </c>
      <c r="O35">
        <v>4</v>
      </c>
      <c r="P35">
        <f t="shared" si="3"/>
        <v>17.909184206446117</v>
      </c>
      <c r="Q35">
        <f t="shared" si="4"/>
        <v>422.1</v>
      </c>
      <c r="R35">
        <f t="shared" si="5"/>
        <v>331.28420644611685</v>
      </c>
    </row>
    <row r="36" spans="1:20" x14ac:dyDescent="0.25">
      <c r="A36">
        <v>32</v>
      </c>
      <c r="B36">
        <v>513</v>
      </c>
      <c r="C36">
        <v>509</v>
      </c>
      <c r="D36">
        <f t="shared" si="0"/>
        <v>127.75</v>
      </c>
      <c r="E36">
        <v>69.5</v>
      </c>
      <c r="G36">
        <f>D36-E36</f>
        <v>58.25</v>
      </c>
      <c r="H36">
        <f t="shared" si="1"/>
        <v>390.27500000000003</v>
      </c>
      <c r="J36">
        <f>((17500+H36)*SIN(A36*0.03077- (PI()/4)))/1000</f>
        <v>3.5409545620640999</v>
      </c>
      <c r="K36">
        <f>((17500+H36)*COS(A36*0.03077 - (PI()/4)))/1000</f>
        <v>17.536350257822249</v>
      </c>
      <c r="M36">
        <v>54.652999999999999</v>
      </c>
      <c r="N36">
        <f t="shared" si="2"/>
        <v>57.452999999999996</v>
      </c>
      <c r="O36">
        <v>4</v>
      </c>
      <c r="P36">
        <f t="shared" si="3"/>
        <v>17.933952472036545</v>
      </c>
      <c r="Q36">
        <f t="shared" si="4"/>
        <v>416.2</v>
      </c>
      <c r="R36">
        <f t="shared" si="5"/>
        <v>350.15247203654462</v>
      </c>
      <c r="T36">
        <f>R36-H36</f>
        <v>-40.122527963455411</v>
      </c>
    </row>
    <row r="37" spans="1:20" x14ac:dyDescent="0.25">
      <c r="A37">
        <v>33</v>
      </c>
      <c r="B37">
        <v>591</v>
      </c>
      <c r="C37">
        <v>587</v>
      </c>
      <c r="D37">
        <f t="shared" si="0"/>
        <v>147.25</v>
      </c>
      <c r="E37">
        <v>89.8</v>
      </c>
      <c r="G37">
        <f>D37-E37</f>
        <v>57.45</v>
      </c>
      <c r="H37">
        <f t="shared" si="1"/>
        <v>384.91500000000002</v>
      </c>
      <c r="J37">
        <f>((17500+H37)*SIN(A37*0.03077- (PI()/4)))/1000</f>
        <v>4.0775647519467881</v>
      </c>
      <c r="K37">
        <f>((17500+H37)*COS(A37*0.03077 - (PI()/4)))/1000</f>
        <v>17.413892449734096</v>
      </c>
      <c r="M37">
        <v>56.415999999999997</v>
      </c>
      <c r="N37">
        <f t="shared" si="2"/>
        <v>59.215999999999994</v>
      </c>
      <c r="O37">
        <v>4</v>
      </c>
      <c r="P37">
        <f t="shared" si="3"/>
        <v>17.975831127439285</v>
      </c>
      <c r="Q37">
        <f t="shared" si="4"/>
        <v>410.29999999999995</v>
      </c>
      <c r="R37">
        <f t="shared" si="5"/>
        <v>386.13112743928519</v>
      </c>
      <c r="T37">
        <f>R37-H37</f>
        <v>1.2161274392851738</v>
      </c>
    </row>
    <row r="38" spans="1:20" x14ac:dyDescent="0.25">
      <c r="A38">
        <v>34</v>
      </c>
      <c r="B38">
        <v>517</v>
      </c>
      <c r="C38">
        <v>519</v>
      </c>
      <c r="D38">
        <f t="shared" si="0"/>
        <v>129.5</v>
      </c>
      <c r="E38">
        <v>67.3</v>
      </c>
      <c r="G38">
        <f>D38-E38</f>
        <v>62.2</v>
      </c>
      <c r="H38">
        <f t="shared" si="1"/>
        <v>416.74</v>
      </c>
      <c r="J38">
        <f>((17500+H38)*SIN(A38*0.03077- (PI()/4)))/1000</f>
        <v>4.6195811533473092</v>
      </c>
      <c r="K38">
        <f>((17500+H38)*COS(A38*0.03077 - (PI()/4)))/1000</f>
        <v>17.310951510394752</v>
      </c>
      <c r="M38">
        <v>58.179000000000002</v>
      </c>
      <c r="N38">
        <f t="shared" si="2"/>
        <v>60.978999999999999</v>
      </c>
      <c r="O38">
        <v>5</v>
      </c>
      <c r="P38">
        <f t="shared" si="3"/>
        <v>17.970351983134258</v>
      </c>
      <c r="Q38">
        <f t="shared" si="4"/>
        <v>404.4</v>
      </c>
      <c r="R38">
        <f t="shared" si="5"/>
        <v>374.7519831342575</v>
      </c>
      <c r="T38">
        <f>R38-H38</f>
        <v>-41.988016865742509</v>
      </c>
    </row>
    <row r="39" spans="1:20" x14ac:dyDescent="0.25">
      <c r="A39">
        <v>35</v>
      </c>
      <c r="B39">
        <v>495</v>
      </c>
      <c r="C39">
        <v>491</v>
      </c>
      <c r="D39">
        <f t="shared" si="0"/>
        <v>123.25</v>
      </c>
      <c r="E39">
        <v>72.5</v>
      </c>
      <c r="G39">
        <f>D39-E39</f>
        <v>50.75</v>
      </c>
      <c r="H39">
        <f t="shared" si="1"/>
        <v>340.02500000000003</v>
      </c>
      <c r="J39">
        <f>((17500+H39)*SIN(A39*0.03077- (PI()/4)))/1000</f>
        <v>5.127917485120058</v>
      </c>
      <c r="K39">
        <f>((17500+H39)*COS(A39*0.03077 - (PI()/4)))/1000</f>
        <v>17.087157583004409</v>
      </c>
      <c r="M39">
        <v>59.942</v>
      </c>
      <c r="N39">
        <f t="shared" si="2"/>
        <v>62.741999999999997</v>
      </c>
      <c r="O39">
        <v>5</v>
      </c>
      <c r="P39">
        <f t="shared" si="3"/>
        <v>17.930374173200168</v>
      </c>
      <c r="Q39">
        <f t="shared" si="4"/>
        <v>398.5</v>
      </c>
      <c r="R39">
        <f t="shared" si="5"/>
        <v>328.87417320016755</v>
      </c>
      <c r="T39">
        <f>R39-H39</f>
        <v>-11.150826799832487</v>
      </c>
    </row>
    <row r="40" spans="1:20" x14ac:dyDescent="0.25">
      <c r="A40">
        <v>36</v>
      </c>
      <c r="B40">
        <v>628</v>
      </c>
      <c r="C40">
        <v>627</v>
      </c>
      <c r="D40">
        <f t="shared" si="0"/>
        <v>156.875</v>
      </c>
      <c r="E40">
        <v>112</v>
      </c>
      <c r="G40">
        <f>D40-E40</f>
        <v>44.875</v>
      </c>
      <c r="H40">
        <f t="shared" si="1"/>
        <v>300.66250000000002</v>
      </c>
      <c r="J40">
        <f>((17500+H40)*SIN(A40*0.03077- (PI()/4)))/1000</f>
        <v>5.6387101687548089</v>
      </c>
      <c r="K40">
        <f>((17500+H40)*COS(A40*0.03077 - (PI()/4)))/1000</f>
        <v>16.883972668530571</v>
      </c>
      <c r="M40">
        <v>61.704999999999998</v>
      </c>
      <c r="N40">
        <f t="shared" si="2"/>
        <v>64.504999999999995</v>
      </c>
      <c r="O40">
        <v>5</v>
      </c>
      <c r="P40">
        <f t="shared" si="3"/>
        <v>17.907489726945574</v>
      </c>
      <c r="Q40">
        <f t="shared" si="4"/>
        <v>392.6</v>
      </c>
      <c r="R40">
        <f t="shared" si="5"/>
        <v>300.08972694557394</v>
      </c>
      <c r="T40">
        <f>R40-H40</f>
        <v>-0.5727730544260794</v>
      </c>
    </row>
    <row r="41" spans="1:20" x14ac:dyDescent="0.25">
      <c r="A41">
        <v>37</v>
      </c>
      <c r="B41">
        <v>509</v>
      </c>
      <c r="C41">
        <v>504</v>
      </c>
      <c r="D41">
        <f t="shared" si="0"/>
        <v>126.625</v>
      </c>
      <c r="E41">
        <v>79.400000000000006</v>
      </c>
      <c r="G41">
        <f>D41-E41</f>
        <v>47.224999999999994</v>
      </c>
      <c r="H41">
        <f t="shared" si="1"/>
        <v>316.40749999999997</v>
      </c>
      <c r="J41">
        <f>((17500+H41)*SIN(A41*0.03077- (PI()/4)))/1000</f>
        <v>6.1609235269296008</v>
      </c>
      <c r="K41">
        <f>((17500+H41)*COS(A41*0.03077 - (PI()/4)))/1000</f>
        <v>16.71727841191208</v>
      </c>
      <c r="M41">
        <v>63.468000000000004</v>
      </c>
      <c r="N41">
        <f t="shared" si="2"/>
        <v>66.268000000000001</v>
      </c>
      <c r="O41">
        <v>5</v>
      </c>
      <c r="P41">
        <f t="shared" si="3"/>
        <v>17.901589949296941</v>
      </c>
      <c r="Q41">
        <f t="shared" si="4"/>
        <v>386.7</v>
      </c>
      <c r="R41">
        <f t="shared" si="5"/>
        <v>288.28994929694102</v>
      </c>
      <c r="T41">
        <f>R41-H41</f>
        <v>-28.117550703058953</v>
      </c>
    </row>
    <row r="42" spans="1:20" x14ac:dyDescent="0.25">
      <c r="A42">
        <v>38</v>
      </c>
      <c r="B42">
        <v>572</v>
      </c>
      <c r="C42">
        <v>573</v>
      </c>
      <c r="D42">
        <f t="shared" si="0"/>
        <v>143.125</v>
      </c>
      <c r="E42">
        <v>97.1</v>
      </c>
      <c r="G42">
        <f>D42-E42</f>
        <v>46.025000000000006</v>
      </c>
      <c r="H42">
        <f t="shared" si="1"/>
        <v>308.36750000000006</v>
      </c>
      <c r="J42">
        <f>((17500+H42)*SIN(A42*0.03077- (PI()/4)))/1000</f>
        <v>6.6693056755236686</v>
      </c>
      <c r="K42">
        <f>((17500+H42)*COS(A42*0.03077 - (PI()/4)))/1000</f>
        <v>16.51236854062687</v>
      </c>
      <c r="M42">
        <v>65.230999999999995</v>
      </c>
      <c r="N42">
        <f t="shared" si="2"/>
        <v>68.030999999999992</v>
      </c>
      <c r="O42">
        <v>5</v>
      </c>
      <c r="P42">
        <f t="shared" si="3"/>
        <v>17.912646871923332</v>
      </c>
      <c r="Q42">
        <f t="shared" si="4"/>
        <v>380.79999999999995</v>
      </c>
      <c r="R42">
        <f t="shared" si="5"/>
        <v>293.4468719233322</v>
      </c>
      <c r="T42">
        <f>R42-H42</f>
        <v>-14.920628076667867</v>
      </c>
    </row>
    <row r="43" spans="1:20" x14ac:dyDescent="0.25">
      <c r="A43">
        <v>39</v>
      </c>
      <c r="B43">
        <v>549</v>
      </c>
      <c r="C43">
        <v>544</v>
      </c>
      <c r="D43">
        <f t="shared" si="0"/>
        <v>136.625</v>
      </c>
      <c r="E43">
        <v>92.8</v>
      </c>
      <c r="G43">
        <f>D43-E43</f>
        <v>43.825000000000003</v>
      </c>
      <c r="H43">
        <f t="shared" si="1"/>
        <v>293.62750000000005</v>
      </c>
      <c r="J43">
        <f>((17500+H43)*SIN(A43*0.03077- (PI()/4)))/1000</f>
        <v>7.1682160543920395</v>
      </c>
      <c r="K43">
        <f>((17500+H43)*COS(A43*0.03077 - (PI()/4)))/1000</f>
        <v>16.285879104497628</v>
      </c>
      <c r="M43">
        <v>66.994</v>
      </c>
      <c r="N43">
        <f t="shared" si="2"/>
        <v>69.793999999999997</v>
      </c>
      <c r="O43">
        <v>5</v>
      </c>
      <c r="P43">
        <f t="shared" si="3"/>
        <v>17.940712929125915</v>
      </c>
      <c r="Q43">
        <f t="shared" si="4"/>
        <v>374.9</v>
      </c>
      <c r="R43">
        <f t="shared" si="5"/>
        <v>315.61292912591529</v>
      </c>
      <c r="T43">
        <f>R43-H43</f>
        <v>21.985429125915232</v>
      </c>
    </row>
    <row r="44" spans="1:20" x14ac:dyDescent="0.25">
      <c r="A44">
        <v>40</v>
      </c>
      <c r="B44">
        <v>536</v>
      </c>
      <c r="C44">
        <v>534</v>
      </c>
      <c r="D44">
        <f t="shared" si="0"/>
        <v>133.75</v>
      </c>
      <c r="E44">
        <v>85.3</v>
      </c>
      <c r="G44">
        <f>D44-E44</f>
        <v>48.45</v>
      </c>
      <c r="H44">
        <f t="shared" si="1"/>
        <v>324.61500000000001</v>
      </c>
      <c r="J44">
        <f>((17500+H44)*SIN(A44*0.03077- (PI()/4)))/1000</f>
        <v>7.6792103940034124</v>
      </c>
      <c r="K44">
        <f>((17500+H44)*COS(A44*0.03077 - (PI()/4)))/1000</f>
        <v>16.085603116540423</v>
      </c>
      <c r="M44">
        <v>68.757000000000005</v>
      </c>
      <c r="N44">
        <f t="shared" si="2"/>
        <v>71.557000000000002</v>
      </c>
      <c r="O44">
        <v>5</v>
      </c>
      <c r="P44">
        <f t="shared" si="3"/>
        <v>17.985921565779503</v>
      </c>
      <c r="Q44">
        <f t="shared" si="4"/>
        <v>369</v>
      </c>
      <c r="R44">
        <f t="shared" si="5"/>
        <v>354.92156577950266</v>
      </c>
      <c r="T44">
        <f>R44-H44</f>
        <v>30.306565779502648</v>
      </c>
    </row>
    <row r="45" spans="1:20" x14ac:dyDescent="0.25">
      <c r="A45">
        <v>41</v>
      </c>
      <c r="B45">
        <v>593</v>
      </c>
      <c r="C45">
        <v>589</v>
      </c>
      <c r="D45">
        <f t="shared" si="0"/>
        <v>147.75</v>
      </c>
      <c r="E45">
        <v>103.8</v>
      </c>
      <c r="G45">
        <f>D45-E45</f>
        <v>43.95</v>
      </c>
      <c r="H45">
        <f t="shared" si="1"/>
        <v>294.46500000000003</v>
      </c>
      <c r="J45">
        <f>((17500+H45)*SIN(A45*0.03077- (PI()/4)))/1000</f>
        <v>8.1566311141188059</v>
      </c>
      <c r="K45">
        <f>((17500+H45)*COS(A45*0.03077 - (PI()/4)))/1000</f>
        <v>15.81494083151796</v>
      </c>
      <c r="M45">
        <v>70.52</v>
      </c>
      <c r="N45">
        <f t="shared" si="2"/>
        <v>73.319999999999993</v>
      </c>
      <c r="O45">
        <v>6</v>
      </c>
      <c r="P45">
        <f t="shared" si="3"/>
        <v>17.961278311119006</v>
      </c>
      <c r="Q45">
        <f t="shared" si="4"/>
        <v>363.1</v>
      </c>
      <c r="R45">
        <f t="shared" si="5"/>
        <v>324.37831111900618</v>
      </c>
      <c r="T45">
        <f>R45-H45</f>
        <v>29.913311119006153</v>
      </c>
    </row>
    <row r="46" spans="1:20" x14ac:dyDescent="0.25">
      <c r="A46">
        <v>42</v>
      </c>
      <c r="B46">
        <v>578</v>
      </c>
      <c r="C46">
        <v>578</v>
      </c>
      <c r="D46">
        <f t="shared" si="0"/>
        <v>144.5</v>
      </c>
      <c r="E46">
        <v>105.5</v>
      </c>
      <c r="G46">
        <f>D46-E46</f>
        <v>39</v>
      </c>
      <c r="H46">
        <f t="shared" si="1"/>
        <v>261.3</v>
      </c>
      <c r="J46">
        <f>((17500+H46)*SIN(A46*0.03077- (PI()/4)))/1000</f>
        <v>8.6232172370160711</v>
      </c>
      <c r="K46">
        <f>((17500+H46)*COS(A46*0.03077 - (PI()/4)))/1000</f>
        <v>15.527520799317221</v>
      </c>
      <c r="M46">
        <v>72.283000000000001</v>
      </c>
      <c r="N46">
        <f t="shared" si="2"/>
        <v>75.082999999999998</v>
      </c>
      <c r="O46">
        <v>6</v>
      </c>
      <c r="P46">
        <f t="shared" si="3"/>
        <v>17.924619009701249</v>
      </c>
      <c r="Q46">
        <f t="shared" si="4"/>
        <v>357.2</v>
      </c>
      <c r="R46">
        <f t="shared" si="5"/>
        <v>281.81900970124946</v>
      </c>
      <c r="T46">
        <f>R46-H46</f>
        <v>20.519009701249445</v>
      </c>
    </row>
    <row r="47" spans="1:20" x14ac:dyDescent="0.25">
      <c r="A47">
        <v>43</v>
      </c>
      <c r="B47">
        <v>489</v>
      </c>
      <c r="C47">
        <v>489</v>
      </c>
      <c r="D47">
        <f t="shared" si="0"/>
        <v>122.25</v>
      </c>
      <c r="E47">
        <v>84.9</v>
      </c>
      <c r="G47">
        <f>D47-E47</f>
        <v>37.349999999999994</v>
      </c>
      <c r="H47">
        <f t="shared" si="1"/>
        <v>250.24499999999998</v>
      </c>
      <c r="J47">
        <f>((17500+H47)*SIN(A47*0.03077- (PI()/4)))/1000</f>
        <v>9.0911797215885617</v>
      </c>
      <c r="K47">
        <f>((17500+H47)*COS(A47*0.03077 - (PI()/4)))/1000</f>
        <v>15.245381229401969</v>
      </c>
      <c r="M47">
        <v>74.046000000000006</v>
      </c>
      <c r="N47">
        <f t="shared" si="2"/>
        <v>76.846000000000004</v>
      </c>
      <c r="O47">
        <v>6</v>
      </c>
      <c r="P47">
        <f t="shared" si="3"/>
        <v>17.905025705064627</v>
      </c>
      <c r="Q47">
        <f t="shared" si="4"/>
        <v>351.29999999999995</v>
      </c>
      <c r="R47">
        <f t="shared" si="5"/>
        <v>256.3257050646273</v>
      </c>
      <c r="T47">
        <f>R47-H47</f>
        <v>6.080705064627324</v>
      </c>
    </row>
    <row r="48" spans="1:20" x14ac:dyDescent="0.25">
      <c r="A48">
        <v>44</v>
      </c>
      <c r="B48">
        <v>483</v>
      </c>
      <c r="C48">
        <v>492</v>
      </c>
      <c r="D48">
        <f t="shared" si="0"/>
        <v>121.875</v>
      </c>
      <c r="E48">
        <v>85</v>
      </c>
      <c r="G48">
        <f>D48-E48</f>
        <v>36.875</v>
      </c>
      <c r="H48">
        <f t="shared" si="1"/>
        <v>247.0625</v>
      </c>
      <c r="J48">
        <f>((17500+H48)*SIN(A48*0.03077- (PI()/4)))/1000</f>
        <v>9.5541893800545346</v>
      </c>
      <c r="K48">
        <f>((17500+H48)*COS(A48*0.03077 - (PI()/4)))/1000</f>
        <v>14.955791275253858</v>
      </c>
      <c r="M48">
        <v>75.808999999999997</v>
      </c>
      <c r="N48">
        <f t="shared" si="2"/>
        <v>78.608999999999995</v>
      </c>
      <c r="O48">
        <v>6</v>
      </c>
      <c r="P48">
        <f t="shared" si="3"/>
        <v>17.902405385463176</v>
      </c>
      <c r="Q48">
        <f t="shared" si="4"/>
        <v>345.4</v>
      </c>
      <c r="R48">
        <f t="shared" si="5"/>
        <v>247.80538546317592</v>
      </c>
      <c r="T48">
        <f>R48-H48</f>
        <v>0.74288546317592363</v>
      </c>
    </row>
    <row r="49" spans="1:20" x14ac:dyDescent="0.25">
      <c r="A49">
        <v>45</v>
      </c>
      <c r="B49">
        <v>676</v>
      </c>
      <c r="C49">
        <v>677</v>
      </c>
      <c r="D49">
        <f t="shared" si="0"/>
        <v>169.125</v>
      </c>
      <c r="E49">
        <v>126.9</v>
      </c>
      <c r="G49">
        <f>D49-E49</f>
        <v>42.224999999999994</v>
      </c>
      <c r="H49">
        <f t="shared" si="1"/>
        <v>282.90749999999997</v>
      </c>
      <c r="J49">
        <f>((17500+H49)*SIN(A49*0.03077- (PI()/4)))/1000</f>
        <v>10.0300013711656</v>
      </c>
      <c r="K49">
        <f>((17500+H49)*COS(A49*0.03077 - (PI()/4)))/1000</f>
        <v>14.684375085374676</v>
      </c>
      <c r="M49">
        <v>77.572000000000003</v>
      </c>
      <c r="N49">
        <f t="shared" si="2"/>
        <v>80.372</v>
      </c>
      <c r="O49">
        <v>6</v>
      </c>
      <c r="P49">
        <f t="shared" si="3"/>
        <v>17.916745630453043</v>
      </c>
      <c r="Q49">
        <f t="shared" si="4"/>
        <v>339.5</v>
      </c>
      <c r="R49">
        <f t="shared" si="5"/>
        <v>256.24563045304325</v>
      </c>
      <c r="T49">
        <f>R49-H49</f>
        <v>-26.661869546956723</v>
      </c>
    </row>
    <row r="50" spans="1:20" x14ac:dyDescent="0.25">
      <c r="A50">
        <v>46</v>
      </c>
      <c r="B50">
        <v>549</v>
      </c>
      <c r="C50">
        <v>547</v>
      </c>
      <c r="D50">
        <f t="shared" si="0"/>
        <v>137</v>
      </c>
      <c r="E50">
        <v>96.5</v>
      </c>
      <c r="G50">
        <f>D50-E50</f>
        <v>40.5</v>
      </c>
      <c r="H50">
        <f t="shared" si="1"/>
        <v>271.35000000000002</v>
      </c>
      <c r="J50">
        <f>((17500+H50)*SIN(A50*0.03077- (PI()/4)))/1000</f>
        <v>10.470211259488805</v>
      </c>
      <c r="K50">
        <f>((17500+H50)*COS(A50*0.03077 - (PI()/4)))/1000</f>
        <v>14.359511029424846</v>
      </c>
      <c r="M50">
        <v>79.334999999999994</v>
      </c>
      <c r="N50">
        <f t="shared" si="2"/>
        <v>82.134999999999991</v>
      </c>
      <c r="O50">
        <v>6</v>
      </c>
      <c r="P50">
        <f t="shared" si="3"/>
        <v>17.948114466981696</v>
      </c>
      <c r="Q50">
        <f t="shared" si="4"/>
        <v>333.59999999999997</v>
      </c>
      <c r="R50">
        <f t="shared" si="5"/>
        <v>281.71446698169632</v>
      </c>
      <c r="T50">
        <f>R50-H50</f>
        <v>10.364466981696296</v>
      </c>
    </row>
    <row r="51" spans="1:20" x14ac:dyDescent="0.25">
      <c r="A51">
        <v>47</v>
      </c>
      <c r="B51">
        <v>515</v>
      </c>
      <c r="C51">
        <v>511</v>
      </c>
      <c r="D51">
        <f t="shared" si="0"/>
        <v>128.25</v>
      </c>
      <c r="E51">
        <v>83.6</v>
      </c>
      <c r="G51">
        <f>D51-E51</f>
        <v>44.650000000000006</v>
      </c>
      <c r="H51">
        <f t="shared" si="1"/>
        <v>299.15500000000003</v>
      </c>
      <c r="J51">
        <f>((17500+H51)*SIN(A51*0.03077- (PI()/4)))/1000</f>
        <v>10.924092627207006</v>
      </c>
      <c r="K51">
        <f>((17500+H51)*COS(A51*0.03077 - (PI()/4)))/1000</f>
        <v>14.052548487239832</v>
      </c>
      <c r="M51">
        <v>81.097999999999999</v>
      </c>
      <c r="N51">
        <f t="shared" si="2"/>
        <v>83.897999999999996</v>
      </c>
      <c r="O51">
        <v>6</v>
      </c>
      <c r="P51">
        <f t="shared" si="3"/>
        <v>17.996661158496384</v>
      </c>
      <c r="Q51">
        <f t="shared" si="4"/>
        <v>327.7</v>
      </c>
      <c r="R51">
        <f t="shared" si="5"/>
        <v>324.36115849638361</v>
      </c>
      <c r="T51">
        <f>R51-H51</f>
        <v>25.20615849638358</v>
      </c>
    </row>
    <row r="52" spans="1:20" x14ac:dyDescent="0.25">
      <c r="A52">
        <v>48</v>
      </c>
      <c r="M52">
        <v>82.861000000000004</v>
      </c>
      <c r="N52">
        <f t="shared" si="2"/>
        <v>85.661000000000001</v>
      </c>
      <c r="O52">
        <v>7</v>
      </c>
      <c r="P52">
        <f t="shared" si="3"/>
        <v>17.952849386512799</v>
      </c>
      <c r="Q52">
        <f t="shared" si="4"/>
        <v>321.79999999999995</v>
      </c>
      <c r="R52">
        <f t="shared" si="5"/>
        <v>274.64938651279908</v>
      </c>
    </row>
    <row r="53" spans="1:20" x14ac:dyDescent="0.25">
      <c r="A53">
        <v>49</v>
      </c>
      <c r="B53">
        <v>510</v>
      </c>
      <c r="C53">
        <v>508</v>
      </c>
      <c r="D53">
        <f t="shared" si="0"/>
        <v>127.25</v>
      </c>
      <c r="E53">
        <v>86.8</v>
      </c>
      <c r="G53">
        <f>D53-E53</f>
        <v>40.450000000000003</v>
      </c>
      <c r="H53">
        <f t="shared" si="1"/>
        <v>271.01500000000004</v>
      </c>
      <c r="J53">
        <f>((17500+H53)*SIN(A53*0.03077- (PI()/4)))/1000</f>
        <v>11.749057165471219</v>
      </c>
      <c r="K53">
        <f>((17500+H53)*COS(A53*0.03077 - (PI()/4)))/1000</f>
        <v>13.332990281730288</v>
      </c>
      <c r="M53">
        <v>84.623999999999995</v>
      </c>
      <c r="N53">
        <f t="shared" si="2"/>
        <v>87.423999999999992</v>
      </c>
      <c r="O53">
        <v>7</v>
      </c>
      <c r="P53">
        <f t="shared" si="3"/>
        <v>17.919502064573059</v>
      </c>
      <c r="Q53">
        <f t="shared" si="4"/>
        <v>315.89999999999998</v>
      </c>
      <c r="R53">
        <f t="shared" si="5"/>
        <v>235.40206457305936</v>
      </c>
      <c r="T53">
        <f>R53-H53</f>
        <v>-35.61293542694068</v>
      </c>
    </row>
    <row r="55" spans="1:20" x14ac:dyDescent="0.25">
      <c r="A55" t="s">
        <v>14</v>
      </c>
      <c r="S55" t="s">
        <v>3</v>
      </c>
      <c r="T55">
        <f>_xlfn.STDEV.P(T5:T53)</f>
        <v>19.895656892106889</v>
      </c>
    </row>
    <row r="56" spans="1:20" x14ac:dyDescent="0.25">
      <c r="A56" t="s">
        <v>13</v>
      </c>
    </row>
    <row r="57" spans="1:20" x14ac:dyDescent="0.25">
      <c r="A57" t="s">
        <v>22</v>
      </c>
    </row>
    <row r="58" spans="1:20" x14ac:dyDescent="0.25">
      <c r="A58" t="s">
        <v>21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"/>
  <sheetViews>
    <sheetView tabSelected="1" topLeftCell="M1" zoomScaleNormal="100" workbookViewId="0">
      <selection activeCell="W2" sqref="W2"/>
    </sheetView>
  </sheetViews>
  <sheetFormatPr defaultRowHeight="15" x14ac:dyDescent="0.25"/>
  <cols>
    <col min="1" max="1" width="10.7109375" customWidth="1"/>
    <col min="4" max="4" width="16.7109375" customWidth="1"/>
    <col min="5" max="5" width="16.85546875" customWidth="1"/>
    <col min="7" max="7" width="13" customWidth="1"/>
    <col min="13" max="13" width="11.7109375" customWidth="1"/>
    <col min="14" max="14" width="11.5703125" customWidth="1"/>
    <col min="15" max="15" width="15.5703125" customWidth="1"/>
    <col min="17" max="17" width="18.140625" customWidth="1"/>
    <col min="18" max="18" width="14.140625" customWidth="1"/>
    <col min="19" max="20" width="12.85546875" customWidth="1"/>
  </cols>
  <sheetData>
    <row r="1" spans="1:21" x14ac:dyDescent="0.25">
      <c r="A1" s="1" t="s">
        <v>7</v>
      </c>
      <c r="M1" s="1" t="s">
        <v>43</v>
      </c>
      <c r="N1" s="1"/>
      <c r="O1" s="1"/>
      <c r="P1" s="1"/>
      <c r="Q1" s="1"/>
      <c r="R1" s="1"/>
      <c r="S1" s="1"/>
      <c r="T1" s="1"/>
      <c r="U1" s="1"/>
    </row>
    <row r="2" spans="1:21" x14ac:dyDescent="0.25">
      <c r="A2" t="s">
        <v>0</v>
      </c>
      <c r="B2" t="s">
        <v>37</v>
      </c>
      <c r="D2" t="s">
        <v>33</v>
      </c>
      <c r="E2" t="s">
        <v>35</v>
      </c>
      <c r="G2" t="s">
        <v>10</v>
      </c>
      <c r="H2" t="s">
        <v>10</v>
      </c>
      <c r="J2" s="1" t="s">
        <v>36</v>
      </c>
      <c r="M2" t="s">
        <v>42</v>
      </c>
      <c r="N2" t="s">
        <v>17</v>
      </c>
      <c r="O2" t="s">
        <v>20</v>
      </c>
      <c r="P2" t="s">
        <v>18</v>
      </c>
      <c r="Q2" t="s">
        <v>23</v>
      </c>
      <c r="R2" t="s">
        <v>28</v>
      </c>
      <c r="S2" t="s">
        <v>30</v>
      </c>
      <c r="U2" t="s">
        <v>8</v>
      </c>
    </row>
    <row r="3" spans="1:21" x14ac:dyDescent="0.25">
      <c r="B3" t="s">
        <v>38</v>
      </c>
      <c r="C3" t="s">
        <v>39</v>
      </c>
      <c r="D3" t="s">
        <v>34</v>
      </c>
      <c r="E3" t="s">
        <v>40</v>
      </c>
      <c r="G3" t="s">
        <v>9</v>
      </c>
      <c r="H3" t="s">
        <v>11</v>
      </c>
      <c r="J3" s="1" t="s">
        <v>15</v>
      </c>
      <c r="K3" s="1"/>
      <c r="M3" t="s">
        <v>19</v>
      </c>
      <c r="N3" t="s">
        <v>16</v>
      </c>
      <c r="O3" t="s">
        <v>26</v>
      </c>
      <c r="P3" t="s">
        <v>19</v>
      </c>
      <c r="Q3" t="s">
        <v>24</v>
      </c>
      <c r="R3" t="s">
        <v>29</v>
      </c>
      <c r="S3" t="s">
        <v>32</v>
      </c>
    </row>
    <row r="4" spans="1:21" x14ac:dyDescent="0.25">
      <c r="J4" s="1" t="s">
        <v>1</v>
      </c>
      <c r="K4" s="1" t="s">
        <v>2</v>
      </c>
      <c r="O4" t="s">
        <v>16</v>
      </c>
      <c r="Q4" t="s">
        <v>25</v>
      </c>
      <c r="R4" t="s">
        <v>27</v>
      </c>
      <c r="S4" t="s">
        <v>31</v>
      </c>
    </row>
    <row r="5" spans="1:21" x14ac:dyDescent="0.25">
      <c r="A5">
        <v>1</v>
      </c>
      <c r="B5">
        <v>215</v>
      </c>
      <c r="C5">
        <v>205</v>
      </c>
      <c r="D5">
        <f>AVERAGE(B5:C5)/4</f>
        <v>52.5</v>
      </c>
      <c r="E5">
        <v>41.9</v>
      </c>
      <c r="G5">
        <f>D5-E5</f>
        <v>10.600000000000001</v>
      </c>
      <c r="H5">
        <f>G5*6.7</f>
        <v>71.02000000000001</v>
      </c>
      <c r="J5">
        <f>(24900+H5)*SIN(A5*0.03077)</f>
        <v>768.23704511140238</v>
      </c>
      <c r="K5">
        <f>(24900+H5)*COS(A5*0.03077)</f>
        <v>24959.199740434757</v>
      </c>
      <c r="M5">
        <v>1</v>
      </c>
      <c r="N5">
        <v>0</v>
      </c>
      <c r="O5">
        <f>N5-0.2</f>
        <v>-0.2</v>
      </c>
      <c r="P5">
        <v>0</v>
      </c>
      <c r="Q5">
        <f>25*COS((PI()/180)*4.09)/COS((PI()/180)*((4.09+(P5*8.18))-O5))</f>
        <v>25.006393959654801</v>
      </c>
      <c r="R5">
        <f>(-1.23*M5)+95.048</f>
        <v>93.817999999999998</v>
      </c>
      <c r="S5">
        <f>(1000*(Q5-25)) +R5</f>
        <v>100.21195965480105</v>
      </c>
      <c r="U5">
        <f>S5-H5</f>
        <v>29.191959654801039</v>
      </c>
    </row>
    <row r="6" spans="1:21" x14ac:dyDescent="0.25">
      <c r="A6">
        <v>2</v>
      </c>
      <c r="B6">
        <v>222</v>
      </c>
      <c r="C6">
        <v>205</v>
      </c>
      <c r="D6">
        <f t="shared" ref="D6:D53" si="0">AVERAGE(B6:C6)/4</f>
        <v>53.375</v>
      </c>
      <c r="E6">
        <v>43</v>
      </c>
      <c r="G6">
        <f>D6-E6</f>
        <v>10.375</v>
      </c>
      <c r="H6">
        <f t="shared" ref="H6:H53" si="1">G6*6.7</f>
        <v>69.512500000000003</v>
      </c>
      <c r="J6">
        <f>(24900+H6)*SIN(A6*0.03077)</f>
        <v>1535.6540732254236</v>
      </c>
      <c r="K6">
        <f>(24900+H6)*COS(A6*0.03077)</f>
        <v>24922.24550587371</v>
      </c>
      <c r="M6">
        <v>1.5</v>
      </c>
      <c r="N6">
        <v>0.88149999999999995</v>
      </c>
      <c r="O6">
        <f t="shared" ref="O6:O69" si="2">N6-0.2</f>
        <v>0.68149999999999999</v>
      </c>
      <c r="P6">
        <v>0</v>
      </c>
      <c r="Q6">
        <f t="shared" ref="Q6:Q69" si="3">25*COS((PI()/180)*4.09)/COS((PI()/180)*((4.09+(P6*8.18))-O6))</f>
        <v>24.980521235826259</v>
      </c>
      <c r="R6">
        <f t="shared" ref="R6:R69" si="4">(-1.23*M6)+95.048</f>
        <v>93.203000000000003</v>
      </c>
      <c r="S6">
        <f t="shared" ref="S6:S69" si="5">(1000*(Q6-25)) +R6</f>
        <v>73.724235826259388</v>
      </c>
    </row>
    <row r="7" spans="1:21" x14ac:dyDescent="0.25">
      <c r="A7">
        <v>3</v>
      </c>
      <c r="B7">
        <v>219</v>
      </c>
      <c r="C7">
        <v>194</v>
      </c>
      <c r="D7">
        <f t="shared" si="0"/>
        <v>51.625</v>
      </c>
      <c r="E7">
        <v>46</v>
      </c>
      <c r="G7">
        <f>D7-E7</f>
        <v>5.625</v>
      </c>
      <c r="H7">
        <f t="shared" si="1"/>
        <v>37.6875</v>
      </c>
      <c r="J7">
        <f>(24900+H7)*SIN(A7*0.03077)</f>
        <v>2298.7300527900779</v>
      </c>
      <c r="K7">
        <f>(24900+H7)*COS(A7*0.03077)</f>
        <v>24831.514210616639</v>
      </c>
      <c r="M7">
        <v>2</v>
      </c>
      <c r="N7">
        <v>1.7629999999999999</v>
      </c>
      <c r="O7">
        <f t="shared" si="2"/>
        <v>1.5629999999999999</v>
      </c>
      <c r="P7">
        <v>0</v>
      </c>
      <c r="Q7">
        <f t="shared" si="3"/>
        <v>24.960603961886481</v>
      </c>
      <c r="R7">
        <f t="shared" si="4"/>
        <v>92.588000000000008</v>
      </c>
      <c r="S7">
        <f t="shared" si="5"/>
        <v>53.19196188648057</v>
      </c>
      <c r="U7">
        <f>S7-H6</f>
        <v>-16.320538113519433</v>
      </c>
    </row>
    <row r="8" spans="1:21" x14ac:dyDescent="0.25">
      <c r="A8">
        <v>4</v>
      </c>
      <c r="B8">
        <v>242</v>
      </c>
      <c r="C8">
        <v>207</v>
      </c>
      <c r="D8">
        <f t="shared" si="0"/>
        <v>56.125</v>
      </c>
      <c r="E8">
        <v>48.4</v>
      </c>
      <c r="G8">
        <f>D8-E8</f>
        <v>7.7250000000000014</v>
      </c>
      <c r="H8">
        <f t="shared" si="1"/>
        <v>51.757500000000007</v>
      </c>
      <c r="J8">
        <f>(24900+H8)*SIN(A8*0.03077)</f>
        <v>3063.3144239634189</v>
      </c>
      <c r="K8">
        <f>(24900+H8)*COS(A8*0.03077)</f>
        <v>24763.002788005011</v>
      </c>
      <c r="M8">
        <v>2.5</v>
      </c>
      <c r="N8">
        <v>2.6444999999999999</v>
      </c>
      <c r="O8">
        <f t="shared" si="2"/>
        <v>2.4444999999999997</v>
      </c>
      <c r="P8">
        <v>0</v>
      </c>
      <c r="Q8">
        <f t="shared" si="3"/>
        <v>24.946618482246013</v>
      </c>
      <c r="R8">
        <f t="shared" si="4"/>
        <v>91.972999999999999</v>
      </c>
      <c r="S8">
        <f t="shared" si="5"/>
        <v>38.591482246012859</v>
      </c>
    </row>
    <row r="9" spans="1:21" x14ac:dyDescent="0.25">
      <c r="A9">
        <v>5</v>
      </c>
      <c r="B9">
        <v>209</v>
      </c>
      <c r="D9">
        <f t="shared" si="0"/>
        <v>52.25</v>
      </c>
      <c r="E9">
        <v>42.5</v>
      </c>
      <c r="G9">
        <f>D9-E9</f>
        <v>9.75</v>
      </c>
      <c r="H9">
        <f t="shared" si="1"/>
        <v>65.325000000000003</v>
      </c>
      <c r="J9">
        <f>(24900+H9)*SIN(A9*0.03077)</f>
        <v>3825.7808767170554</v>
      </c>
      <c r="K9">
        <f>(24900+H9)*COS(A9*0.03077)</f>
        <v>24670.44492989478</v>
      </c>
      <c r="M9">
        <v>3</v>
      </c>
      <c r="N9">
        <v>3.5259999999999998</v>
      </c>
      <c r="O9">
        <f t="shared" si="2"/>
        <v>3.3259999999999996</v>
      </c>
      <c r="P9">
        <v>0</v>
      </c>
      <c r="Q9">
        <f t="shared" si="3"/>
        <v>24.938548213509403</v>
      </c>
      <c r="R9">
        <f t="shared" si="4"/>
        <v>91.358000000000004</v>
      </c>
      <c r="S9">
        <f t="shared" si="5"/>
        <v>29.906213509402988</v>
      </c>
      <c r="U9">
        <f>S9-H7</f>
        <v>-7.7812864905970116</v>
      </c>
    </row>
    <row r="10" spans="1:21" x14ac:dyDescent="0.25">
      <c r="A10">
        <v>6</v>
      </c>
      <c r="B10">
        <v>333</v>
      </c>
      <c r="D10">
        <f t="shared" si="0"/>
        <v>83.25</v>
      </c>
      <c r="E10">
        <v>74.8</v>
      </c>
      <c r="G10">
        <f>D10-E10</f>
        <v>8.4500000000000028</v>
      </c>
      <c r="H10">
        <f t="shared" si="1"/>
        <v>56.615000000000023</v>
      </c>
      <c r="J10">
        <f>(24900+H10)*SIN(A10*0.03077)</f>
        <v>4581.3607972218852</v>
      </c>
      <c r="K10">
        <f>(24900+H10)*COS(A10*0.03077)</f>
        <v>24532.50426483003</v>
      </c>
      <c r="M10">
        <v>3.5</v>
      </c>
      <c r="N10">
        <v>4.4074999999999998</v>
      </c>
      <c r="O10">
        <f t="shared" si="2"/>
        <v>4.2074999999999996</v>
      </c>
      <c r="P10">
        <v>0</v>
      </c>
      <c r="Q10">
        <f t="shared" si="3"/>
        <v>24.936383596438738</v>
      </c>
      <c r="R10">
        <f t="shared" si="4"/>
        <v>90.742999999999995</v>
      </c>
      <c r="S10">
        <f t="shared" si="5"/>
        <v>27.126596438737693</v>
      </c>
    </row>
    <row r="11" spans="1:21" x14ac:dyDescent="0.25">
      <c r="A11">
        <v>7</v>
      </c>
      <c r="B11">
        <v>210</v>
      </c>
      <c r="C11">
        <v>205</v>
      </c>
      <c r="D11">
        <f t="shared" si="0"/>
        <v>51.875</v>
      </c>
      <c r="E11">
        <v>44.3</v>
      </c>
      <c r="G11">
        <f>D11-E11</f>
        <v>7.5750000000000028</v>
      </c>
      <c r="H11">
        <f t="shared" si="1"/>
        <v>50.752500000000019</v>
      </c>
      <c r="J11">
        <f>(24900+H11)*SIN(A11*0.03077)</f>
        <v>5332.6852304975464</v>
      </c>
      <c r="K11">
        <f>(24900+H11)*COS(A11*0.03077)</f>
        <v>24374.218316669961</v>
      </c>
      <c r="M11">
        <v>4</v>
      </c>
      <c r="N11">
        <v>5.2889999999999997</v>
      </c>
      <c r="O11">
        <f t="shared" si="2"/>
        <v>5.0889999999999995</v>
      </c>
      <c r="P11">
        <v>0</v>
      </c>
      <c r="Q11">
        <f t="shared" si="3"/>
        <v>24.940122068306593</v>
      </c>
      <c r="R11">
        <f t="shared" si="4"/>
        <v>90.128</v>
      </c>
      <c r="S11">
        <f t="shared" si="5"/>
        <v>30.250068306592951</v>
      </c>
      <c r="U11">
        <f>S11-H8</f>
        <v>-21.507431693407057</v>
      </c>
    </row>
    <row r="12" spans="1:21" x14ac:dyDescent="0.25">
      <c r="A12">
        <v>8</v>
      </c>
      <c r="B12">
        <v>202</v>
      </c>
      <c r="C12">
        <v>187</v>
      </c>
      <c r="D12">
        <f t="shared" si="0"/>
        <v>48.625</v>
      </c>
      <c r="E12">
        <v>46.4</v>
      </c>
      <c r="G12">
        <f>D12-E12</f>
        <v>2.2250000000000014</v>
      </c>
      <c r="H12">
        <f t="shared" si="1"/>
        <v>14.90750000000001</v>
      </c>
      <c r="J12">
        <f>(24900+H12)*SIN(A12*0.03077)</f>
        <v>6071.3025462368996</v>
      </c>
      <c r="K12">
        <f>(24900+H12)*COS(A12*0.03077)</f>
        <v>24163.855262056459</v>
      </c>
      <c r="M12">
        <v>4.5</v>
      </c>
      <c r="N12">
        <v>6.1704999999999997</v>
      </c>
      <c r="O12">
        <f t="shared" si="2"/>
        <v>5.9704999999999995</v>
      </c>
      <c r="P12">
        <v>0</v>
      </c>
      <c r="Q12">
        <f t="shared" si="3"/>
        <v>24.94976805548951</v>
      </c>
      <c r="R12">
        <f t="shared" si="4"/>
        <v>89.513000000000005</v>
      </c>
      <c r="S12">
        <f t="shared" si="5"/>
        <v>39.281055489510493</v>
      </c>
    </row>
    <row r="13" spans="1:21" x14ac:dyDescent="0.25">
      <c r="A13">
        <v>9</v>
      </c>
      <c r="B13">
        <v>267</v>
      </c>
      <c r="C13">
        <v>250</v>
      </c>
      <c r="D13">
        <f t="shared" si="0"/>
        <v>64.625</v>
      </c>
      <c r="E13">
        <v>59.8</v>
      </c>
      <c r="G13">
        <f>D13-E13</f>
        <v>4.8250000000000028</v>
      </c>
      <c r="H13">
        <f t="shared" si="1"/>
        <v>32.327500000000022</v>
      </c>
      <c r="J13">
        <f>(24900+H13)*SIN(A13*0.03077)</f>
        <v>6816.5958411523225</v>
      </c>
      <c r="K13">
        <f>(24900+H13)*COS(A13*0.03077)</f>
        <v>23982.388865699788</v>
      </c>
      <c r="M13">
        <v>5</v>
      </c>
      <c r="N13">
        <v>7.0519999999999996</v>
      </c>
      <c r="O13">
        <f t="shared" si="2"/>
        <v>6.8519999999999994</v>
      </c>
      <c r="P13">
        <v>0</v>
      </c>
      <c r="Q13">
        <f t="shared" si="3"/>
        <v>24.965332986262077</v>
      </c>
      <c r="R13">
        <f t="shared" si="4"/>
        <v>88.897999999999996</v>
      </c>
      <c r="S13">
        <f t="shared" si="5"/>
        <v>54.230986262076527</v>
      </c>
      <c r="U13">
        <f>S13-H9</f>
        <v>-11.094013737923476</v>
      </c>
    </row>
    <row r="14" spans="1:21" x14ac:dyDescent="0.25">
      <c r="A14">
        <v>10</v>
      </c>
      <c r="B14">
        <v>243</v>
      </c>
      <c r="C14">
        <v>238</v>
      </c>
      <c r="D14">
        <f t="shared" si="0"/>
        <v>60.125</v>
      </c>
      <c r="E14">
        <v>53.6</v>
      </c>
      <c r="G14">
        <f>D14-E14</f>
        <v>6.5249999999999986</v>
      </c>
      <c r="H14">
        <f t="shared" si="1"/>
        <v>43.717499999999994</v>
      </c>
      <c r="J14">
        <f>(24900+H14)*SIN(A14*0.03077)</f>
        <v>7554.6404690449754</v>
      </c>
      <c r="K14">
        <f>(24900+H14)*COS(A14*0.03077)</f>
        <v>23772.17806813827</v>
      </c>
      <c r="M14">
        <v>5.5</v>
      </c>
      <c r="N14">
        <v>7.9335000000000004</v>
      </c>
      <c r="O14">
        <f t="shared" si="2"/>
        <v>7.7335000000000003</v>
      </c>
      <c r="P14">
        <v>0</v>
      </c>
      <c r="Q14">
        <f t="shared" si="3"/>
        <v>24.986835323860507</v>
      </c>
      <c r="R14">
        <f t="shared" si="4"/>
        <v>88.283000000000001</v>
      </c>
      <c r="S14">
        <f t="shared" si="5"/>
        <v>75.118323860507431</v>
      </c>
    </row>
    <row r="15" spans="1:21" x14ac:dyDescent="0.25">
      <c r="A15">
        <v>11</v>
      </c>
      <c r="B15">
        <v>287</v>
      </c>
      <c r="C15">
        <v>288</v>
      </c>
      <c r="D15">
        <f t="shared" si="0"/>
        <v>71.875</v>
      </c>
      <c r="E15">
        <v>66.5</v>
      </c>
      <c r="G15">
        <f>D15-E15</f>
        <v>5.375</v>
      </c>
      <c r="H15">
        <f t="shared" si="1"/>
        <v>36.012500000000003</v>
      </c>
      <c r="J15">
        <f>(24900+H15)*SIN(A15*0.03077)</f>
        <v>8279.8605095241091</v>
      </c>
      <c r="K15">
        <f>(24900+H15)*COS(A15*0.03077)</f>
        <v>23521.237836112694</v>
      </c>
      <c r="M15">
        <v>6</v>
      </c>
      <c r="N15">
        <v>8.8149999999999995</v>
      </c>
      <c r="O15">
        <f t="shared" si="2"/>
        <v>8.6150000000000002</v>
      </c>
      <c r="P15">
        <v>1</v>
      </c>
      <c r="Q15">
        <f t="shared" si="3"/>
        <v>24.987155182464303</v>
      </c>
      <c r="R15">
        <f t="shared" si="4"/>
        <v>87.668000000000006</v>
      </c>
      <c r="S15">
        <f t="shared" si="5"/>
        <v>74.823182464302789</v>
      </c>
      <c r="U15">
        <f>S15-H10</f>
        <v>18.208182464302766</v>
      </c>
    </row>
    <row r="16" spans="1:21" x14ac:dyDescent="0.25">
      <c r="A16">
        <v>12</v>
      </c>
      <c r="B16">
        <v>332</v>
      </c>
      <c r="C16">
        <v>337</v>
      </c>
      <c r="D16">
        <f t="shared" si="0"/>
        <v>83.625</v>
      </c>
      <c r="E16">
        <v>78.099999999999994</v>
      </c>
      <c r="G16">
        <f>D16-E16</f>
        <v>5.5250000000000057</v>
      </c>
      <c r="H16">
        <f t="shared" si="1"/>
        <v>37.017500000000041</v>
      </c>
      <c r="J16">
        <f>(24900+H16)*SIN(A16*0.03077)</f>
        <v>8999.9381604624032</v>
      </c>
      <c r="K16">
        <f>(24900+H16)*COS(A16*0.03077)</f>
        <v>23256.310001871727</v>
      </c>
      <c r="M16">
        <v>6.5</v>
      </c>
      <c r="N16">
        <v>9.6965000000000003</v>
      </c>
      <c r="O16">
        <f t="shared" si="2"/>
        <v>9.4965000000000011</v>
      </c>
      <c r="P16">
        <v>1</v>
      </c>
      <c r="Q16">
        <f t="shared" si="3"/>
        <v>24.965575232421116</v>
      </c>
      <c r="R16">
        <f t="shared" si="4"/>
        <v>87.052999999999997</v>
      </c>
      <c r="S16">
        <f t="shared" si="5"/>
        <v>52.628232421116422</v>
      </c>
    </row>
    <row r="17" spans="1:21" x14ac:dyDescent="0.25">
      <c r="A17">
        <v>13</v>
      </c>
      <c r="B17">
        <v>233</v>
      </c>
      <c r="C17">
        <v>233</v>
      </c>
      <c r="D17">
        <f t="shared" si="0"/>
        <v>58.25</v>
      </c>
      <c r="E17">
        <v>53.5</v>
      </c>
      <c r="G17">
        <f>D17-E17</f>
        <v>4.75</v>
      </c>
      <c r="H17">
        <f t="shared" si="1"/>
        <v>31.824999999999999</v>
      </c>
      <c r="J17">
        <f>(24900+H17)*SIN(A17*0.03077)</f>
        <v>9709.13959905909</v>
      </c>
      <c r="K17">
        <f>(24900+H17)*COS(A17*0.03077)</f>
        <v>22963.634426558172</v>
      </c>
      <c r="M17">
        <v>7</v>
      </c>
      <c r="N17">
        <v>10.577999999999999</v>
      </c>
      <c r="O17">
        <f t="shared" si="2"/>
        <v>10.378</v>
      </c>
      <c r="P17">
        <v>1</v>
      </c>
      <c r="Q17">
        <f t="shared" si="3"/>
        <v>24.949932976776417</v>
      </c>
      <c r="R17">
        <f t="shared" si="4"/>
        <v>86.438000000000002</v>
      </c>
      <c r="S17">
        <f t="shared" si="5"/>
        <v>36.37097677641664</v>
      </c>
      <c r="U17">
        <f>S17-H11</f>
        <v>-14.381523223583379</v>
      </c>
    </row>
    <row r="18" spans="1:21" x14ac:dyDescent="0.25">
      <c r="A18">
        <v>14</v>
      </c>
      <c r="B18">
        <v>312</v>
      </c>
      <c r="C18">
        <v>317</v>
      </c>
      <c r="D18">
        <f t="shared" si="0"/>
        <v>78.625</v>
      </c>
      <c r="E18">
        <v>74.3</v>
      </c>
      <c r="G18">
        <f>D18-E18</f>
        <v>4.3250000000000028</v>
      </c>
      <c r="H18">
        <f t="shared" si="1"/>
        <v>28.97750000000002</v>
      </c>
      <c r="J18">
        <f>(24900+H18)*SIN(A18*0.03077)</f>
        <v>10409.834168719864</v>
      </c>
      <c r="K18">
        <f>(24900+H18)*COS(A18*0.03077)</f>
        <v>22651.473942665601</v>
      </c>
      <c r="M18">
        <v>7.5</v>
      </c>
      <c r="N18">
        <v>11.4595</v>
      </c>
      <c r="O18">
        <f t="shared" si="2"/>
        <v>11.259500000000001</v>
      </c>
      <c r="P18">
        <v>1</v>
      </c>
      <c r="Q18">
        <f t="shared" si="3"/>
        <v>24.940209860207375</v>
      </c>
      <c r="R18">
        <f t="shared" si="4"/>
        <v>85.823000000000008</v>
      </c>
      <c r="S18">
        <f t="shared" si="5"/>
        <v>26.032860207374966</v>
      </c>
    </row>
    <row r="19" spans="1:21" x14ac:dyDescent="0.25">
      <c r="A19">
        <v>15</v>
      </c>
      <c r="B19">
        <v>320</v>
      </c>
      <c r="C19">
        <v>294</v>
      </c>
      <c r="D19">
        <f t="shared" si="0"/>
        <v>76.75</v>
      </c>
      <c r="E19">
        <v>70.900000000000006</v>
      </c>
      <c r="G19">
        <f>D19-E19</f>
        <v>5.8499999999999943</v>
      </c>
      <c r="H19">
        <f t="shared" si="1"/>
        <v>39.194999999999965</v>
      </c>
      <c r="J19">
        <f>(24900+H19)*SIN(A19*0.03077)</f>
        <v>11106.332679084768</v>
      </c>
      <c r="K19">
        <f>(24900+H19)*COS(A19*0.03077)</f>
        <v>22329.639980741267</v>
      </c>
      <c r="M19">
        <v>8</v>
      </c>
      <c r="N19">
        <v>12.340999999999999</v>
      </c>
      <c r="O19">
        <f t="shared" si="2"/>
        <v>12.141</v>
      </c>
      <c r="P19">
        <v>1</v>
      </c>
      <c r="Q19">
        <f t="shared" si="3"/>
        <v>24.936394362918755</v>
      </c>
      <c r="R19">
        <f t="shared" si="4"/>
        <v>85.207999999999998</v>
      </c>
      <c r="S19">
        <f t="shared" si="5"/>
        <v>21.602362918754551</v>
      </c>
      <c r="U19">
        <f>S19-H12</f>
        <v>6.6948629187545414</v>
      </c>
    </row>
    <row r="20" spans="1:21" x14ac:dyDescent="0.25">
      <c r="A20">
        <v>16</v>
      </c>
      <c r="M20">
        <v>8.5</v>
      </c>
      <c r="N20">
        <v>13.2225</v>
      </c>
      <c r="O20">
        <f t="shared" si="2"/>
        <v>13.022500000000001</v>
      </c>
      <c r="P20">
        <v>1</v>
      </c>
      <c r="Q20">
        <f t="shared" si="3"/>
        <v>24.938481967313955</v>
      </c>
      <c r="R20">
        <f t="shared" si="4"/>
        <v>84.593000000000004</v>
      </c>
      <c r="S20">
        <f t="shared" si="5"/>
        <v>23.074967313954616</v>
      </c>
    </row>
    <row r="21" spans="1:21" x14ac:dyDescent="0.25">
      <c r="A21">
        <v>17</v>
      </c>
      <c r="B21">
        <v>285</v>
      </c>
      <c r="C21">
        <v>289</v>
      </c>
      <c r="D21">
        <f t="shared" si="0"/>
        <v>71.75</v>
      </c>
      <c r="E21">
        <v>69</v>
      </c>
      <c r="G21">
        <f>D21-E21</f>
        <v>2.75</v>
      </c>
      <c r="H21">
        <f t="shared" si="1"/>
        <v>18.425000000000001</v>
      </c>
      <c r="J21">
        <f>(24900+H21)*SIN(A21*0.03077)</f>
        <v>12448.231516072332</v>
      </c>
      <c r="K21">
        <f>(24900+H21)*COS(A21*0.03077)</f>
        <v>21586.325222299616</v>
      </c>
      <c r="M21">
        <v>9</v>
      </c>
      <c r="N21">
        <v>14.103999999999999</v>
      </c>
      <c r="O21">
        <f t="shared" si="2"/>
        <v>13.904</v>
      </c>
      <c r="P21">
        <v>1</v>
      </c>
      <c r="Q21">
        <f t="shared" si="3"/>
        <v>24.946475144937168</v>
      </c>
      <c r="R21">
        <f t="shared" si="4"/>
        <v>83.978000000000009</v>
      </c>
      <c r="S21">
        <f t="shared" si="5"/>
        <v>30.453144937167565</v>
      </c>
      <c r="U21">
        <f>S21-H13</f>
        <v>-1.874355062832457</v>
      </c>
    </row>
    <row r="22" spans="1:21" x14ac:dyDescent="0.25">
      <c r="A22">
        <v>18</v>
      </c>
      <c r="B22">
        <v>292</v>
      </c>
      <c r="C22">
        <v>296</v>
      </c>
      <c r="D22">
        <f t="shared" si="0"/>
        <v>73.5</v>
      </c>
      <c r="E22">
        <v>67.3</v>
      </c>
      <c r="G22">
        <f>D22-E22</f>
        <v>6.2000000000000028</v>
      </c>
      <c r="H22">
        <f t="shared" si="1"/>
        <v>41.54000000000002</v>
      </c>
      <c r="J22">
        <f>(24900+H22)*SIN(A22*0.03077)</f>
        <v>13118.603343368282</v>
      </c>
      <c r="K22">
        <f>(24900+H22)*COS(A22*0.03077)</f>
        <v>21212.794815652334</v>
      </c>
      <c r="M22">
        <v>9.5</v>
      </c>
      <c r="N22">
        <v>14.9855</v>
      </c>
      <c r="O22">
        <f t="shared" si="2"/>
        <v>14.785500000000001</v>
      </c>
      <c r="P22">
        <v>1</v>
      </c>
      <c r="Q22">
        <f t="shared" si="3"/>
        <v>24.960383363616344</v>
      </c>
      <c r="R22">
        <f t="shared" si="4"/>
        <v>83.363</v>
      </c>
      <c r="S22">
        <f t="shared" si="5"/>
        <v>43.746363616344354</v>
      </c>
    </row>
    <row r="23" spans="1:21" x14ac:dyDescent="0.25">
      <c r="A23">
        <v>19</v>
      </c>
      <c r="M23">
        <v>10</v>
      </c>
      <c r="N23">
        <v>15.867000000000001</v>
      </c>
      <c r="O23">
        <f t="shared" si="2"/>
        <v>15.667000000000002</v>
      </c>
      <c r="P23">
        <v>1</v>
      </c>
      <c r="Q23">
        <f t="shared" si="3"/>
        <v>24.980223114845469</v>
      </c>
      <c r="R23">
        <f t="shared" si="4"/>
        <v>82.748000000000005</v>
      </c>
      <c r="S23">
        <f t="shared" si="5"/>
        <v>62.971114845468762</v>
      </c>
      <c r="U23">
        <f>S21-H14</f>
        <v>-13.264355062832429</v>
      </c>
    </row>
    <row r="24" spans="1:21" x14ac:dyDescent="0.25">
      <c r="A24">
        <v>20</v>
      </c>
      <c r="B24">
        <v>311</v>
      </c>
      <c r="C24">
        <v>319</v>
      </c>
      <c r="D24">
        <f t="shared" si="0"/>
        <v>78.75</v>
      </c>
      <c r="E24">
        <v>67</v>
      </c>
      <c r="G24">
        <f>D24-E24</f>
        <v>11.75</v>
      </c>
      <c r="H24">
        <f t="shared" si="1"/>
        <v>78.725000000000009</v>
      </c>
      <c r="J24">
        <f>(24900+H24)*SIN(A24*0.03077)</f>
        <v>14419.847895147603</v>
      </c>
      <c r="K24">
        <f>(24900+H24)*COS(A24*0.03077)</f>
        <v>20396.193010128929</v>
      </c>
      <c r="M24">
        <v>10.5</v>
      </c>
      <c r="N24">
        <v>16.7485</v>
      </c>
      <c r="O24">
        <f t="shared" si="2"/>
        <v>16.548500000000001</v>
      </c>
      <c r="P24">
        <v>2</v>
      </c>
      <c r="Q24">
        <f t="shared" si="3"/>
        <v>24.994255400366381</v>
      </c>
      <c r="R24">
        <f t="shared" si="4"/>
        <v>82.13300000000001</v>
      </c>
      <c r="S24">
        <f t="shared" si="5"/>
        <v>76.388400366380836</v>
      </c>
    </row>
    <row r="25" spans="1:21" x14ac:dyDescent="0.25">
      <c r="A25">
        <v>21</v>
      </c>
      <c r="B25">
        <v>277</v>
      </c>
      <c r="C25">
        <v>301</v>
      </c>
      <c r="D25">
        <f t="shared" si="0"/>
        <v>72.25</v>
      </c>
      <c r="E25">
        <v>68.099999999999994</v>
      </c>
      <c r="G25">
        <f>D25-E25</f>
        <v>4.1500000000000057</v>
      </c>
      <c r="H25">
        <f t="shared" si="1"/>
        <v>27.805000000000039</v>
      </c>
      <c r="J25">
        <f>(24900+H25)*SIN(A25*0.03077)</f>
        <v>15009.853348421235</v>
      </c>
      <c r="K25">
        <f>(24900+H25)*COS(A25*0.03077)</f>
        <v>19902.255263585401</v>
      </c>
      <c r="M25">
        <v>11</v>
      </c>
      <c r="N25">
        <v>17.63</v>
      </c>
      <c r="O25">
        <f t="shared" si="2"/>
        <v>17.43</v>
      </c>
      <c r="P25">
        <v>2</v>
      </c>
      <c r="Q25">
        <f t="shared" si="3"/>
        <v>24.971010769338019</v>
      </c>
      <c r="R25">
        <f t="shared" si="4"/>
        <v>81.518000000000001</v>
      </c>
      <c r="S25">
        <f t="shared" si="5"/>
        <v>52.528769338018776</v>
      </c>
      <c r="U25">
        <f>S25-H15</f>
        <v>16.516269338018773</v>
      </c>
    </row>
    <row r="26" spans="1:21" x14ac:dyDescent="0.25">
      <c r="A26">
        <v>22</v>
      </c>
      <c r="M26">
        <v>11.5</v>
      </c>
      <c r="N26">
        <v>18.511500000000002</v>
      </c>
      <c r="O26">
        <f t="shared" si="2"/>
        <v>18.311500000000002</v>
      </c>
      <c r="P26">
        <v>2</v>
      </c>
      <c r="Q26">
        <f t="shared" si="3"/>
        <v>24.95371028704426</v>
      </c>
      <c r="R26">
        <f t="shared" si="4"/>
        <v>80.903000000000006</v>
      </c>
      <c r="S26">
        <f t="shared" si="5"/>
        <v>34.613287044259536</v>
      </c>
    </row>
    <row r="27" spans="1:21" x14ac:dyDescent="0.25">
      <c r="A27">
        <v>23</v>
      </c>
      <c r="B27">
        <v>248</v>
      </c>
      <c r="C27">
        <v>256</v>
      </c>
      <c r="D27">
        <f t="shared" si="0"/>
        <v>63</v>
      </c>
      <c r="E27">
        <v>61</v>
      </c>
      <c r="G27">
        <f>D27-E27</f>
        <v>2</v>
      </c>
      <c r="H27">
        <f t="shared" si="1"/>
        <v>13.4</v>
      </c>
      <c r="J27">
        <f>(24900+H27)*SIN(A27*0.03077)</f>
        <v>16196.087104671326</v>
      </c>
      <c r="K27">
        <f>(24900+H27)*COS(A27*0.03077)</f>
        <v>18930.511405080932</v>
      </c>
      <c r="M27">
        <v>12</v>
      </c>
      <c r="N27">
        <v>19.393000000000001</v>
      </c>
      <c r="O27">
        <f t="shared" si="2"/>
        <v>19.193000000000001</v>
      </c>
      <c r="P27">
        <v>2</v>
      </c>
      <c r="Q27">
        <f t="shared" si="3"/>
        <v>24.942333422031236</v>
      </c>
      <c r="R27">
        <f t="shared" si="4"/>
        <v>80.287999999999997</v>
      </c>
      <c r="S27">
        <f t="shared" si="5"/>
        <v>22.621422031236264</v>
      </c>
      <c r="U27">
        <f>S27-H16</f>
        <v>-14.396077968763777</v>
      </c>
    </row>
    <row r="28" spans="1:21" x14ac:dyDescent="0.25">
      <c r="A28">
        <v>24</v>
      </c>
      <c r="B28">
        <v>262</v>
      </c>
      <c r="C28">
        <v>282</v>
      </c>
      <c r="D28">
        <f t="shared" si="0"/>
        <v>68</v>
      </c>
      <c r="E28">
        <v>62.1</v>
      </c>
      <c r="G28">
        <f>D28-E28</f>
        <v>5.8999999999999986</v>
      </c>
      <c r="H28">
        <f t="shared" si="1"/>
        <v>39.529999999999994</v>
      </c>
      <c r="J28">
        <f>(24900+H28)*SIN(A28*0.03077)</f>
        <v>16788.410255800969</v>
      </c>
      <c r="K28">
        <f>(24900+H28)*COS(A28*0.03077)</f>
        <v>18442.598453141491</v>
      </c>
      <c r="M28">
        <v>12.5</v>
      </c>
      <c r="N28">
        <v>20.2745</v>
      </c>
      <c r="O28">
        <f t="shared" si="2"/>
        <v>20.0745</v>
      </c>
      <c r="P28">
        <v>2</v>
      </c>
      <c r="Q28">
        <f t="shared" si="3"/>
        <v>24.936866691341255</v>
      </c>
      <c r="R28">
        <f t="shared" si="4"/>
        <v>79.673000000000002</v>
      </c>
      <c r="S28">
        <f t="shared" si="5"/>
        <v>16.539691341254667</v>
      </c>
    </row>
    <row r="29" spans="1:21" x14ac:dyDescent="0.25">
      <c r="A29">
        <v>25</v>
      </c>
      <c r="B29">
        <v>263</v>
      </c>
      <c r="C29">
        <v>281</v>
      </c>
      <c r="D29">
        <f t="shared" si="0"/>
        <v>68</v>
      </c>
      <c r="E29">
        <v>62.5</v>
      </c>
      <c r="G29">
        <f>D29-E29</f>
        <v>5.5</v>
      </c>
      <c r="H29">
        <f t="shared" si="1"/>
        <v>36.85</v>
      </c>
      <c r="J29">
        <f>(24900+H29)*SIN(A29*0.03077)</f>
        <v>17345.988321275596</v>
      </c>
      <c r="K29">
        <f>(24900+H29)*COS(A29*0.03077)</f>
        <v>17915.445210227699</v>
      </c>
      <c r="M29">
        <v>13</v>
      </c>
      <c r="N29">
        <v>21.155999999999999</v>
      </c>
      <c r="O29">
        <f t="shared" si="2"/>
        <v>20.956</v>
      </c>
      <c r="P29">
        <v>2</v>
      </c>
      <c r="Q29">
        <f t="shared" si="3"/>
        <v>24.937303621487878</v>
      </c>
      <c r="R29">
        <f t="shared" si="4"/>
        <v>79.058000000000007</v>
      </c>
      <c r="S29">
        <f t="shared" si="5"/>
        <v>16.361621487878054</v>
      </c>
      <c r="U29">
        <f>S29-H17</f>
        <v>-15.463378512121945</v>
      </c>
    </row>
    <row r="30" spans="1:21" x14ac:dyDescent="0.25">
      <c r="A30">
        <v>26</v>
      </c>
      <c r="B30">
        <v>279</v>
      </c>
      <c r="C30">
        <v>295</v>
      </c>
      <c r="D30">
        <f t="shared" si="0"/>
        <v>71.75</v>
      </c>
      <c r="E30">
        <v>67.400000000000006</v>
      </c>
      <c r="G30">
        <f>D30-E30</f>
        <v>4.3499999999999943</v>
      </c>
      <c r="H30">
        <f t="shared" si="1"/>
        <v>29.144999999999964</v>
      </c>
      <c r="J30">
        <f>(24900+H30)*SIN(A30*0.03077)</f>
        <v>17883.421369142339</v>
      </c>
      <c r="K30">
        <f>(24900+H30)*COS(A30*0.03077)</f>
        <v>17367.944914834574</v>
      </c>
      <c r="M30">
        <v>13.5</v>
      </c>
      <c r="N30">
        <v>22.037500000000001</v>
      </c>
      <c r="O30">
        <f t="shared" si="2"/>
        <v>21.837500000000002</v>
      </c>
      <c r="P30">
        <v>2</v>
      </c>
      <c r="Q30">
        <f t="shared" si="3"/>
        <v>24.943644729741262</v>
      </c>
      <c r="R30">
        <f t="shared" si="4"/>
        <v>78.442999999999998</v>
      </c>
      <c r="S30">
        <f t="shared" si="5"/>
        <v>22.087729741262009</v>
      </c>
    </row>
    <row r="31" spans="1:21" x14ac:dyDescent="0.25">
      <c r="A31">
        <v>27</v>
      </c>
      <c r="B31">
        <v>310</v>
      </c>
      <c r="C31">
        <v>330</v>
      </c>
      <c r="D31">
        <f t="shared" si="0"/>
        <v>80</v>
      </c>
      <c r="E31">
        <v>79.3</v>
      </c>
      <c r="G31">
        <f>D31-E31</f>
        <v>0.70000000000000284</v>
      </c>
      <c r="H31">
        <f t="shared" si="1"/>
        <v>4.690000000000019</v>
      </c>
      <c r="J31">
        <f>(24900+H31)*SIN(A31*0.03077)</f>
        <v>18391.224284106349</v>
      </c>
      <c r="K31">
        <f>(24900+H31)*COS(A31*0.03077)</f>
        <v>16793.047767686388</v>
      </c>
      <c r="M31">
        <v>14</v>
      </c>
      <c r="N31">
        <v>22.919</v>
      </c>
      <c r="O31">
        <f t="shared" si="2"/>
        <v>22.719000000000001</v>
      </c>
      <c r="P31">
        <v>2</v>
      </c>
      <c r="Q31">
        <f t="shared" si="3"/>
        <v>24.955897525623062</v>
      </c>
      <c r="R31">
        <f t="shared" si="4"/>
        <v>77.828000000000003</v>
      </c>
      <c r="S31">
        <f t="shared" si="5"/>
        <v>33.725525623061742</v>
      </c>
      <c r="U31">
        <f>S31-H18</f>
        <v>4.7480256230617215</v>
      </c>
    </row>
    <row r="32" spans="1:21" x14ac:dyDescent="0.25">
      <c r="A32">
        <v>28</v>
      </c>
      <c r="B32">
        <v>441</v>
      </c>
      <c r="C32">
        <v>463</v>
      </c>
      <c r="D32">
        <f t="shared" si="0"/>
        <v>113</v>
      </c>
      <c r="E32">
        <v>111.9</v>
      </c>
      <c r="G32">
        <f>D32-E32</f>
        <v>1.0999999999999943</v>
      </c>
      <c r="H32">
        <f t="shared" si="1"/>
        <v>7.3699999999999619</v>
      </c>
      <c r="J32">
        <f>(24900+H32)*SIN(A32*0.03077)</f>
        <v>18901.192919568064</v>
      </c>
      <c r="K32">
        <f>(24900+H32)*COS(A32*0.03077)</f>
        <v>16221.035310181958</v>
      </c>
      <c r="M32">
        <v>14.5</v>
      </c>
      <c r="N32">
        <v>23.8005</v>
      </c>
      <c r="O32">
        <f t="shared" si="2"/>
        <v>23.6005</v>
      </c>
      <c r="P32">
        <v>2</v>
      </c>
      <c r="Q32">
        <f t="shared" si="3"/>
        <v>24.974076532618859</v>
      </c>
      <c r="R32">
        <f t="shared" si="4"/>
        <v>77.212999999999994</v>
      </c>
      <c r="S32">
        <f t="shared" si="5"/>
        <v>51.289532618859397</v>
      </c>
    </row>
    <row r="33" spans="1:21" x14ac:dyDescent="0.25">
      <c r="A33">
        <v>29</v>
      </c>
      <c r="B33">
        <v>331</v>
      </c>
      <c r="C33">
        <v>360</v>
      </c>
      <c r="D33">
        <f t="shared" si="0"/>
        <v>86.375</v>
      </c>
      <c r="E33">
        <v>80</v>
      </c>
      <c r="G33">
        <f>D33-E33</f>
        <v>6.375</v>
      </c>
      <c r="H33">
        <f t="shared" si="1"/>
        <v>42.712499999999999</v>
      </c>
      <c r="J33">
        <f>(24900+H33)*SIN(A33*0.03077)</f>
        <v>19418.803781847429</v>
      </c>
      <c r="K33">
        <f>(24900+H33)*COS(A33*0.03077)</f>
        <v>15654.039943087033</v>
      </c>
      <c r="M33">
        <v>15</v>
      </c>
      <c r="N33">
        <v>24.681999999999999</v>
      </c>
      <c r="O33">
        <f t="shared" si="2"/>
        <v>24.481999999999999</v>
      </c>
      <c r="P33">
        <v>3</v>
      </c>
      <c r="Q33">
        <f t="shared" si="3"/>
        <v>25.001822550085713</v>
      </c>
      <c r="R33">
        <f t="shared" si="4"/>
        <v>76.597999999999999</v>
      </c>
      <c r="S33">
        <f t="shared" si="5"/>
        <v>78.420550085712748</v>
      </c>
      <c r="U33">
        <f>S33-H19</f>
        <v>39.225550085712783</v>
      </c>
    </row>
    <row r="34" spans="1:21" x14ac:dyDescent="0.25">
      <c r="A34">
        <v>30</v>
      </c>
      <c r="B34">
        <v>256</v>
      </c>
      <c r="C34">
        <v>271</v>
      </c>
      <c r="D34">
        <f t="shared" si="0"/>
        <v>65.875</v>
      </c>
      <c r="E34">
        <v>61.3</v>
      </c>
      <c r="G34">
        <f>D34-E34</f>
        <v>4.5750000000000028</v>
      </c>
      <c r="H34">
        <f t="shared" si="1"/>
        <v>30.652500000000021</v>
      </c>
      <c r="J34">
        <f>(24900+H34)*SIN(A34*0.03077)</f>
        <v>19881.592960698861</v>
      </c>
      <c r="K34">
        <f>(24900+H34)*COS(A34*0.03077)</f>
        <v>15041.931239732676</v>
      </c>
      <c r="M34">
        <v>15.5</v>
      </c>
      <c r="N34">
        <v>25.563500000000001</v>
      </c>
      <c r="O34">
        <f t="shared" si="2"/>
        <v>25.363500000000002</v>
      </c>
      <c r="P34">
        <v>3</v>
      </c>
      <c r="Q34">
        <f t="shared" si="3"/>
        <v>24.976911077233432</v>
      </c>
      <c r="R34">
        <f t="shared" si="4"/>
        <v>75.983000000000004</v>
      </c>
      <c r="S34">
        <f t="shared" si="5"/>
        <v>52.894077233431517</v>
      </c>
    </row>
    <row r="35" spans="1:21" x14ac:dyDescent="0.25">
      <c r="A35">
        <v>31</v>
      </c>
      <c r="M35">
        <v>16</v>
      </c>
      <c r="N35">
        <v>26.445</v>
      </c>
      <c r="O35">
        <f t="shared" si="2"/>
        <v>26.245000000000001</v>
      </c>
      <c r="P35">
        <v>3</v>
      </c>
      <c r="Q35">
        <f t="shared" si="3"/>
        <v>24.957950763153189</v>
      </c>
      <c r="R35">
        <f t="shared" si="4"/>
        <v>75.367999999999995</v>
      </c>
      <c r="S35">
        <f t="shared" si="5"/>
        <v>33.318763153188939</v>
      </c>
    </row>
    <row r="36" spans="1:21" x14ac:dyDescent="0.25">
      <c r="A36">
        <v>32</v>
      </c>
      <c r="B36">
        <v>275</v>
      </c>
      <c r="C36">
        <v>302</v>
      </c>
      <c r="D36">
        <f t="shared" si="0"/>
        <v>72.125</v>
      </c>
      <c r="E36">
        <v>69.5</v>
      </c>
      <c r="G36">
        <f>D36-E36</f>
        <v>2.625</v>
      </c>
      <c r="H36">
        <f t="shared" si="1"/>
        <v>17.587500000000002</v>
      </c>
      <c r="J36">
        <f>(24900+H36)*SIN(A36*0.03077)</f>
        <v>20758.169513735269</v>
      </c>
      <c r="K36">
        <f>(24900+H36)*COS(A36*0.03077)</f>
        <v>13783.488863825007</v>
      </c>
      <c r="M36">
        <v>16.5</v>
      </c>
      <c r="N36">
        <v>27.326499999999999</v>
      </c>
      <c r="O36">
        <f t="shared" si="2"/>
        <v>27.1265</v>
      </c>
      <c r="P36">
        <v>3</v>
      </c>
      <c r="Q36">
        <f t="shared" si="3"/>
        <v>24.944919095605723</v>
      </c>
      <c r="R36">
        <f t="shared" si="4"/>
        <v>74.753</v>
      </c>
      <c r="S36">
        <f t="shared" si="5"/>
        <v>19.672095605722959</v>
      </c>
    </row>
    <row r="37" spans="1:21" x14ac:dyDescent="0.25">
      <c r="A37">
        <v>33</v>
      </c>
      <c r="B37">
        <v>361</v>
      </c>
      <c r="C37">
        <v>389</v>
      </c>
      <c r="D37">
        <f t="shared" si="0"/>
        <v>93.75</v>
      </c>
      <c r="E37">
        <v>89.8</v>
      </c>
      <c r="G37">
        <f>D37-E37</f>
        <v>3.9500000000000028</v>
      </c>
      <c r="H37">
        <f t="shared" si="1"/>
        <v>26.465000000000021</v>
      </c>
      <c r="J37">
        <f>(24900+H37)*SIN(A37*0.03077)</f>
        <v>21179.937658865958</v>
      </c>
      <c r="K37">
        <f>(24900+H37)*COS(A37*0.03077)</f>
        <v>13143.017087517486</v>
      </c>
      <c r="M37">
        <v>17</v>
      </c>
      <c r="N37">
        <v>28.207999999999998</v>
      </c>
      <c r="O37">
        <f t="shared" si="2"/>
        <v>28.007999999999999</v>
      </c>
      <c r="P37">
        <v>3</v>
      </c>
      <c r="Q37">
        <f t="shared" si="3"/>
        <v>24.937800625420522</v>
      </c>
      <c r="R37">
        <f t="shared" si="4"/>
        <v>74.138000000000005</v>
      </c>
      <c r="S37">
        <f t="shared" si="5"/>
        <v>11.938625420521788</v>
      </c>
      <c r="U37">
        <f>S37-H21</f>
        <v>-6.4863745794782126</v>
      </c>
    </row>
    <row r="38" spans="1:21" x14ac:dyDescent="0.25">
      <c r="A38">
        <v>34</v>
      </c>
      <c r="B38">
        <v>285</v>
      </c>
      <c r="C38">
        <v>320</v>
      </c>
      <c r="D38">
        <f t="shared" si="0"/>
        <v>75.625</v>
      </c>
      <c r="E38">
        <v>67.3</v>
      </c>
      <c r="G38">
        <f>D38-E38</f>
        <v>8.3250000000000028</v>
      </c>
      <c r="H38">
        <f t="shared" si="1"/>
        <v>55.777500000000018</v>
      </c>
      <c r="J38">
        <f>(24900+H38)*SIN(A38*0.03077)</f>
        <v>21599.629208935774</v>
      </c>
      <c r="K38">
        <f>(24900+H38)*COS(A38*0.03077)</f>
        <v>12499.873946004209</v>
      </c>
      <c r="M38">
        <v>17.5</v>
      </c>
      <c r="N38">
        <v>29.089500000000001</v>
      </c>
      <c r="O38">
        <f t="shared" si="2"/>
        <v>28.889500000000002</v>
      </c>
      <c r="P38">
        <v>3</v>
      </c>
      <c r="Q38">
        <f t="shared" si="3"/>
        <v>24.936586921758483</v>
      </c>
      <c r="R38">
        <f t="shared" si="4"/>
        <v>73.522999999999996</v>
      </c>
      <c r="S38">
        <f t="shared" si="5"/>
        <v>10.109921758483011</v>
      </c>
    </row>
    <row r="39" spans="1:21" x14ac:dyDescent="0.25">
      <c r="A39">
        <v>35</v>
      </c>
      <c r="B39">
        <v>287</v>
      </c>
      <c r="C39">
        <v>317</v>
      </c>
      <c r="D39">
        <f t="shared" si="0"/>
        <v>75.5</v>
      </c>
      <c r="E39">
        <v>72.5</v>
      </c>
      <c r="G39">
        <f>D39-E39</f>
        <v>3</v>
      </c>
      <c r="H39">
        <f t="shared" si="1"/>
        <v>20.100000000000001</v>
      </c>
      <c r="J39">
        <f>(24900+H39)*SIN(A39*0.03077)</f>
        <v>21942.55064418232</v>
      </c>
      <c r="K39">
        <f>(24900+H39)*COS(A39*0.03077)</f>
        <v>11812.52958673518</v>
      </c>
      <c r="M39">
        <v>18</v>
      </c>
      <c r="N39">
        <v>29.971</v>
      </c>
      <c r="O39">
        <f t="shared" si="2"/>
        <v>29.771000000000001</v>
      </c>
      <c r="P39">
        <v>3</v>
      </c>
      <c r="Q39">
        <f t="shared" si="3"/>
        <v>24.941276547732592</v>
      </c>
      <c r="R39">
        <f t="shared" si="4"/>
        <v>72.908000000000001</v>
      </c>
      <c r="S39">
        <f t="shared" si="5"/>
        <v>14.184547732591952</v>
      </c>
      <c r="U39">
        <f>S39-H22</f>
        <v>-27.355452267408069</v>
      </c>
    </row>
    <row r="40" spans="1:21" x14ac:dyDescent="0.25">
      <c r="A40">
        <v>36</v>
      </c>
      <c r="B40">
        <v>427</v>
      </c>
      <c r="C40">
        <v>460</v>
      </c>
      <c r="D40">
        <f t="shared" si="0"/>
        <v>110.875</v>
      </c>
      <c r="E40">
        <v>112</v>
      </c>
      <c r="G40">
        <f>D40-E40</f>
        <v>-1.125</v>
      </c>
      <c r="H40">
        <f t="shared" si="1"/>
        <v>-7.5375000000000005</v>
      </c>
      <c r="J40">
        <f>(24900+H40)*SIN(A40*0.03077)</f>
        <v>22270.851332439532</v>
      </c>
      <c r="K40">
        <f>(24900+H40)*COS(A40*0.03077)</f>
        <v>11119.526529591207</v>
      </c>
      <c r="M40">
        <v>18.5</v>
      </c>
      <c r="N40">
        <v>30.852499999999999</v>
      </c>
      <c r="O40">
        <f t="shared" si="2"/>
        <v>30.6525</v>
      </c>
      <c r="P40">
        <v>3</v>
      </c>
      <c r="Q40">
        <f t="shared" si="3"/>
        <v>24.951875056255325</v>
      </c>
      <c r="R40">
        <f t="shared" si="4"/>
        <v>72.293000000000006</v>
      </c>
      <c r="S40">
        <f t="shared" si="5"/>
        <v>24.168056255325098</v>
      </c>
    </row>
    <row r="41" spans="1:21" x14ac:dyDescent="0.25">
      <c r="A41">
        <v>37</v>
      </c>
      <c r="B41">
        <v>310</v>
      </c>
      <c r="C41">
        <v>344</v>
      </c>
      <c r="D41">
        <f t="shared" si="0"/>
        <v>81.75</v>
      </c>
      <c r="E41">
        <v>79.400000000000006</v>
      </c>
      <c r="G41">
        <f>D41-E41</f>
        <v>2.3499999999999943</v>
      </c>
      <c r="H41">
        <f t="shared" si="1"/>
        <v>15.744999999999962</v>
      </c>
      <c r="J41">
        <f>(24900+H41)*SIN(A41*0.03077)</f>
        <v>22623.543619702705</v>
      </c>
      <c r="K41">
        <f>(24900+H41)*COS(A41*0.03077)</f>
        <v>10438.851612722254</v>
      </c>
      <c r="M41">
        <v>19</v>
      </c>
      <c r="N41">
        <v>31.734000000000002</v>
      </c>
      <c r="O41">
        <f t="shared" si="2"/>
        <v>31.534000000000002</v>
      </c>
      <c r="P41">
        <v>3</v>
      </c>
      <c r="Q41">
        <f t="shared" si="3"/>
        <v>24.968395006090461</v>
      </c>
      <c r="R41">
        <f t="shared" si="4"/>
        <v>71.677999999999997</v>
      </c>
      <c r="S41">
        <f t="shared" si="5"/>
        <v>40.073006090460694</v>
      </c>
    </row>
    <row r="42" spans="1:21" x14ac:dyDescent="0.25">
      <c r="A42">
        <v>38</v>
      </c>
      <c r="B42">
        <v>398</v>
      </c>
      <c r="C42">
        <v>437</v>
      </c>
      <c r="D42">
        <f t="shared" si="0"/>
        <v>104.375</v>
      </c>
      <c r="E42">
        <v>97.1</v>
      </c>
      <c r="G42">
        <f>D42-E42</f>
        <v>7.2750000000000057</v>
      </c>
      <c r="H42">
        <f t="shared" si="1"/>
        <v>48.742500000000042</v>
      </c>
      <c r="J42">
        <f>(24900+H42)*SIN(A42*0.03077)</f>
        <v>22964.36027319013</v>
      </c>
      <c r="K42">
        <f>(24900+H42)*COS(A42*0.03077)</f>
        <v>9750.7902025647727</v>
      </c>
      <c r="M42">
        <v>19.5</v>
      </c>
      <c r="N42">
        <v>32.615499999999997</v>
      </c>
      <c r="O42">
        <f t="shared" si="2"/>
        <v>32.415499999999994</v>
      </c>
      <c r="P42">
        <v>4</v>
      </c>
      <c r="Q42">
        <f t="shared" si="3"/>
        <v>25.009857336110962</v>
      </c>
      <c r="R42">
        <f t="shared" si="4"/>
        <v>71.063000000000002</v>
      </c>
      <c r="S42">
        <f t="shared" si="5"/>
        <v>80.920336110961514</v>
      </c>
    </row>
    <row r="43" spans="1:21" x14ac:dyDescent="0.25">
      <c r="A43">
        <v>39</v>
      </c>
      <c r="B43">
        <v>354</v>
      </c>
      <c r="C43">
        <v>394</v>
      </c>
      <c r="D43">
        <f t="shared" si="0"/>
        <v>93.5</v>
      </c>
      <c r="E43">
        <v>92.8</v>
      </c>
      <c r="G43">
        <f>D43-E43</f>
        <v>0.70000000000000284</v>
      </c>
      <c r="H43">
        <f t="shared" si="1"/>
        <v>4.690000000000019</v>
      </c>
      <c r="J43">
        <f>(24900+H43)*SIN(A43*0.03077)</f>
        <v>23212.415225677945</v>
      </c>
      <c r="K43">
        <f>(24900+H43)*COS(A43*0.03077)</f>
        <v>9023.711175941673</v>
      </c>
      <c r="M43">
        <v>20</v>
      </c>
      <c r="N43">
        <v>33.497</v>
      </c>
      <c r="O43">
        <f t="shared" si="2"/>
        <v>33.296999999999997</v>
      </c>
      <c r="P43">
        <v>4</v>
      </c>
      <c r="Q43">
        <f t="shared" si="3"/>
        <v>24.983276704147908</v>
      </c>
      <c r="R43">
        <f t="shared" si="4"/>
        <v>70.448000000000008</v>
      </c>
      <c r="S43">
        <f t="shared" si="5"/>
        <v>53.724704147908028</v>
      </c>
      <c r="U43">
        <f>S43-H24</f>
        <v>-25.00029585209198</v>
      </c>
    </row>
    <row r="44" spans="1:21" x14ac:dyDescent="0.25">
      <c r="A44">
        <v>40</v>
      </c>
      <c r="B44">
        <v>310</v>
      </c>
      <c r="C44">
        <v>352</v>
      </c>
      <c r="D44">
        <f t="shared" si="0"/>
        <v>82.75</v>
      </c>
      <c r="E44">
        <v>85.3</v>
      </c>
      <c r="G44">
        <f>D44-E44</f>
        <v>-2.5499999999999972</v>
      </c>
      <c r="H44">
        <f t="shared" si="1"/>
        <v>-17.084999999999983</v>
      </c>
      <c r="J44">
        <f>(24900+H44)*SIN(A44*0.03077)</f>
        <v>23458.51468877403</v>
      </c>
      <c r="K44">
        <f>(24900+H44)*COS(A44*0.03077)</f>
        <v>8298.0447994571623</v>
      </c>
      <c r="M44">
        <v>20.5</v>
      </c>
      <c r="N44">
        <v>34.378500000000003</v>
      </c>
      <c r="O44">
        <f t="shared" si="2"/>
        <v>34.1785</v>
      </c>
      <c r="P44">
        <v>4</v>
      </c>
      <c r="Q44">
        <f t="shared" si="3"/>
        <v>24.962654798287357</v>
      </c>
      <c r="R44">
        <f t="shared" si="4"/>
        <v>69.832999999999998</v>
      </c>
      <c r="S44">
        <f t="shared" si="5"/>
        <v>32.487798287356782</v>
      </c>
    </row>
    <row r="45" spans="1:21" x14ac:dyDescent="0.25">
      <c r="A45">
        <v>41</v>
      </c>
      <c r="B45">
        <v>380</v>
      </c>
      <c r="C45">
        <v>420</v>
      </c>
      <c r="D45">
        <f t="shared" si="0"/>
        <v>100</v>
      </c>
      <c r="E45">
        <v>103.8</v>
      </c>
      <c r="G45">
        <f>D45-E45</f>
        <v>-3.7999999999999972</v>
      </c>
      <c r="H45">
        <f t="shared" si="1"/>
        <v>-25.459999999999983</v>
      </c>
      <c r="J45">
        <f>(24900+H45)*SIN(A45*0.03077)</f>
        <v>23694.723168952831</v>
      </c>
      <c r="K45">
        <f>(24900+H45)*COS(A45*0.03077)</f>
        <v>7569.8635495159269</v>
      </c>
      <c r="M45">
        <v>21</v>
      </c>
      <c r="N45">
        <v>35.26</v>
      </c>
      <c r="O45">
        <f t="shared" si="2"/>
        <v>35.059999999999995</v>
      </c>
      <c r="P45">
        <v>4</v>
      </c>
      <c r="Q45">
        <f t="shared" si="3"/>
        <v>24.947967120397649</v>
      </c>
      <c r="R45">
        <f t="shared" si="4"/>
        <v>69.218000000000004</v>
      </c>
      <c r="S45">
        <f t="shared" si="5"/>
        <v>17.185120397649413</v>
      </c>
      <c r="U45">
        <f>S45-H25</f>
        <v>-10.619879602350625</v>
      </c>
    </row>
    <row r="46" spans="1:21" x14ac:dyDescent="0.25">
      <c r="A46">
        <v>42</v>
      </c>
      <c r="B46">
        <v>403</v>
      </c>
      <c r="C46">
        <v>440</v>
      </c>
      <c r="D46">
        <f t="shared" si="0"/>
        <v>105.375</v>
      </c>
      <c r="E46">
        <v>105.5</v>
      </c>
      <c r="G46">
        <f>D46-E46</f>
        <v>-0.125</v>
      </c>
      <c r="H46">
        <f t="shared" si="1"/>
        <v>-0.83750000000000002</v>
      </c>
      <c r="J46">
        <f>(24900+H46)*SIN(A46*0.03077)</f>
        <v>23940.069067382792</v>
      </c>
      <c r="K46">
        <f>(24900+H46)*COS(A46*0.03077)</f>
        <v>6844.0767273860829</v>
      </c>
      <c r="M46">
        <v>21.5</v>
      </c>
      <c r="N46">
        <v>36.141500000000001</v>
      </c>
      <c r="O46">
        <f t="shared" si="2"/>
        <v>35.941499999999998</v>
      </c>
      <c r="P46">
        <v>4</v>
      </c>
      <c r="Q46">
        <f t="shared" si="3"/>
        <v>24.939196251598574</v>
      </c>
      <c r="R46">
        <f t="shared" si="4"/>
        <v>68.603000000000009</v>
      </c>
      <c r="S46">
        <f t="shared" si="5"/>
        <v>7.7992515985739033</v>
      </c>
    </row>
    <row r="47" spans="1:21" x14ac:dyDescent="0.25">
      <c r="A47">
        <v>43</v>
      </c>
      <c r="B47">
        <v>336</v>
      </c>
      <c r="C47">
        <v>368</v>
      </c>
      <c r="D47">
        <f t="shared" si="0"/>
        <v>88</v>
      </c>
      <c r="E47">
        <v>84.9</v>
      </c>
      <c r="G47">
        <f>D47-E47</f>
        <v>3.0999999999999943</v>
      </c>
      <c r="H47">
        <f t="shared" si="1"/>
        <v>20.769999999999964</v>
      </c>
      <c r="J47">
        <f>(24900+H47)*SIN(A47*0.03077)</f>
        <v>24160.243916588028</v>
      </c>
      <c r="K47">
        <f>(24900+H47)*COS(A47*0.03077)</f>
        <v>6109.6146591967026</v>
      </c>
      <c r="M47">
        <v>22</v>
      </c>
      <c r="N47">
        <v>37.023000000000003</v>
      </c>
      <c r="O47">
        <f t="shared" si="2"/>
        <v>36.823</v>
      </c>
      <c r="P47">
        <v>4</v>
      </c>
      <c r="Q47">
        <f t="shared" si="3"/>
        <v>24.936331801792775</v>
      </c>
      <c r="R47">
        <f t="shared" si="4"/>
        <v>67.988</v>
      </c>
      <c r="S47">
        <f t="shared" si="5"/>
        <v>4.3198017927753085</v>
      </c>
    </row>
    <row r="48" spans="1:21" x14ac:dyDescent="0.25">
      <c r="A48">
        <v>44</v>
      </c>
      <c r="B48">
        <v>304</v>
      </c>
      <c r="C48">
        <v>349</v>
      </c>
      <c r="D48">
        <f t="shared" si="0"/>
        <v>81.625</v>
      </c>
      <c r="E48">
        <v>85</v>
      </c>
      <c r="G48">
        <f>D48-E48</f>
        <v>-3.375</v>
      </c>
      <c r="H48">
        <f t="shared" si="1"/>
        <v>-22.612500000000001</v>
      </c>
      <c r="J48">
        <f>(24900+H48)*SIN(A48*0.03077)</f>
        <v>24294.404760718851</v>
      </c>
      <c r="K48">
        <f>(24900+H48)*COS(A48*0.03077)</f>
        <v>5354.0924672177089</v>
      </c>
      <c r="M48">
        <v>22.5</v>
      </c>
      <c r="N48">
        <v>37.904499999999999</v>
      </c>
      <c r="O48">
        <f t="shared" si="2"/>
        <v>37.704499999999996</v>
      </c>
      <c r="P48">
        <v>4</v>
      </c>
      <c r="Q48">
        <f t="shared" si="3"/>
        <v>24.939370379611468</v>
      </c>
      <c r="R48">
        <f t="shared" si="4"/>
        <v>67.373000000000005</v>
      </c>
      <c r="S48">
        <f t="shared" si="5"/>
        <v>6.7433796114678586</v>
      </c>
    </row>
    <row r="49" spans="1:21" x14ac:dyDescent="0.25">
      <c r="A49">
        <v>45</v>
      </c>
      <c r="B49">
        <v>478</v>
      </c>
      <c r="C49">
        <v>514</v>
      </c>
      <c r="D49">
        <f t="shared" si="0"/>
        <v>124</v>
      </c>
      <c r="E49">
        <v>126.9</v>
      </c>
      <c r="G49">
        <f>D49-E49</f>
        <v>-2.9000000000000057</v>
      </c>
      <c r="H49">
        <f t="shared" si="1"/>
        <v>-19.430000000000039</v>
      </c>
      <c r="J49">
        <f>(24900+H49)*SIN(A49*0.03077)</f>
        <v>24450.751734439891</v>
      </c>
      <c r="K49">
        <f>(24900+H49)*COS(A49*0.03077)</f>
        <v>4604.7261748864712</v>
      </c>
      <c r="M49">
        <v>23</v>
      </c>
      <c r="N49">
        <v>38.786000000000001</v>
      </c>
      <c r="O49">
        <f t="shared" si="2"/>
        <v>38.585999999999999</v>
      </c>
      <c r="P49">
        <v>4</v>
      </c>
      <c r="Q49">
        <f t="shared" si="3"/>
        <v>24.948315582612658</v>
      </c>
      <c r="R49">
        <f t="shared" si="4"/>
        <v>66.75800000000001</v>
      </c>
      <c r="S49">
        <f t="shared" si="5"/>
        <v>15.073582612657702</v>
      </c>
      <c r="U49">
        <f>S49-H27</f>
        <v>1.673582612657702</v>
      </c>
    </row>
    <row r="50" spans="1:21" x14ac:dyDescent="0.25">
      <c r="A50">
        <v>46</v>
      </c>
      <c r="B50">
        <v>353</v>
      </c>
      <c r="C50">
        <v>395</v>
      </c>
      <c r="D50">
        <f t="shared" si="0"/>
        <v>93.5</v>
      </c>
      <c r="E50">
        <v>96.5</v>
      </c>
      <c r="G50">
        <f>D50-E50</f>
        <v>-3</v>
      </c>
      <c r="H50">
        <f t="shared" si="1"/>
        <v>-20.100000000000001</v>
      </c>
      <c r="J50">
        <f>(24900+H50)*SIN(A50*0.03077)</f>
        <v>24580.180887191087</v>
      </c>
      <c r="K50">
        <f>(24900+H50)*COS(A50*0.03077)</f>
        <v>3850.2118854637142</v>
      </c>
      <c r="M50">
        <v>23.5</v>
      </c>
      <c r="N50">
        <v>39.667499999999997</v>
      </c>
      <c r="O50">
        <f t="shared" si="2"/>
        <v>39.467499999999994</v>
      </c>
      <c r="P50">
        <v>4</v>
      </c>
      <c r="Q50">
        <f t="shared" si="3"/>
        <v>24.963178007678991</v>
      </c>
      <c r="R50">
        <f t="shared" si="4"/>
        <v>66.143000000000001</v>
      </c>
      <c r="S50">
        <f t="shared" si="5"/>
        <v>29.321007678990867</v>
      </c>
    </row>
    <row r="51" spans="1:21" x14ac:dyDescent="0.25">
      <c r="A51">
        <v>47</v>
      </c>
      <c r="B51">
        <v>327</v>
      </c>
      <c r="C51">
        <v>365</v>
      </c>
      <c r="D51">
        <f t="shared" si="0"/>
        <v>86.5</v>
      </c>
      <c r="E51">
        <v>83.6</v>
      </c>
      <c r="G51">
        <f>D51-E51</f>
        <v>2.9000000000000057</v>
      </c>
      <c r="H51">
        <f t="shared" si="1"/>
        <v>19.430000000000039</v>
      </c>
      <c r="J51">
        <f>(24900+H51)*SIN(A51*0.03077)</f>
        <v>24726.221471812918</v>
      </c>
      <c r="K51">
        <f>(24900+H51)*COS(A51*0.03077)</f>
        <v>3097.0894807476525</v>
      </c>
      <c r="M51">
        <v>24</v>
      </c>
      <c r="N51">
        <v>40.548999999999999</v>
      </c>
      <c r="O51">
        <f t="shared" si="2"/>
        <v>40.348999999999997</v>
      </c>
      <c r="P51">
        <v>4</v>
      </c>
      <c r="Q51">
        <f t="shared" si="3"/>
        <v>24.983975281671285</v>
      </c>
      <c r="R51">
        <f t="shared" si="4"/>
        <v>65.528000000000006</v>
      </c>
      <c r="S51">
        <f t="shared" si="5"/>
        <v>49.503281671284569</v>
      </c>
      <c r="U51">
        <f>S51-H28</f>
        <v>9.9732816712845747</v>
      </c>
    </row>
    <row r="52" spans="1:21" x14ac:dyDescent="0.25">
      <c r="A52">
        <v>48</v>
      </c>
      <c r="M52">
        <v>24.5</v>
      </c>
      <c r="N52">
        <v>41.430500000000002</v>
      </c>
      <c r="O52">
        <f t="shared" si="2"/>
        <v>41.230499999999999</v>
      </c>
      <c r="P52">
        <v>5</v>
      </c>
      <c r="Q52">
        <f t="shared" si="3"/>
        <v>24.990108241690727</v>
      </c>
      <c r="R52">
        <f t="shared" si="4"/>
        <v>64.913000000000011</v>
      </c>
      <c r="S52">
        <f t="shared" si="5"/>
        <v>55.021241690727209</v>
      </c>
    </row>
    <row r="53" spans="1:21" x14ac:dyDescent="0.25">
      <c r="A53">
        <v>49</v>
      </c>
      <c r="C53">
        <v>358</v>
      </c>
      <c r="D53">
        <f t="shared" si="0"/>
        <v>89.5</v>
      </c>
      <c r="E53">
        <v>86.8</v>
      </c>
      <c r="G53">
        <f>D53-E53</f>
        <v>2.7000000000000028</v>
      </c>
      <c r="H53">
        <f t="shared" si="1"/>
        <v>18.090000000000021</v>
      </c>
      <c r="J53">
        <f>(24900+H53)*SIN(A53*0.03077)</f>
        <v>24868.552295530088</v>
      </c>
      <c r="K53">
        <f>(24900+H53)*COS(A53*0.03077)</f>
        <v>1570.4508819396838</v>
      </c>
      <c r="M53">
        <v>25</v>
      </c>
      <c r="N53">
        <v>42.311999999999998</v>
      </c>
      <c r="O53">
        <f t="shared" si="2"/>
        <v>42.111999999999995</v>
      </c>
      <c r="P53">
        <v>5</v>
      </c>
      <c r="Q53">
        <f t="shared" si="3"/>
        <v>24.967822828800458</v>
      </c>
      <c r="R53">
        <f t="shared" si="4"/>
        <v>64.298000000000002</v>
      </c>
      <c r="S53">
        <f t="shared" si="5"/>
        <v>32.120828800457559</v>
      </c>
      <c r="U53">
        <f>S53-H29</f>
        <v>-4.7291711995424421</v>
      </c>
    </row>
    <row r="54" spans="1:21" x14ac:dyDescent="0.25">
      <c r="M54">
        <v>25.5</v>
      </c>
      <c r="N54">
        <v>43.1935</v>
      </c>
      <c r="O54">
        <f t="shared" si="2"/>
        <v>42.993499999999997</v>
      </c>
      <c r="P54">
        <v>5</v>
      </c>
      <c r="Q54">
        <f t="shared" si="3"/>
        <v>24.951477778770023</v>
      </c>
      <c r="R54">
        <f t="shared" si="4"/>
        <v>63.683000000000007</v>
      </c>
      <c r="S54">
        <f t="shared" si="5"/>
        <v>15.160778770023271</v>
      </c>
    </row>
    <row r="55" spans="1:21" x14ac:dyDescent="0.25">
      <c r="A55" t="s">
        <v>14</v>
      </c>
      <c r="M55">
        <v>26</v>
      </c>
      <c r="N55">
        <v>44.075000000000003</v>
      </c>
      <c r="O55">
        <f t="shared" si="2"/>
        <v>43.875</v>
      </c>
      <c r="P55">
        <v>5</v>
      </c>
      <c r="Q55">
        <f t="shared" si="3"/>
        <v>24.941053699064682</v>
      </c>
      <c r="R55">
        <f t="shared" si="4"/>
        <v>63.067999999999998</v>
      </c>
      <c r="S55">
        <f t="shared" si="5"/>
        <v>4.1216990646818346</v>
      </c>
      <c r="U55">
        <f>S55-H30</f>
        <v>-25.023300935318129</v>
      </c>
    </row>
    <row r="56" spans="1:21" x14ac:dyDescent="0.25">
      <c r="A56" t="s">
        <v>13</v>
      </c>
      <c r="M56">
        <v>26.5</v>
      </c>
      <c r="N56">
        <v>44.956499999999998</v>
      </c>
      <c r="O56">
        <f t="shared" si="2"/>
        <v>44.756499999999996</v>
      </c>
      <c r="P56">
        <v>5</v>
      </c>
      <c r="Q56">
        <f t="shared" si="3"/>
        <v>24.936538237979629</v>
      </c>
      <c r="R56">
        <f t="shared" si="4"/>
        <v>62.453000000000003</v>
      </c>
      <c r="S56">
        <f t="shared" si="5"/>
        <v>-1.0087620203705683</v>
      </c>
    </row>
    <row r="57" spans="1:21" x14ac:dyDescent="0.25">
      <c r="A57" t="s">
        <v>41</v>
      </c>
      <c r="M57">
        <v>27</v>
      </c>
      <c r="N57">
        <v>45.838000000000001</v>
      </c>
      <c r="O57">
        <f t="shared" si="2"/>
        <v>45.637999999999998</v>
      </c>
      <c r="P57">
        <v>5</v>
      </c>
      <c r="Q57">
        <f t="shared" si="3"/>
        <v>24.93792604889817</v>
      </c>
      <c r="R57">
        <f t="shared" si="4"/>
        <v>61.838000000000001</v>
      </c>
      <c r="S57">
        <f t="shared" si="5"/>
        <v>-0.23595110183000401</v>
      </c>
      <c r="U57">
        <f>S57-H31</f>
        <v>-4.925951101830023</v>
      </c>
    </row>
    <row r="58" spans="1:21" x14ac:dyDescent="0.25">
      <c r="A58" t="s">
        <v>21</v>
      </c>
      <c r="M58">
        <v>27.5</v>
      </c>
      <c r="N58">
        <v>46.719499999999996</v>
      </c>
      <c r="O58">
        <f t="shared" si="2"/>
        <v>46.519499999999994</v>
      </c>
      <c r="P58">
        <v>5</v>
      </c>
      <c r="Q58">
        <f t="shared" si="3"/>
        <v>24.945218774836565</v>
      </c>
      <c r="R58">
        <f t="shared" si="4"/>
        <v>61.222999999999999</v>
      </c>
      <c r="S58">
        <f t="shared" si="5"/>
        <v>6.4417748365652443</v>
      </c>
    </row>
    <row r="59" spans="1:21" x14ac:dyDescent="0.25">
      <c r="M59">
        <v>28</v>
      </c>
      <c r="N59">
        <v>47.600999999999999</v>
      </c>
      <c r="O59">
        <f t="shared" si="2"/>
        <v>47.400999999999996</v>
      </c>
      <c r="P59">
        <v>5</v>
      </c>
      <c r="Q59">
        <f t="shared" si="3"/>
        <v>24.958425053192368</v>
      </c>
      <c r="R59">
        <f t="shared" si="4"/>
        <v>60.608000000000004</v>
      </c>
      <c r="S59">
        <f t="shared" si="5"/>
        <v>19.03305319236793</v>
      </c>
      <c r="U59">
        <f>S59-H32</f>
        <v>11.663053192367968</v>
      </c>
    </row>
    <row r="60" spans="1:21" x14ac:dyDescent="0.25">
      <c r="M60">
        <v>28.5</v>
      </c>
      <c r="N60">
        <v>48.482500000000002</v>
      </c>
      <c r="O60">
        <f t="shared" si="2"/>
        <v>48.282499999999999</v>
      </c>
      <c r="P60">
        <v>5</v>
      </c>
      <c r="Q60">
        <f t="shared" si="3"/>
        <v>24.977560540721768</v>
      </c>
      <c r="R60">
        <f t="shared" si="4"/>
        <v>59.993000000000002</v>
      </c>
      <c r="S60">
        <f t="shared" si="5"/>
        <v>37.553540721768236</v>
      </c>
    </row>
    <row r="61" spans="1:21" x14ac:dyDescent="0.25">
      <c r="M61">
        <v>29</v>
      </c>
      <c r="N61">
        <v>49.363999999999997</v>
      </c>
      <c r="O61">
        <f t="shared" si="2"/>
        <v>49.163999999999994</v>
      </c>
      <c r="P61">
        <v>6</v>
      </c>
      <c r="Q61">
        <f t="shared" si="3"/>
        <v>24.997406325174317</v>
      </c>
      <c r="R61">
        <f t="shared" si="4"/>
        <v>59.378</v>
      </c>
      <c r="S61">
        <f t="shared" si="5"/>
        <v>56.784325174317487</v>
      </c>
      <c r="U61">
        <f>S61-H33</f>
        <v>14.071825174317489</v>
      </c>
    </row>
    <row r="62" spans="1:21" x14ac:dyDescent="0.25">
      <c r="M62">
        <v>29.5</v>
      </c>
      <c r="N62">
        <v>50.2455</v>
      </c>
      <c r="O62">
        <f t="shared" si="2"/>
        <v>50.045499999999997</v>
      </c>
      <c r="P62">
        <v>6</v>
      </c>
      <c r="Q62">
        <f t="shared" si="3"/>
        <v>24.973455334314593</v>
      </c>
      <c r="R62">
        <f t="shared" si="4"/>
        <v>58.763000000000005</v>
      </c>
      <c r="S62">
        <f t="shared" si="5"/>
        <v>32.218334314593307</v>
      </c>
    </row>
    <row r="63" spans="1:21" x14ac:dyDescent="0.25">
      <c r="M63">
        <v>30</v>
      </c>
      <c r="N63">
        <v>51.127000000000002</v>
      </c>
      <c r="O63">
        <f t="shared" si="2"/>
        <v>50.927</v>
      </c>
      <c r="P63">
        <v>6</v>
      </c>
      <c r="Q63">
        <f t="shared" si="3"/>
        <v>24.955451396045934</v>
      </c>
      <c r="R63">
        <f t="shared" si="4"/>
        <v>58.148000000000003</v>
      </c>
      <c r="S63">
        <f t="shared" si="5"/>
        <v>13.599396045933879</v>
      </c>
      <c r="U63">
        <f>S63-H34</f>
        <v>-17.053103954066142</v>
      </c>
    </row>
    <row r="64" spans="1:21" x14ac:dyDescent="0.25">
      <c r="M64">
        <v>30.5</v>
      </c>
      <c r="N64">
        <v>52.008499999999998</v>
      </c>
      <c r="O64">
        <f t="shared" si="2"/>
        <v>51.808499999999995</v>
      </c>
      <c r="P64">
        <v>6</v>
      </c>
      <c r="Q64">
        <f t="shared" si="3"/>
        <v>24.943373139784562</v>
      </c>
      <c r="R64">
        <f t="shared" si="4"/>
        <v>57.533000000000001</v>
      </c>
      <c r="S64">
        <f t="shared" si="5"/>
        <v>0.90613978456194388</v>
      </c>
    </row>
    <row r="65" spans="13:21" x14ac:dyDescent="0.25">
      <c r="M65">
        <v>31</v>
      </c>
      <c r="N65">
        <v>52.89</v>
      </c>
      <c r="O65">
        <f t="shared" si="2"/>
        <v>52.69</v>
      </c>
      <c r="P65">
        <v>6</v>
      </c>
      <c r="Q65">
        <f t="shared" si="3"/>
        <v>24.937206249424484</v>
      </c>
      <c r="R65">
        <f t="shared" si="4"/>
        <v>56.917999999999999</v>
      </c>
      <c r="S65">
        <f t="shared" si="5"/>
        <v>-5.8757505755156174</v>
      </c>
    </row>
    <row r="66" spans="13:21" x14ac:dyDescent="0.25">
      <c r="M66">
        <v>31.5</v>
      </c>
      <c r="N66">
        <v>53.771500000000003</v>
      </c>
      <c r="O66">
        <f t="shared" si="2"/>
        <v>53.5715</v>
      </c>
      <c r="P66">
        <v>6</v>
      </c>
      <c r="Q66">
        <f t="shared" si="3"/>
        <v>24.936943421893051</v>
      </c>
      <c r="R66">
        <f t="shared" si="4"/>
        <v>56.303000000000004</v>
      </c>
      <c r="S66">
        <f t="shared" si="5"/>
        <v>-6.753578106948531</v>
      </c>
    </row>
    <row r="67" spans="13:21" x14ac:dyDescent="0.25">
      <c r="M67">
        <v>32</v>
      </c>
      <c r="N67">
        <v>54.652999999999999</v>
      </c>
      <c r="O67">
        <f t="shared" si="2"/>
        <v>54.452999999999996</v>
      </c>
      <c r="P67">
        <v>6</v>
      </c>
      <c r="Q67">
        <f t="shared" si="3"/>
        <v>24.942584346035936</v>
      </c>
      <c r="R67">
        <f t="shared" si="4"/>
        <v>55.688000000000002</v>
      </c>
      <c r="S67">
        <f t="shared" si="5"/>
        <v>-1.7276539640640038</v>
      </c>
      <c r="U67">
        <f>S67-H36</f>
        <v>-19.315153964064006</v>
      </c>
    </row>
    <row r="68" spans="13:21" x14ac:dyDescent="0.25">
      <c r="M68">
        <v>32.5</v>
      </c>
      <c r="N68">
        <v>55.534500000000001</v>
      </c>
      <c r="O68">
        <f t="shared" si="2"/>
        <v>55.334499999999998</v>
      </c>
      <c r="P68">
        <v>6</v>
      </c>
      <c r="Q68">
        <f t="shared" si="3"/>
        <v>24.954135701717934</v>
      </c>
      <c r="R68">
        <f t="shared" si="4"/>
        <v>55.073</v>
      </c>
      <c r="S68">
        <f t="shared" si="5"/>
        <v>9.2087017179343817</v>
      </c>
    </row>
    <row r="69" spans="13:21" x14ac:dyDescent="0.25">
      <c r="M69">
        <v>33</v>
      </c>
      <c r="N69">
        <v>56.415999999999997</v>
      </c>
      <c r="O69">
        <f t="shared" si="2"/>
        <v>56.215999999999994</v>
      </c>
      <c r="P69">
        <v>6</v>
      </c>
      <c r="Q69">
        <f t="shared" si="3"/>
        <v>24.971611179134658</v>
      </c>
      <c r="R69">
        <f t="shared" si="4"/>
        <v>54.458000000000006</v>
      </c>
      <c r="S69">
        <f t="shared" si="5"/>
        <v>26.069179134658448</v>
      </c>
      <c r="U69">
        <f>S69-H37</f>
        <v>-0.39582086534157312</v>
      </c>
    </row>
    <row r="70" spans="13:21" x14ac:dyDescent="0.25">
      <c r="M70">
        <v>33.5</v>
      </c>
      <c r="N70">
        <v>57.297499999999999</v>
      </c>
      <c r="O70">
        <f t="shared" ref="O70:O102" si="6">N70-0.2</f>
        <v>57.097499999999997</v>
      </c>
      <c r="P70">
        <v>7</v>
      </c>
      <c r="Q70">
        <f t="shared" ref="Q70:Q102" si="7">25*COS((PI()/180)*4.09)/COS((PI()/180)*((4.09+(P70*8.18))-O70))</f>
        <v>25.005171633758724</v>
      </c>
      <c r="R70">
        <f t="shared" ref="R70:R102" si="8">(-1.23*M70)+95.048</f>
        <v>53.843000000000004</v>
      </c>
      <c r="S70">
        <f t="shared" ref="S70:S102" si="9">(1000*(Q70-25)) +R70</f>
        <v>59.014633758724429</v>
      </c>
    </row>
    <row r="71" spans="13:21" x14ac:dyDescent="0.25">
      <c r="M71">
        <v>34</v>
      </c>
      <c r="N71">
        <v>58.179000000000002</v>
      </c>
      <c r="O71">
        <f t="shared" si="6"/>
        <v>57.978999999999999</v>
      </c>
      <c r="P71">
        <v>7</v>
      </c>
      <c r="Q71">
        <f t="shared" si="7"/>
        <v>24.979552837829015</v>
      </c>
      <c r="R71">
        <f t="shared" si="8"/>
        <v>53.228000000000002</v>
      </c>
      <c r="S71">
        <f t="shared" si="9"/>
        <v>32.780837829015034</v>
      </c>
      <c r="U71">
        <f>S71-H38</f>
        <v>-22.996662170984983</v>
      </c>
    </row>
    <row r="72" spans="13:21" x14ac:dyDescent="0.25">
      <c r="M72">
        <v>34.5</v>
      </c>
      <c r="N72">
        <v>59.060499999999998</v>
      </c>
      <c r="O72">
        <f t="shared" si="6"/>
        <v>58.860499999999995</v>
      </c>
      <c r="P72">
        <v>7</v>
      </c>
      <c r="Q72">
        <f t="shared" si="7"/>
        <v>24.959888340582118</v>
      </c>
      <c r="R72">
        <f t="shared" si="8"/>
        <v>52.613</v>
      </c>
      <c r="S72">
        <f t="shared" si="9"/>
        <v>12.50134058211836</v>
      </c>
    </row>
    <row r="73" spans="13:21" x14ac:dyDescent="0.25">
      <c r="M73">
        <v>35</v>
      </c>
      <c r="N73">
        <v>59.942</v>
      </c>
      <c r="O73">
        <f t="shared" si="6"/>
        <v>59.741999999999997</v>
      </c>
      <c r="P73">
        <v>7</v>
      </c>
      <c r="Q73">
        <f t="shared" si="7"/>
        <v>24.946154788539214</v>
      </c>
      <c r="R73">
        <f t="shared" si="8"/>
        <v>51.998000000000005</v>
      </c>
      <c r="S73">
        <f t="shared" si="9"/>
        <v>-1.8472114607856867</v>
      </c>
      <c r="U73">
        <f>S73-H39</f>
        <v>-21.947211460785688</v>
      </c>
    </row>
    <row r="74" spans="13:21" x14ac:dyDescent="0.25">
      <c r="M74">
        <v>35.5</v>
      </c>
      <c r="N74">
        <v>60.823500000000003</v>
      </c>
      <c r="O74">
        <f t="shared" si="6"/>
        <v>60.6235</v>
      </c>
      <c r="P74">
        <v>7</v>
      </c>
      <c r="Q74">
        <f t="shared" si="7"/>
        <v>24.938335897953642</v>
      </c>
      <c r="R74">
        <f t="shared" si="8"/>
        <v>51.383000000000003</v>
      </c>
      <c r="S74">
        <f t="shared" si="9"/>
        <v>-10.281102046357525</v>
      </c>
    </row>
    <row r="75" spans="13:21" x14ac:dyDescent="0.25">
      <c r="M75">
        <v>36</v>
      </c>
      <c r="N75">
        <v>61.704999999999998</v>
      </c>
      <c r="O75">
        <f t="shared" si="6"/>
        <v>61.504999999999995</v>
      </c>
      <c r="P75">
        <v>7</v>
      </c>
      <c r="Q75">
        <f t="shared" si="7"/>
        <v>24.936422407646347</v>
      </c>
      <c r="R75">
        <f t="shared" si="8"/>
        <v>50.768000000000001</v>
      </c>
      <c r="S75">
        <f t="shared" si="9"/>
        <v>-12.809592353652789</v>
      </c>
      <c r="U75">
        <f>S75-H40</f>
        <v>-5.2720923536527886</v>
      </c>
    </row>
    <row r="76" spans="13:21" x14ac:dyDescent="0.25">
      <c r="M76">
        <v>36.5</v>
      </c>
      <c r="N76">
        <v>62.586500000000001</v>
      </c>
      <c r="O76">
        <f t="shared" si="6"/>
        <v>62.386499999999998</v>
      </c>
      <c r="P76">
        <v>7</v>
      </c>
      <c r="Q76">
        <f t="shared" si="7"/>
        <v>24.940412052222133</v>
      </c>
      <c r="R76">
        <f t="shared" si="8"/>
        <v>50.153000000000006</v>
      </c>
      <c r="S76">
        <f t="shared" si="9"/>
        <v>-9.4349477778673503</v>
      </c>
    </row>
    <row r="77" spans="13:21" x14ac:dyDescent="0.25">
      <c r="M77">
        <v>37</v>
      </c>
      <c r="N77">
        <v>63.468000000000004</v>
      </c>
      <c r="O77">
        <f t="shared" si="6"/>
        <v>63.268000000000001</v>
      </c>
      <c r="P77">
        <v>7</v>
      </c>
      <c r="Q77">
        <f t="shared" si="7"/>
        <v>24.950309555522523</v>
      </c>
      <c r="R77">
        <f t="shared" si="8"/>
        <v>49.538000000000004</v>
      </c>
      <c r="S77">
        <f t="shared" si="9"/>
        <v>-0.15244447747705436</v>
      </c>
      <c r="U77">
        <f>S77-H41</f>
        <v>-15.897444477477016</v>
      </c>
    </row>
    <row r="78" spans="13:21" x14ac:dyDescent="0.25">
      <c r="M78">
        <v>37.5</v>
      </c>
      <c r="N78">
        <v>64.349500000000006</v>
      </c>
      <c r="O78">
        <f t="shared" si="6"/>
        <v>64.149500000000003</v>
      </c>
      <c r="P78">
        <v>7</v>
      </c>
      <c r="Q78">
        <f t="shared" si="7"/>
        <v>24.966126644279957</v>
      </c>
      <c r="R78">
        <f t="shared" si="8"/>
        <v>48.923000000000002</v>
      </c>
      <c r="S78">
        <f t="shared" si="9"/>
        <v>15.049644279956539</v>
      </c>
    </row>
    <row r="79" spans="13:21" x14ac:dyDescent="0.25">
      <c r="M79">
        <v>38</v>
      </c>
      <c r="N79">
        <v>65.230999999999995</v>
      </c>
      <c r="O79">
        <f t="shared" si="6"/>
        <v>65.030999999999992</v>
      </c>
      <c r="P79">
        <v>7</v>
      </c>
      <c r="Q79">
        <f t="shared" si="7"/>
        <v>24.98788208204687</v>
      </c>
      <c r="R79">
        <f t="shared" si="8"/>
        <v>48.308</v>
      </c>
      <c r="S79">
        <f t="shared" si="9"/>
        <v>36.190082046869669</v>
      </c>
      <c r="U79">
        <f>S79-H42</f>
        <v>-12.552417953130373</v>
      </c>
    </row>
    <row r="80" spans="13:21" x14ac:dyDescent="0.25">
      <c r="M80">
        <v>38.5</v>
      </c>
      <c r="N80">
        <v>66.112499999999997</v>
      </c>
      <c r="O80">
        <f t="shared" si="6"/>
        <v>65.912499999999994</v>
      </c>
      <c r="P80">
        <v>8</v>
      </c>
      <c r="Q80">
        <f t="shared" si="7"/>
        <v>24.98611590583883</v>
      </c>
      <c r="R80">
        <f t="shared" si="8"/>
        <v>47.693000000000005</v>
      </c>
      <c r="S80">
        <f t="shared" si="9"/>
        <v>33.808905838829581</v>
      </c>
    </row>
    <row r="81" spans="13:21" x14ac:dyDescent="0.25">
      <c r="M81">
        <v>39</v>
      </c>
      <c r="N81">
        <v>66.994</v>
      </c>
      <c r="O81">
        <f t="shared" si="6"/>
        <v>66.793999999999997</v>
      </c>
      <c r="P81">
        <v>8</v>
      </c>
      <c r="Q81">
        <f t="shared" si="7"/>
        <v>24.964789023852379</v>
      </c>
      <c r="R81">
        <f t="shared" si="8"/>
        <v>47.078000000000003</v>
      </c>
      <c r="S81">
        <f t="shared" si="9"/>
        <v>11.867023852379305</v>
      </c>
      <c r="U81">
        <f>S81-H43</f>
        <v>7.1770238523792855</v>
      </c>
    </row>
    <row r="82" spans="13:21" x14ac:dyDescent="0.25">
      <c r="M82">
        <v>39.5</v>
      </c>
      <c r="N82">
        <v>67.875500000000002</v>
      </c>
      <c r="O82">
        <f t="shared" si="6"/>
        <v>67.6755</v>
      </c>
      <c r="P82">
        <v>8</v>
      </c>
      <c r="Q82">
        <f t="shared" si="7"/>
        <v>24.949398902973481</v>
      </c>
      <c r="R82">
        <f t="shared" si="8"/>
        <v>46.463000000000001</v>
      </c>
      <c r="S82">
        <f t="shared" si="9"/>
        <v>-4.1380970265187145</v>
      </c>
    </row>
    <row r="83" spans="13:21" x14ac:dyDescent="0.25">
      <c r="M83">
        <v>40</v>
      </c>
      <c r="N83">
        <v>68.757000000000005</v>
      </c>
      <c r="O83">
        <f t="shared" si="6"/>
        <v>68.557000000000002</v>
      </c>
      <c r="P83">
        <v>8</v>
      </c>
      <c r="Q83">
        <f t="shared" si="7"/>
        <v>24.939927288128235</v>
      </c>
      <c r="R83">
        <f t="shared" si="8"/>
        <v>45.847999999999999</v>
      </c>
      <c r="S83">
        <f t="shared" si="9"/>
        <v>-14.224711871764995</v>
      </c>
      <c r="U83">
        <f>S83-H44</f>
        <v>2.8602881282349877</v>
      </c>
    </row>
    <row r="84" spans="13:21" x14ac:dyDescent="0.25">
      <c r="M84">
        <v>40.5</v>
      </c>
      <c r="N84">
        <v>69.638499999999993</v>
      </c>
      <c r="O84">
        <f t="shared" si="6"/>
        <v>69.438499999999991</v>
      </c>
      <c r="P84">
        <v>8</v>
      </c>
      <c r="Q84">
        <f t="shared" si="7"/>
        <v>24.936362957937632</v>
      </c>
      <c r="R84">
        <f t="shared" si="8"/>
        <v>45.233000000000004</v>
      </c>
      <c r="S84">
        <f t="shared" si="9"/>
        <v>-18.404042062367751</v>
      </c>
    </row>
    <row r="85" spans="13:21" x14ac:dyDescent="0.25">
      <c r="M85">
        <v>41</v>
      </c>
      <c r="N85">
        <v>70.52</v>
      </c>
      <c r="O85">
        <f t="shared" si="6"/>
        <v>70.319999999999993</v>
      </c>
      <c r="P85">
        <v>8</v>
      </c>
      <c r="Q85">
        <f t="shared" si="7"/>
        <v>24.938701692253847</v>
      </c>
      <c r="R85">
        <f t="shared" si="8"/>
        <v>44.618000000000002</v>
      </c>
      <c r="S85">
        <f t="shared" si="9"/>
        <v>-16.680307746152856</v>
      </c>
      <c r="U85">
        <f>S85-H45</f>
        <v>8.7796922538471271</v>
      </c>
    </row>
    <row r="86" spans="13:21" x14ac:dyDescent="0.25">
      <c r="M86">
        <v>41.5</v>
      </c>
      <c r="N86">
        <v>71.401499999999999</v>
      </c>
      <c r="O86">
        <f t="shared" si="6"/>
        <v>71.201499999999996</v>
      </c>
      <c r="P86">
        <v>8</v>
      </c>
      <c r="Q86">
        <f t="shared" si="7"/>
        <v>24.946946259962406</v>
      </c>
      <c r="R86">
        <f t="shared" si="8"/>
        <v>44.003</v>
      </c>
      <c r="S86">
        <f t="shared" si="9"/>
        <v>-9.0507400375941103</v>
      </c>
    </row>
    <row r="87" spans="13:21" x14ac:dyDescent="0.25">
      <c r="M87">
        <v>42</v>
      </c>
      <c r="N87">
        <v>72.283000000000001</v>
      </c>
      <c r="O87">
        <f t="shared" si="6"/>
        <v>72.082999999999998</v>
      </c>
      <c r="P87">
        <v>8</v>
      </c>
      <c r="Q87">
        <f t="shared" si="7"/>
        <v>24.961106426984632</v>
      </c>
      <c r="R87">
        <f t="shared" si="8"/>
        <v>43.388000000000005</v>
      </c>
      <c r="S87">
        <f t="shared" si="9"/>
        <v>4.4944269846316729</v>
      </c>
      <c r="U87">
        <f>S87-H46</f>
        <v>5.3319269846316732</v>
      </c>
    </row>
    <row r="88" spans="13:21" x14ac:dyDescent="0.25">
      <c r="M88">
        <v>42.5</v>
      </c>
      <c r="N88">
        <v>73.164500000000004</v>
      </c>
      <c r="O88">
        <f t="shared" si="6"/>
        <v>72.964500000000001</v>
      </c>
      <c r="P88">
        <v>8</v>
      </c>
      <c r="Q88">
        <f t="shared" si="7"/>
        <v>24.981198984523395</v>
      </c>
      <c r="R88">
        <f t="shared" si="8"/>
        <v>42.773000000000003</v>
      </c>
      <c r="S88">
        <f t="shared" si="9"/>
        <v>23.971984523395271</v>
      </c>
    </row>
    <row r="89" spans="13:21" x14ac:dyDescent="0.25">
      <c r="M89">
        <v>43</v>
      </c>
      <c r="N89">
        <v>74.046000000000006</v>
      </c>
      <c r="O89">
        <f t="shared" si="6"/>
        <v>73.846000000000004</v>
      </c>
      <c r="P89">
        <v>9</v>
      </c>
      <c r="Q89">
        <f t="shared" si="7"/>
        <v>24.993145148463611</v>
      </c>
      <c r="R89">
        <f t="shared" si="8"/>
        <v>42.158000000000001</v>
      </c>
      <c r="S89">
        <f t="shared" si="9"/>
        <v>35.30314846361135</v>
      </c>
      <c r="U89">
        <f>S89-H47</f>
        <v>14.533148463611386</v>
      </c>
    </row>
    <row r="90" spans="13:21" x14ac:dyDescent="0.25">
      <c r="M90">
        <v>43.5</v>
      </c>
      <c r="N90">
        <v>74.927499999999995</v>
      </c>
      <c r="O90">
        <f t="shared" si="6"/>
        <v>74.727499999999992</v>
      </c>
      <c r="P90">
        <v>9</v>
      </c>
      <c r="Q90">
        <f t="shared" si="7"/>
        <v>24.970153900540751</v>
      </c>
      <c r="R90">
        <f t="shared" si="8"/>
        <v>41.542999999999999</v>
      </c>
      <c r="S90">
        <f t="shared" si="9"/>
        <v>11.696900540751123</v>
      </c>
    </row>
    <row r="91" spans="13:21" x14ac:dyDescent="0.25">
      <c r="M91">
        <v>44</v>
      </c>
      <c r="N91">
        <v>75.808999999999997</v>
      </c>
      <c r="O91">
        <f t="shared" si="6"/>
        <v>75.608999999999995</v>
      </c>
      <c r="P91">
        <v>9</v>
      </c>
      <c r="Q91">
        <f t="shared" si="7"/>
        <v>24.953105783654305</v>
      </c>
      <c r="R91">
        <f t="shared" si="8"/>
        <v>40.928000000000004</v>
      </c>
      <c r="S91">
        <f t="shared" si="9"/>
        <v>-5.9662163456951234</v>
      </c>
      <c r="U91">
        <f>S91-H48</f>
        <v>16.646283654304877</v>
      </c>
    </row>
    <row r="92" spans="13:21" x14ac:dyDescent="0.25">
      <c r="M92">
        <v>44.5</v>
      </c>
      <c r="N92">
        <v>76.6905</v>
      </c>
      <c r="O92">
        <f t="shared" si="6"/>
        <v>76.490499999999997</v>
      </c>
      <c r="P92">
        <v>9</v>
      </c>
      <c r="Q92">
        <f t="shared" si="7"/>
        <v>24.941980567267848</v>
      </c>
      <c r="R92">
        <f t="shared" si="8"/>
        <v>40.313000000000002</v>
      </c>
      <c r="S92">
        <f t="shared" si="9"/>
        <v>-17.706432732152152</v>
      </c>
    </row>
    <row r="93" spans="13:21" x14ac:dyDescent="0.25">
      <c r="M93">
        <v>45</v>
      </c>
      <c r="N93">
        <v>77.572000000000003</v>
      </c>
      <c r="O93">
        <f t="shared" si="6"/>
        <v>77.372</v>
      </c>
      <c r="P93">
        <v>9</v>
      </c>
      <c r="Q93">
        <f t="shared" si="7"/>
        <v>24.936765067264918</v>
      </c>
      <c r="R93">
        <f t="shared" si="8"/>
        <v>39.698</v>
      </c>
      <c r="S93">
        <f t="shared" si="9"/>
        <v>-23.536932735081628</v>
      </c>
      <c r="U93">
        <f>S93-H49</f>
        <v>-4.106932735081589</v>
      </c>
    </row>
    <row r="94" spans="13:21" x14ac:dyDescent="0.25">
      <c r="M94">
        <v>45.5</v>
      </c>
      <c r="N94">
        <v>78.453500000000005</v>
      </c>
      <c r="O94">
        <f t="shared" si="6"/>
        <v>78.253500000000003</v>
      </c>
      <c r="P94">
        <v>9</v>
      </c>
      <c r="Q94">
        <f t="shared" si="7"/>
        <v>24.937453107791629</v>
      </c>
      <c r="R94">
        <f t="shared" si="8"/>
        <v>39.083000000000006</v>
      </c>
      <c r="S94">
        <f t="shared" si="9"/>
        <v>-23.463892208370503</v>
      </c>
    </row>
    <row r="95" spans="13:21" x14ac:dyDescent="0.25">
      <c r="M95">
        <v>46</v>
      </c>
      <c r="N95">
        <v>79.334999999999994</v>
      </c>
      <c r="O95">
        <f t="shared" si="6"/>
        <v>79.134999999999991</v>
      </c>
      <c r="P95">
        <v>9</v>
      </c>
      <c r="Q95">
        <f t="shared" si="7"/>
        <v>24.944045503403022</v>
      </c>
      <c r="R95">
        <f t="shared" si="8"/>
        <v>38.468000000000004</v>
      </c>
      <c r="S95">
        <f t="shared" si="9"/>
        <v>-17.486496596978483</v>
      </c>
      <c r="U95">
        <f>S95-H50</f>
        <v>2.6135034030215181</v>
      </c>
    </row>
    <row r="96" spans="13:21" x14ac:dyDescent="0.25">
      <c r="M96">
        <v>46.5</v>
      </c>
      <c r="N96">
        <v>80.216499999999996</v>
      </c>
      <c r="O96">
        <f t="shared" si="6"/>
        <v>80.016499999999994</v>
      </c>
      <c r="P96">
        <v>9</v>
      </c>
      <c r="Q96">
        <f t="shared" si="7"/>
        <v>24.956550061417101</v>
      </c>
      <c r="R96">
        <f t="shared" si="8"/>
        <v>37.853000000000002</v>
      </c>
      <c r="S96">
        <f t="shared" si="9"/>
        <v>-5.5969385828992486</v>
      </c>
    </row>
    <row r="97" spans="13:21" x14ac:dyDescent="0.25">
      <c r="M97">
        <v>47</v>
      </c>
      <c r="N97">
        <v>81.097999999999999</v>
      </c>
      <c r="O97">
        <f t="shared" si="6"/>
        <v>80.897999999999996</v>
      </c>
      <c r="P97">
        <v>9</v>
      </c>
      <c r="Q97">
        <f t="shared" si="7"/>
        <v>24.974981604489194</v>
      </c>
      <c r="R97">
        <f t="shared" si="8"/>
        <v>37.238</v>
      </c>
      <c r="S97">
        <f t="shared" si="9"/>
        <v>12.219604489194353</v>
      </c>
      <c r="U97">
        <f>S97-H51</f>
        <v>-7.2103955108056859</v>
      </c>
    </row>
    <row r="98" spans="13:21" x14ac:dyDescent="0.25">
      <c r="M98">
        <v>47.5</v>
      </c>
      <c r="N98">
        <v>81.979500000000002</v>
      </c>
      <c r="O98">
        <f t="shared" si="6"/>
        <v>81.779499999999999</v>
      </c>
      <c r="P98">
        <v>10</v>
      </c>
      <c r="Q98">
        <f t="shared" si="7"/>
        <v>25.000641219586104</v>
      </c>
      <c r="R98">
        <f t="shared" si="8"/>
        <v>36.623000000000005</v>
      </c>
      <c r="S98">
        <f t="shared" si="9"/>
        <v>37.264219586103863</v>
      </c>
    </row>
    <row r="99" spans="13:21" x14ac:dyDescent="0.25">
      <c r="M99">
        <v>48</v>
      </c>
      <c r="N99">
        <v>82.861000000000004</v>
      </c>
      <c r="O99">
        <f t="shared" si="6"/>
        <v>82.661000000000001</v>
      </c>
      <c r="P99">
        <v>10</v>
      </c>
      <c r="Q99">
        <f t="shared" si="7"/>
        <v>24.975983468644589</v>
      </c>
      <c r="R99">
        <f t="shared" si="8"/>
        <v>36.008000000000003</v>
      </c>
      <c r="S99">
        <f t="shared" si="9"/>
        <v>11.991468644589183</v>
      </c>
    </row>
    <row r="100" spans="13:21" x14ac:dyDescent="0.25">
      <c r="M100">
        <v>48.5</v>
      </c>
      <c r="N100">
        <v>83.742500000000007</v>
      </c>
      <c r="O100">
        <f t="shared" si="6"/>
        <v>83.542500000000004</v>
      </c>
      <c r="P100">
        <v>10</v>
      </c>
      <c r="Q100">
        <f t="shared" si="7"/>
        <v>24.957275774138687</v>
      </c>
      <c r="R100">
        <f t="shared" si="8"/>
        <v>35.393000000000001</v>
      </c>
      <c r="S100">
        <f t="shared" si="9"/>
        <v>-7.3312258613134134</v>
      </c>
    </row>
    <row r="101" spans="13:21" x14ac:dyDescent="0.25">
      <c r="M101">
        <v>49</v>
      </c>
      <c r="N101">
        <v>84.623999999999995</v>
      </c>
      <c r="O101">
        <f t="shared" si="6"/>
        <v>84.423999999999992</v>
      </c>
      <c r="P101">
        <v>10</v>
      </c>
      <c r="Q101">
        <f t="shared" si="7"/>
        <v>24.944495925483793</v>
      </c>
      <c r="R101">
        <f t="shared" si="8"/>
        <v>34.778000000000006</v>
      </c>
      <c r="S101">
        <f t="shared" si="9"/>
        <v>-20.726074516207419</v>
      </c>
      <c r="U101">
        <f>S101-H53</f>
        <v>-38.816074516207436</v>
      </c>
    </row>
    <row r="102" spans="13:21" x14ac:dyDescent="0.25">
      <c r="M102">
        <v>49.5</v>
      </c>
      <c r="N102">
        <v>85.505499999999998</v>
      </c>
      <c r="O102">
        <f t="shared" si="6"/>
        <v>85.305499999999995</v>
      </c>
      <c r="P102">
        <v>10</v>
      </c>
      <c r="Q102">
        <f t="shared" si="7"/>
        <v>24.937628772843439</v>
      </c>
      <c r="R102">
        <f t="shared" si="8"/>
        <v>34.163000000000004</v>
      </c>
      <c r="S102">
        <f t="shared" si="9"/>
        <v>-28.208227156560845</v>
      </c>
    </row>
    <row r="104" spans="13:21" x14ac:dyDescent="0.25">
      <c r="T104" t="s">
        <v>3</v>
      </c>
      <c r="U104" s="2">
        <f>_xlfn.STDEV.P(U5:U102)</f>
        <v>15.876311828550637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Sheet3</vt:lpstr>
      <vt:lpstr>Sheet4</vt:lpstr>
      <vt:lpstr>Sheet2</vt:lpstr>
      <vt:lpstr>Sheet6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me064a</dc:creator>
  <cp:lastModifiedBy>"%username%"</cp:lastModifiedBy>
  <dcterms:created xsi:type="dcterms:W3CDTF">2016-04-12T14:32:40Z</dcterms:created>
  <dcterms:modified xsi:type="dcterms:W3CDTF">2017-03-29T12:24:45Z</dcterms:modified>
</cp:coreProperties>
</file>