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3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11040" activeTab="2"/>
  </bookViews>
  <sheets>
    <sheet name="Sheet1" sheetId="1" r:id="rId1"/>
    <sheet name="Sheet2" sheetId="3" r:id="rId2"/>
    <sheet name="Sheet4" sheetId="5" r:id="rId3"/>
  </sheets>
  <externalReferences>
    <externalReference r:id="rId4"/>
    <externalReference r:id="rId5"/>
  </externalReferenc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8" i="5" l="1"/>
  <c r="Q18" i="5"/>
  <c r="R17" i="5"/>
  <c r="Q17" i="5"/>
  <c r="R16" i="5"/>
  <c r="Q16" i="5"/>
  <c r="R15" i="5"/>
  <c r="Q15" i="5"/>
  <c r="R14" i="5"/>
  <c r="Q14" i="5"/>
  <c r="R13" i="5"/>
  <c r="Q13" i="5"/>
  <c r="R12" i="5"/>
  <c r="Q12" i="5"/>
  <c r="R11" i="5"/>
  <c r="Q11" i="5"/>
  <c r="R10" i="5"/>
  <c r="Q10" i="5"/>
  <c r="AM39" i="3" l="1"/>
  <c r="AL39" i="3"/>
  <c r="AK39" i="3"/>
  <c r="AI39" i="3"/>
  <c r="AH39" i="3"/>
  <c r="AG39" i="3"/>
  <c r="AE39" i="3"/>
  <c r="AD39" i="3"/>
  <c r="AC39" i="3"/>
  <c r="AA39" i="3"/>
  <c r="Z39" i="3"/>
  <c r="Y39" i="3"/>
  <c r="G26" i="3"/>
  <c r="H26" i="3" s="1"/>
  <c r="G25" i="3"/>
  <c r="H25" i="3" s="1"/>
  <c r="G24" i="3"/>
  <c r="H24" i="3" s="1"/>
  <c r="G23" i="3"/>
  <c r="H23" i="3" s="1"/>
  <c r="AY22" i="3"/>
  <c r="AX22" i="3"/>
  <c r="AW22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I22" i="3"/>
  <c r="AH22" i="3"/>
  <c r="AG22" i="3"/>
  <c r="AE22" i="3"/>
  <c r="AD22" i="3"/>
  <c r="AC22" i="3"/>
  <c r="AA22" i="3"/>
  <c r="Z22" i="3"/>
  <c r="Y22" i="3"/>
  <c r="G18" i="3"/>
  <c r="H18" i="3" s="1"/>
  <c r="G17" i="3"/>
  <c r="H17" i="3" s="1"/>
  <c r="G16" i="3"/>
  <c r="H16" i="3" s="1"/>
  <c r="G15" i="3"/>
  <c r="H15" i="3" s="1"/>
  <c r="G14" i="3"/>
  <c r="H14" i="3" s="1"/>
  <c r="G13" i="3"/>
  <c r="H13" i="3" s="1"/>
  <c r="G8" i="3"/>
  <c r="H8" i="3" s="1"/>
  <c r="AM7" i="3"/>
  <c r="AL7" i="3"/>
  <c r="AK7" i="3"/>
  <c r="AI7" i="3"/>
  <c r="AH7" i="3"/>
  <c r="AG7" i="3"/>
  <c r="AE7" i="3"/>
  <c r="AD7" i="3"/>
  <c r="AC7" i="3"/>
  <c r="AA7" i="3"/>
  <c r="Z7" i="3"/>
  <c r="Y7" i="3"/>
  <c r="G7" i="3"/>
  <c r="H7" i="3" s="1"/>
  <c r="G6" i="3"/>
  <c r="H6" i="3" s="1"/>
  <c r="G5" i="3"/>
  <c r="H5" i="3" s="1"/>
  <c r="H11" i="1" l="1"/>
  <c r="I11" i="1"/>
  <c r="H13" i="1" l="1"/>
  <c r="I13" i="1" s="1"/>
  <c r="L8" i="1" l="1"/>
  <c r="M8" i="1"/>
  <c r="M9" i="1"/>
  <c r="L9" i="1"/>
  <c r="L10" i="1"/>
  <c r="M10" i="1" s="1"/>
  <c r="L12" i="1"/>
  <c r="K8" i="1"/>
  <c r="K9" i="1"/>
  <c r="K10" i="1"/>
  <c r="K12" i="1"/>
  <c r="M12" i="1" s="1"/>
  <c r="L7" i="1"/>
  <c r="M7" i="1" s="1"/>
  <c r="K7" i="1"/>
  <c r="H9" i="1" l="1"/>
  <c r="I9" i="1" s="1"/>
  <c r="I8" i="1" l="1"/>
  <c r="I10" i="1"/>
  <c r="H8" i="1"/>
  <c r="H10" i="1"/>
  <c r="H12" i="1"/>
  <c r="I12" i="1" s="1"/>
  <c r="H7" i="1"/>
  <c r="I7" i="1" s="1"/>
</calcChain>
</file>

<file path=xl/sharedStrings.xml><?xml version="1.0" encoding="utf-8"?>
<sst xmlns="http://schemas.openxmlformats.org/spreadsheetml/2006/main" count="155" uniqueCount="66">
  <si>
    <t>Maximum Current (mA)</t>
  </si>
  <si>
    <t>Resistance (Ω)</t>
  </si>
  <si>
    <r>
      <t>Conductivity HC (mS cm</t>
    </r>
    <r>
      <rPr>
        <b/>
        <vertAlign val="superscript"/>
        <sz val="11"/>
        <color theme="1"/>
        <rFont val="Arial"/>
        <family val="2"/>
      </rPr>
      <t>-1</t>
    </r>
    <r>
      <rPr>
        <b/>
        <sz val="11"/>
        <color theme="1"/>
        <rFont val="Arial"/>
        <family val="2"/>
      </rPr>
      <t>)</t>
    </r>
  </si>
  <si>
    <r>
      <t>Conductivity LC (mS cm</t>
    </r>
    <r>
      <rPr>
        <b/>
        <vertAlign val="superscript"/>
        <sz val="11"/>
        <color theme="1"/>
        <rFont val="Arial"/>
        <family val="2"/>
      </rPr>
      <t>-1</t>
    </r>
    <r>
      <rPr>
        <b/>
        <sz val="11"/>
        <color theme="1"/>
        <rFont val="Arial"/>
        <family val="2"/>
      </rPr>
      <t>)</t>
    </r>
  </si>
  <si>
    <t>Permselectivity (α)</t>
  </si>
  <si>
    <r>
      <t>ΔG</t>
    </r>
    <r>
      <rPr>
        <b/>
        <vertAlign val="subscript"/>
        <sz val="11"/>
        <color theme="1"/>
        <rFont val="Arial"/>
        <family val="2"/>
      </rPr>
      <t>mix</t>
    </r>
  </si>
  <si>
    <t>Wideal</t>
  </si>
  <si>
    <t>Wextracted</t>
  </si>
  <si>
    <t>OCV theoretical (V)</t>
  </si>
  <si>
    <t>OCV actual (V)</t>
  </si>
  <si>
    <t>Power Density</t>
  </si>
  <si>
    <t>SD</t>
  </si>
  <si>
    <t xml:space="preserve">Seawater control </t>
  </si>
  <si>
    <t xml:space="preserve">Urine control </t>
  </si>
  <si>
    <t>Urine inorganic (typical concentrations)</t>
  </si>
  <si>
    <t xml:space="preserve">Synthetic Urine </t>
  </si>
  <si>
    <t>Real urine X 1</t>
  </si>
  <si>
    <t>Real urine X 2</t>
  </si>
  <si>
    <t>OCV</t>
  </si>
  <si>
    <t>Pd</t>
  </si>
  <si>
    <t>Real urine x1 with permeate</t>
  </si>
  <si>
    <t>Sea water (45.8) / River water (1.9)</t>
  </si>
  <si>
    <t>NaCl 
Control (21.2/0.5)</t>
  </si>
  <si>
    <t>Multi-ion Control (21.3/0.5)</t>
  </si>
  <si>
    <t>Synthetic Urine (20.7/0.5)</t>
  </si>
  <si>
    <t>Real Urine (12.5/0.5)</t>
  </si>
  <si>
    <t>Real Urine (12.4) / Permeate (0.2)</t>
  </si>
  <si>
    <t>Real Urine x2 (24.1) / Permeate (0.2)</t>
  </si>
  <si>
    <t>High Concentration</t>
  </si>
  <si>
    <t>Max current</t>
  </si>
  <si>
    <r>
      <t>Conductivity (mS cm</t>
    </r>
    <r>
      <rPr>
        <i/>
        <vertAlign val="superscript"/>
        <sz val="11"/>
        <color theme="1"/>
        <rFont val="Arial"/>
        <family val="2"/>
      </rPr>
      <t>-1</t>
    </r>
    <r>
      <rPr>
        <i/>
        <sz val="11"/>
        <color theme="1"/>
        <rFont val="Arial"/>
        <family val="2"/>
      </rPr>
      <t>)</t>
    </r>
  </si>
  <si>
    <t>OCV (V)</t>
  </si>
  <si>
    <r>
      <t>Power Density (W m</t>
    </r>
    <r>
      <rPr>
        <i/>
        <vertAlign val="superscript"/>
        <sz val="11"/>
        <color theme="1"/>
        <rFont val="Arial"/>
        <family val="2"/>
      </rPr>
      <t>-2</t>
    </r>
    <r>
      <rPr>
        <i/>
        <sz val="11"/>
        <color theme="1"/>
        <rFont val="Arial"/>
        <family val="2"/>
      </rPr>
      <t>)</t>
    </r>
  </si>
  <si>
    <r>
      <t>OCV</t>
    </r>
    <r>
      <rPr>
        <i/>
        <vertAlign val="subscript"/>
        <sz val="11"/>
        <color theme="1"/>
        <rFont val="Arial"/>
        <family val="2"/>
      </rPr>
      <t>cond</t>
    </r>
    <r>
      <rPr>
        <i/>
        <sz val="11"/>
        <color theme="1"/>
        <rFont val="Arial"/>
        <family val="2"/>
      </rPr>
      <t xml:space="preserve"> (V)</t>
    </r>
  </si>
  <si>
    <t>1x</t>
  </si>
  <si>
    <t>2x</t>
  </si>
  <si>
    <t>4x</t>
  </si>
  <si>
    <t>8x</t>
  </si>
  <si>
    <t>Low Concentration</t>
  </si>
  <si>
    <t>Ω</t>
  </si>
  <si>
    <t>Temperature</t>
  </si>
  <si>
    <t>Temperature (oC)</t>
  </si>
  <si>
    <r>
      <t>Resistance (</t>
    </r>
    <r>
      <rPr>
        <sz val="11"/>
        <color theme="1"/>
        <rFont val="Arial"/>
        <family val="2"/>
      </rPr>
      <t>Ω)</t>
    </r>
  </si>
  <si>
    <t>Power density ave</t>
  </si>
  <si>
    <t>Max current ave</t>
  </si>
  <si>
    <t>Resistance Ave</t>
  </si>
  <si>
    <t>OCV Ave</t>
  </si>
  <si>
    <t>HC</t>
  </si>
  <si>
    <t>LC</t>
  </si>
  <si>
    <t>Power density SD</t>
  </si>
  <si>
    <t>Xu et al., 2015</t>
  </si>
  <si>
    <t>Max current SD</t>
  </si>
  <si>
    <t>Resistance SD</t>
  </si>
  <si>
    <t>OCV SD</t>
  </si>
  <si>
    <t xml:space="preserve">50 LC/red pump HC 50/50 green pump before </t>
  </si>
  <si>
    <t>50 LC/red pump HC green pump setup after</t>
  </si>
  <si>
    <t>50HC/red pump LC green pump setup</t>
  </si>
  <si>
    <t>50/50 green pump setup</t>
  </si>
  <si>
    <t>-</t>
  </si>
  <si>
    <t>50/50 red pump setup</t>
  </si>
  <si>
    <t>Xu</t>
  </si>
  <si>
    <t>This study</t>
  </si>
  <si>
    <t>ml/min</t>
  </si>
  <si>
    <t>Linear velocity (cm/s)</t>
  </si>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</sst>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b/>
      <sz val="18"/>
      <color theme="1"/>
      <name val="Arial"/>
      <family val="2"/>
    </font>
    <font>
      <i/>
      <sz val="11"/>
      <color theme="1"/>
      <name val="Arial"/>
      <family val="2"/>
    </font>
    <font>
      <i/>
      <vertAlign val="superscript"/>
      <sz val="11"/>
      <color theme="1"/>
      <name val="Arial"/>
      <family val="2"/>
    </font>
    <font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0" fontId="5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Sheet1!$B$6</c:f>
              <c:strCache>
                <c:ptCount val="1"/>
                <c:pt idx="0">
                  <c:v>OCV actual (V)</c:v>
                </c:pt>
              </c:strCache>
            </c:strRef>
          </c:tx>
          <c:spPr>
            <a:pattFill prst="pct5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Sheet1!$D$41:$D$47</c:f>
                <c:numCache>
                  <c:formatCode>General</c:formatCode>
                  <c:ptCount val="7"/>
                  <c:pt idx="0">
                    <c:v>3.5355339059327407E-3</c:v>
                  </c:pt>
                  <c:pt idx="1">
                    <c:v>1.2020815280171319E-2</c:v>
                  </c:pt>
                  <c:pt idx="2">
                    <c:v>7.0710678118654816E-4</c:v>
                  </c:pt>
                  <c:pt idx="3">
                    <c:v>1.3292385038058456E-2</c:v>
                  </c:pt>
                  <c:pt idx="4">
                    <c:v>1.173314393786537E-2</c:v>
                  </c:pt>
                  <c:pt idx="5">
                    <c:v>2.9635283025474912E-2</c:v>
                  </c:pt>
                  <c:pt idx="6">
                    <c:v>2.4229458654015892E-2</c:v>
                  </c:pt>
                </c:numCache>
              </c:numRef>
            </c:plus>
            <c:minus>
              <c:numRef>
                <c:f>Sheet1!$D$41:$D$47</c:f>
                <c:numCache>
                  <c:formatCode>General</c:formatCode>
                  <c:ptCount val="7"/>
                  <c:pt idx="0">
                    <c:v>3.5355339059327407E-3</c:v>
                  </c:pt>
                  <c:pt idx="1">
                    <c:v>1.2020815280171319E-2</c:v>
                  </c:pt>
                  <c:pt idx="2">
                    <c:v>7.0710678118654816E-4</c:v>
                  </c:pt>
                  <c:pt idx="3">
                    <c:v>1.3292385038058456E-2</c:v>
                  </c:pt>
                  <c:pt idx="4">
                    <c:v>1.173314393786537E-2</c:v>
                  </c:pt>
                  <c:pt idx="5">
                    <c:v>2.9635283025474912E-2</c:v>
                  </c:pt>
                  <c:pt idx="6">
                    <c:v>2.4229458654015892E-2</c:v>
                  </c:pt>
                </c:numCache>
              </c:numRef>
            </c:minus>
          </c:errBars>
          <c:cat>
            <c:strRef>
              <c:f>Sheet1!$A$7:$A$13</c:f>
              <c:strCache>
                <c:ptCount val="7"/>
                <c:pt idx="0">
                  <c:v>Sea water (45.8) / River water (1.9)</c:v>
                </c:pt>
                <c:pt idx="1">
                  <c:v>NaCl 
Control (21.2/0.5)</c:v>
                </c:pt>
                <c:pt idx="2">
                  <c:v>Multi-ion Control (21.3/0.5)</c:v>
                </c:pt>
                <c:pt idx="3">
                  <c:v>Synthetic Urine (20.7/0.5)</c:v>
                </c:pt>
                <c:pt idx="4">
                  <c:v>Real Urine (12.5/0.5)</c:v>
                </c:pt>
                <c:pt idx="5">
                  <c:v>Real Urine (12.4) / Permeate (0.2)</c:v>
                </c:pt>
                <c:pt idx="6">
                  <c:v>Real Urine x2 (24.1) / Permeate (0.2)</c:v>
                </c:pt>
              </c:strCache>
            </c:strRef>
          </c:cat>
          <c:val>
            <c:numRef>
              <c:f>Sheet1!$B$7:$B$13</c:f>
              <c:numCache>
                <c:formatCode>General</c:formatCode>
                <c:ptCount val="7"/>
                <c:pt idx="0">
                  <c:v>0.60599999999999998</c:v>
                </c:pt>
                <c:pt idx="1">
                  <c:v>0.74299999999999999</c:v>
                </c:pt>
                <c:pt idx="2">
                  <c:v>0.69599999999999995</c:v>
                </c:pt>
                <c:pt idx="3">
                  <c:v>0.69199999999999995</c:v>
                </c:pt>
                <c:pt idx="4">
                  <c:v>0.63450000000000006</c:v>
                </c:pt>
                <c:pt idx="5">
                  <c:v>0.75724999999999998</c:v>
                </c:pt>
                <c:pt idx="6">
                  <c:v>0.85333333300000003</c:v>
                </c:pt>
              </c:numCache>
            </c:numRef>
          </c:val>
        </c:ser>
        <c:ser>
          <c:idx val="1"/>
          <c:order val="1"/>
          <c:tx>
            <c:strRef>
              <c:f>Sheet1!$C$6</c:f>
              <c:strCache>
                <c:ptCount val="1"/>
                <c:pt idx="0">
                  <c:v>Power Density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Sheet1!$F$41:$F$47</c:f>
                <c:numCache>
                  <c:formatCode>General</c:formatCode>
                  <c:ptCount val="7"/>
                  <c:pt idx="0">
                    <c:v>1.2727922061357866E-2</c:v>
                  </c:pt>
                  <c:pt idx="1">
                    <c:v>7.0710678118654814E-3</c:v>
                  </c:pt>
                  <c:pt idx="2">
                    <c:v>8.4852813742385784E-3</c:v>
                  </c:pt>
                  <c:pt idx="3">
                    <c:v>2.168460795638745E-2</c:v>
                  </c:pt>
                  <c:pt idx="4">
                    <c:v>3.3166247903554024E-3</c:v>
                  </c:pt>
                  <c:pt idx="5">
                    <c:v>1.6465061758462898E-3</c:v>
                  </c:pt>
                  <c:pt idx="6">
                    <c:v>1.4325307041421022E-2</c:v>
                  </c:pt>
                </c:numCache>
              </c:numRef>
            </c:plus>
            <c:minus>
              <c:numRef>
                <c:f>Sheet1!$F$41:$F$47</c:f>
                <c:numCache>
                  <c:formatCode>General</c:formatCode>
                  <c:ptCount val="7"/>
                  <c:pt idx="0">
                    <c:v>1.2727922061357866E-2</c:v>
                  </c:pt>
                  <c:pt idx="1">
                    <c:v>7.0710678118654814E-3</c:v>
                  </c:pt>
                  <c:pt idx="2">
                    <c:v>8.4852813742385784E-3</c:v>
                  </c:pt>
                  <c:pt idx="3">
                    <c:v>2.168460795638745E-2</c:v>
                  </c:pt>
                  <c:pt idx="4">
                    <c:v>3.3166247903554024E-3</c:v>
                  </c:pt>
                  <c:pt idx="5">
                    <c:v>1.6465061758462898E-3</c:v>
                  </c:pt>
                  <c:pt idx="6">
                    <c:v>1.4325307041421022E-2</c:v>
                  </c:pt>
                </c:numCache>
              </c:numRef>
            </c:minus>
          </c:errBars>
          <c:cat>
            <c:strRef>
              <c:f>Sheet1!$A$7:$A$13</c:f>
              <c:strCache>
                <c:ptCount val="7"/>
                <c:pt idx="0">
                  <c:v>Sea water (45.8) / River water (1.9)</c:v>
                </c:pt>
                <c:pt idx="1">
                  <c:v>NaCl 
Control (21.2/0.5)</c:v>
                </c:pt>
                <c:pt idx="2">
                  <c:v>Multi-ion Control (21.3/0.5)</c:v>
                </c:pt>
                <c:pt idx="3">
                  <c:v>Synthetic Urine (20.7/0.5)</c:v>
                </c:pt>
                <c:pt idx="4">
                  <c:v>Real Urine (12.5/0.5)</c:v>
                </c:pt>
                <c:pt idx="5">
                  <c:v>Real Urine (12.4) / Permeate (0.2)</c:v>
                </c:pt>
                <c:pt idx="6">
                  <c:v>Real Urine x2 (24.1) / Permeate (0.2)</c:v>
                </c:pt>
              </c:strCache>
            </c:strRef>
          </c:cat>
          <c:val>
            <c:numRef>
              <c:f>Sheet1!$C$7:$C$13</c:f>
              <c:numCache>
                <c:formatCode>General</c:formatCode>
                <c:ptCount val="7"/>
                <c:pt idx="0">
                  <c:v>0.56699999999999995</c:v>
                </c:pt>
                <c:pt idx="1">
                  <c:v>0.32200000000000001</c:v>
                </c:pt>
                <c:pt idx="2">
                  <c:v>0.27200000000000002</c:v>
                </c:pt>
                <c:pt idx="3">
                  <c:v>0.28399999999999997</c:v>
                </c:pt>
                <c:pt idx="4">
                  <c:v>0.22950000000000001</c:v>
                </c:pt>
                <c:pt idx="5">
                  <c:v>0.19724808499999999</c:v>
                </c:pt>
                <c:pt idx="6">
                  <c:v>0.234925983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265472"/>
        <c:axId val="134280320"/>
      </c:barChart>
      <c:scatterChart>
        <c:scatterStyle val="lineMarker"/>
        <c:varyColors val="0"/>
        <c:ser>
          <c:idx val="2"/>
          <c:order val="2"/>
          <c:tx>
            <c:strRef>
              <c:f>Sheet1!$H$6</c:f>
              <c:strCache>
                <c:ptCount val="1"/>
                <c:pt idx="0">
                  <c:v>OCV theoretical (V)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11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strRef>
              <c:f>Sheet1!$A$7:$A$13</c:f>
              <c:strCache>
                <c:ptCount val="7"/>
                <c:pt idx="0">
                  <c:v>Sea water (45.8) / River water (1.9)</c:v>
                </c:pt>
                <c:pt idx="1">
                  <c:v>NaCl 
Control (21.2/0.5)</c:v>
                </c:pt>
                <c:pt idx="2">
                  <c:v>Multi-ion Control (21.3/0.5)</c:v>
                </c:pt>
                <c:pt idx="3">
                  <c:v>Synthetic Urine (20.7/0.5)</c:v>
                </c:pt>
                <c:pt idx="4">
                  <c:v>Real Urine (12.5/0.5)</c:v>
                </c:pt>
                <c:pt idx="5">
                  <c:v>Real Urine (12.4) / Permeate (0.2)</c:v>
                </c:pt>
                <c:pt idx="6">
                  <c:v>Real Urine x2 (24.1) / Permeate (0.2)</c:v>
                </c:pt>
              </c:strCache>
            </c:strRef>
          </c:xVal>
          <c:yVal>
            <c:numRef>
              <c:f>Sheet1!$H$7:$H$13</c:f>
              <c:numCache>
                <c:formatCode>General</c:formatCode>
                <c:ptCount val="7"/>
                <c:pt idx="0">
                  <c:v>0.80857705616324105</c:v>
                </c:pt>
                <c:pt idx="1">
                  <c:v>0.94010953869011593</c:v>
                </c:pt>
                <c:pt idx="2">
                  <c:v>0.94130637532293993</c:v>
                </c:pt>
                <c:pt idx="3">
                  <c:v>0.93403938622512783</c:v>
                </c:pt>
                <c:pt idx="4">
                  <c:v>0.80473605328469955</c:v>
                </c:pt>
                <c:pt idx="5">
                  <c:v>0.97862313663872891</c:v>
                </c:pt>
                <c:pt idx="6">
                  <c:v>1.209898194196853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265472"/>
        <c:axId val="134280320"/>
      </c:scatterChart>
      <c:scatterChart>
        <c:scatterStyle val="lineMarker"/>
        <c:varyColors val="0"/>
        <c:ser>
          <c:idx val="3"/>
          <c:order val="3"/>
          <c:tx>
            <c:strRef>
              <c:f>Sheet1!$I$6</c:f>
              <c:strCache>
                <c:ptCount val="1"/>
                <c:pt idx="0">
                  <c:v>Permselectivity (α)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yVal>
            <c:numRef>
              <c:f>Sheet1!$I$7:$I$13</c:f>
              <c:numCache>
                <c:formatCode>General</c:formatCode>
                <c:ptCount val="7"/>
                <c:pt idx="0">
                  <c:v>74.946474845021655</c:v>
                </c:pt>
                <c:pt idx="1">
                  <c:v>79.033343394775585</c:v>
                </c:pt>
                <c:pt idx="2">
                  <c:v>73.939794550017666</c:v>
                </c:pt>
                <c:pt idx="3">
                  <c:v>74.086811563341286</c:v>
                </c:pt>
                <c:pt idx="4">
                  <c:v>78.845728038423886</c:v>
                </c:pt>
                <c:pt idx="5">
                  <c:v>77.379122938061954</c:v>
                </c:pt>
                <c:pt idx="6">
                  <c:v>70.529350080273019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620288"/>
        <c:axId val="134282240"/>
      </c:scatterChart>
      <c:catAx>
        <c:axId val="134265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Salt matrix with conductivity (mS cm</a:t>
                </a:r>
                <a:r>
                  <a:rPr lang="en-GB" b="0" baseline="30000"/>
                  <a:t>-1</a:t>
                </a:r>
                <a:r>
                  <a:rPr lang="en-GB" b="0"/>
                  <a:t>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4280320"/>
        <c:crosses val="autoZero"/>
        <c:auto val="1"/>
        <c:lblAlgn val="ctr"/>
        <c:lblOffset val="100"/>
        <c:noMultiLvlLbl val="0"/>
      </c:catAx>
      <c:valAx>
        <c:axId val="13428032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OCV (V) or P</a:t>
                </a:r>
                <a:r>
                  <a:rPr lang="en-GB" b="0" baseline="-25000"/>
                  <a:t>d</a:t>
                </a:r>
                <a:r>
                  <a:rPr lang="en-GB" b="0"/>
                  <a:t>(W m</a:t>
                </a:r>
                <a:r>
                  <a:rPr lang="en-GB" b="0" baseline="30000"/>
                  <a:t>-2</a:t>
                </a:r>
                <a:r>
                  <a:rPr lang="en-GB" b="0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34265472"/>
        <c:crosses val="autoZero"/>
        <c:crossBetween val="between"/>
      </c:valAx>
      <c:valAx>
        <c:axId val="13428224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Permselectivity (</a:t>
                </a:r>
                <a:r>
                  <a:rPr lang="el-GR" b="0"/>
                  <a:t>α</a:t>
                </a:r>
                <a:r>
                  <a:rPr lang="en-GB" b="0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34620288"/>
        <c:crosses val="max"/>
        <c:crossBetween val="midCat"/>
      </c:valAx>
      <c:valAx>
        <c:axId val="134620288"/>
        <c:scaling>
          <c:orientation val="minMax"/>
        </c:scaling>
        <c:delete val="1"/>
        <c:axPos val="b"/>
        <c:majorTickMark val="out"/>
        <c:minorTickMark val="none"/>
        <c:tickLblPos val="nextTo"/>
        <c:crossAx val="134282240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[1]Sheet1!$A$23:$A$26</c:f>
              <c:numCache>
                <c:formatCode>General</c:formatCode>
                <c:ptCount val="4"/>
                <c:pt idx="0">
                  <c:v>22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[1]Sheet1!$E$23:$E$26</c:f>
              <c:numCache>
                <c:formatCode>General</c:formatCode>
                <c:ptCount val="4"/>
                <c:pt idx="0">
                  <c:v>183</c:v>
                </c:pt>
                <c:pt idx="1">
                  <c:v>192</c:v>
                </c:pt>
                <c:pt idx="2">
                  <c:v>240</c:v>
                </c:pt>
                <c:pt idx="3">
                  <c:v>294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403712"/>
        <c:axId val="124406016"/>
      </c:scatterChart>
      <c:valAx>
        <c:axId val="124403712"/>
        <c:scaling>
          <c:orientation val="minMax"/>
          <c:max val="52"/>
          <c:min val="2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GB" b="0"/>
                  <a:t>Temperature (</a:t>
                </a:r>
                <a:r>
                  <a:rPr lang="en-GB" b="0" baseline="30000"/>
                  <a:t>o</a:t>
                </a:r>
                <a:r>
                  <a:rPr lang="en-GB" b="0"/>
                  <a:t>C)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406016"/>
        <c:crosses val="autoZero"/>
        <c:crossBetween val="midCat"/>
      </c:valAx>
      <c:valAx>
        <c:axId val="124406016"/>
        <c:scaling>
          <c:orientation val="minMax"/>
          <c:max val="5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Maximum Current (mA)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403712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27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[1]Sheet1!$G$5:$G$8</c:f>
              <c:numCache>
                <c:formatCode>General</c:formatCode>
                <c:ptCount val="4"/>
                <c:pt idx="0">
                  <c:v>0.93403938622512783</c:v>
                </c:pt>
                <c:pt idx="1">
                  <c:v>1.1022114499881357</c:v>
                </c:pt>
                <c:pt idx="2">
                  <c:v>1.2409786713407718</c:v>
                </c:pt>
                <c:pt idx="3">
                  <c:v>1.3534800340394442</c:v>
                </c:pt>
              </c:numCache>
            </c:numRef>
          </c:xVal>
          <c:yVal>
            <c:numRef>
              <c:f>[1]Sheet1!$C$5:$C$8</c:f>
              <c:numCache>
                <c:formatCode>General</c:formatCode>
                <c:ptCount val="4"/>
                <c:pt idx="0">
                  <c:v>0.72</c:v>
                </c:pt>
                <c:pt idx="1">
                  <c:v>0.82</c:v>
                </c:pt>
                <c:pt idx="2">
                  <c:v>0.91500000000000004</c:v>
                </c:pt>
                <c:pt idx="3">
                  <c:v>0.99150000000000005</c:v>
                </c:pt>
              </c:numCache>
            </c:numRef>
          </c:yVal>
          <c:smooth val="1"/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[1]Sheet1!$G$13:$G$18</c:f>
              <c:numCache>
                <c:formatCode>General</c:formatCode>
                <c:ptCount val="6"/>
                <c:pt idx="0">
                  <c:v>1.7018052845675351</c:v>
                </c:pt>
                <c:pt idx="1">
                  <c:v>1.1466457254139026</c:v>
                </c:pt>
                <c:pt idx="2">
                  <c:v>0.93403938622512783</c:v>
                </c:pt>
                <c:pt idx="3">
                  <c:v>0.76912436423630315</c:v>
                </c:pt>
                <c:pt idx="4">
                  <c:v>0.60660291945183942</c:v>
                </c:pt>
                <c:pt idx="5">
                  <c:v>0.42845539389049209</c:v>
                </c:pt>
              </c:numCache>
            </c:numRef>
          </c:xVal>
          <c:yVal>
            <c:numRef>
              <c:f>[1]Sheet1!$C$13:$C$18</c:f>
              <c:numCache>
                <c:formatCode>General</c:formatCode>
                <c:ptCount val="6"/>
                <c:pt idx="0">
                  <c:v>1.1850000000000001</c:v>
                </c:pt>
                <c:pt idx="1">
                  <c:v>0.94399999999999995</c:v>
                </c:pt>
                <c:pt idx="2">
                  <c:v>0.73499999999999999</c:v>
                </c:pt>
                <c:pt idx="3">
                  <c:v>0.61299999999999999</c:v>
                </c:pt>
                <c:pt idx="4">
                  <c:v>0.47099999999999997</c:v>
                </c:pt>
                <c:pt idx="5">
                  <c:v>0.34100000000000003</c:v>
                </c:pt>
              </c:numCache>
            </c:numRef>
          </c:yVal>
          <c:smooth val="1"/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[1]Sheet1!$G$23:$G$26</c:f>
              <c:numCache>
                <c:formatCode>General</c:formatCode>
                <c:ptCount val="4"/>
                <c:pt idx="0">
                  <c:v>0.93403938622512783</c:v>
                </c:pt>
                <c:pt idx="1">
                  <c:v>0.95935639483024748</c:v>
                </c:pt>
                <c:pt idx="2">
                  <c:v>0.9910026555866468</c:v>
                </c:pt>
                <c:pt idx="3">
                  <c:v>1.0226489163430461</c:v>
                </c:pt>
              </c:numCache>
            </c:numRef>
          </c:xVal>
          <c:yVal>
            <c:numRef>
              <c:f>[1]Sheet1!$C$23:$C$26</c:f>
              <c:numCache>
                <c:formatCode>General</c:formatCode>
                <c:ptCount val="4"/>
                <c:pt idx="0">
                  <c:v>0.72</c:v>
                </c:pt>
                <c:pt idx="1">
                  <c:v>0.73</c:v>
                </c:pt>
                <c:pt idx="2">
                  <c:v>0.745</c:v>
                </c:pt>
                <c:pt idx="3">
                  <c:v>0.76800000000000002</c:v>
                </c:pt>
              </c:numCache>
            </c:numRef>
          </c:yVal>
          <c:smooth val="1"/>
        </c:ser>
        <c:ser>
          <c:idx val="3"/>
          <c:order val="3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[1]Sheet1!$G$33:$G$53</c:f>
              <c:numCache>
                <c:formatCode>General</c:formatCode>
                <c:ptCount val="2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</c:numCache>
            </c:numRef>
          </c:xVal>
          <c:yVal>
            <c:numRef>
              <c:f>[1]Sheet1!$H$33:$H$53</c:f>
              <c:numCache>
                <c:formatCode>General</c:formatCode>
                <c:ptCount val="2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414272"/>
        <c:axId val="151416192"/>
      </c:scatterChart>
      <c:valAx>
        <c:axId val="151414272"/>
        <c:scaling>
          <c:orientation val="minMax"/>
          <c:max val="2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OCV</a:t>
                </a:r>
                <a:r>
                  <a:rPr lang="en-GB" baseline="-25000">
                    <a:solidFill>
                      <a:sysClr val="windowText" lastClr="000000"/>
                    </a:solidFill>
                  </a:rPr>
                  <a:t>cond</a:t>
                </a:r>
                <a:r>
                  <a:rPr lang="en-GB">
                    <a:solidFill>
                      <a:sysClr val="windowText" lastClr="000000"/>
                    </a:solidFill>
                  </a:rPr>
                  <a:t> (V)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416192"/>
        <c:crosses val="autoZero"/>
        <c:crossBetween val="midCat"/>
      </c:valAx>
      <c:valAx>
        <c:axId val="151416192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OCV</a:t>
                </a:r>
                <a:r>
                  <a:rPr lang="en-GB" baseline="-25000">
                    <a:solidFill>
                      <a:sysClr val="windowText" lastClr="000000"/>
                    </a:solidFill>
                  </a:rPr>
                  <a:t>exp 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(V)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414272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This study</c:v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'[2]Flow ratio summary'!$E$3:$E$9</c:f>
                <c:numCache>
                  <c:formatCode>General</c:formatCode>
                  <c:ptCount val="7"/>
                  <c:pt idx="0">
                    <c:v>5.1316014394468881E-3</c:v>
                  </c:pt>
                  <c:pt idx="1">
                    <c:v>4.3588989435406778E-3</c:v>
                  </c:pt>
                  <c:pt idx="2">
                    <c:v>1.5275252316519479E-3</c:v>
                  </c:pt>
                  <c:pt idx="3">
                    <c:v>5.7735026918962634E-4</c:v>
                  </c:pt>
                  <c:pt idx="4">
                    <c:v>1.9999999999999879E-3</c:v>
                  </c:pt>
                  <c:pt idx="5">
                    <c:v>4.5825756949558439E-3</c:v>
                  </c:pt>
                  <c:pt idx="6">
                    <c:v>5.7735026918962634E-4</c:v>
                  </c:pt>
                </c:numCache>
              </c:numRef>
            </c:plus>
            <c:minus>
              <c:numRef>
                <c:f>'[2]Flow ratio summary'!$E$3:$E$9</c:f>
                <c:numCache>
                  <c:formatCode>General</c:formatCode>
                  <c:ptCount val="7"/>
                  <c:pt idx="0">
                    <c:v>5.1316014394468881E-3</c:v>
                  </c:pt>
                  <c:pt idx="1">
                    <c:v>4.3588989435406778E-3</c:v>
                  </c:pt>
                  <c:pt idx="2">
                    <c:v>1.5275252316519479E-3</c:v>
                  </c:pt>
                  <c:pt idx="3">
                    <c:v>5.7735026918962634E-4</c:v>
                  </c:pt>
                  <c:pt idx="4">
                    <c:v>1.9999999999999879E-3</c:v>
                  </c:pt>
                  <c:pt idx="5">
                    <c:v>4.5825756949558439E-3</c:v>
                  </c:pt>
                  <c:pt idx="6">
                    <c:v>5.7735026918962634E-4</c:v>
                  </c:pt>
                </c:numCache>
              </c:numRef>
            </c:minus>
          </c:errBars>
          <c:xVal>
            <c:numRef>
              <c:f>'[2]Flow ratio summary'!$B$3:$B$11</c:f>
              <c:numCache>
                <c:formatCode>General</c:formatCode>
                <c:ptCount val="9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  <c:pt idx="7">
                  <c:v>1</c:v>
                </c:pt>
                <c:pt idx="8">
                  <c:v>0</c:v>
                </c:pt>
              </c:numCache>
            </c:numRef>
          </c:xVal>
          <c:yVal>
            <c:numRef>
              <c:f>'[2]Flow ratio summary'!$D$3:$D$11</c:f>
              <c:numCache>
                <c:formatCode>General</c:formatCode>
                <c:ptCount val="9"/>
                <c:pt idx="0">
                  <c:v>0.21866666666666668</c:v>
                </c:pt>
                <c:pt idx="1">
                  <c:v>0.215</c:v>
                </c:pt>
                <c:pt idx="2">
                  <c:v>0.20566666666666666</c:v>
                </c:pt>
                <c:pt idx="3">
                  <c:v>0.20433333333333334</c:v>
                </c:pt>
                <c:pt idx="4">
                  <c:v>0.20399999999999999</c:v>
                </c:pt>
                <c:pt idx="5">
                  <c:v>0.19800000000000004</c:v>
                </c:pt>
                <c:pt idx="6">
                  <c:v>0.19933333333333336</c:v>
                </c:pt>
                <c:pt idx="7">
                  <c:v>0.17</c:v>
                </c:pt>
                <c:pt idx="8">
                  <c:v>0.17</c:v>
                </c:pt>
              </c:numCache>
            </c:numRef>
          </c:yVal>
          <c:smooth val="0"/>
        </c:ser>
        <c:ser>
          <c:idx val="1"/>
          <c:order val="1"/>
          <c:tx>
            <c:v>Xu et al., 2015</c:v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'[2]Flow ratio summary'!$B$3:$B$9</c:f>
              <c:numCache>
                <c:formatCode>General</c:formatCode>
                <c:ptCount val="7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</c:numCache>
            </c:numRef>
          </c:xVal>
          <c:yVal>
            <c:numRef>
              <c:f>'[2]Flow ratio summary'!$F$3:$F$9</c:f>
              <c:numCache>
                <c:formatCode>General</c:formatCode>
                <c:ptCount val="7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0.27</c:v>
                </c:pt>
                <c:pt idx="6">
                  <c:v>0.25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965888"/>
        <c:axId val="236968192"/>
      </c:scatterChart>
      <c:valAx>
        <c:axId val="236965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HC flowrate (ml/min)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6968192"/>
        <c:crosses val="autoZero"/>
        <c:crossBetween val="midCat"/>
      </c:valAx>
      <c:valAx>
        <c:axId val="23696819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Power density (W/m</a:t>
                </a:r>
                <a:r>
                  <a:rPr lang="en-GB" baseline="30000"/>
                  <a:t>2</a:t>
                </a:r>
                <a:r>
                  <a:rPr lang="en-GB"/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696588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011530782287481"/>
          <c:y val="5.1771933547810518E-2"/>
          <c:w val="0.61568764220008354"/>
          <c:h val="0.73252942329821458"/>
        </c:manualLayout>
      </c:layout>
      <c:scatterChart>
        <c:scatterStyle val="lineMarker"/>
        <c:varyColors val="0"/>
        <c:ser>
          <c:idx val="0"/>
          <c:order val="0"/>
          <c:tx>
            <c:v>This study</c:v>
          </c:tx>
          <c:spPr>
            <a:ln w="19050"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'[2]Flow ratio summary'!$M$14:$M$20</c:f>
                <c:numCache>
                  <c:formatCode>General</c:formatCode>
                  <c:ptCount val="7"/>
                  <c:pt idx="0">
                    <c:v>2.1213203435596446E-3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7.0710678118654814E-3</c:v>
                  </c:pt>
                  <c:pt idx="5">
                    <c:v>7.0710678118654814E-3</c:v>
                  </c:pt>
                  <c:pt idx="6">
                    <c:v>7.0710678118654034E-3</c:v>
                  </c:pt>
                </c:numCache>
              </c:numRef>
            </c:plus>
            <c:minus>
              <c:numRef>
                <c:f>'[2]Flow ratio summary'!$M$14:$M$20</c:f>
                <c:numCache>
                  <c:formatCode>General</c:formatCode>
                  <c:ptCount val="7"/>
                  <c:pt idx="0">
                    <c:v>2.1213203435596446E-3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7.0710678118654814E-3</c:v>
                  </c:pt>
                  <c:pt idx="5">
                    <c:v>7.0710678118654814E-3</c:v>
                  </c:pt>
                  <c:pt idx="6">
                    <c:v>7.0710678118654034E-3</c:v>
                  </c:pt>
                </c:numCache>
              </c:numRef>
            </c:minus>
          </c:errBars>
          <c:xVal>
            <c:numRef>
              <c:f>'[2]Flow ratio summary'!$B$3:$B$9</c:f>
              <c:numCache>
                <c:formatCode>General</c:formatCode>
                <c:ptCount val="7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</c:numCache>
            </c:numRef>
          </c:xVal>
          <c:yVal>
            <c:numRef>
              <c:f>'[2]Flow ratio summary'!$L$14:$L$20</c:f>
              <c:numCache>
                <c:formatCode>General</c:formatCode>
                <c:ptCount val="7"/>
                <c:pt idx="0">
                  <c:v>0.70849999999999991</c:v>
                </c:pt>
                <c:pt idx="1">
                  <c:v>0.72</c:v>
                </c:pt>
                <c:pt idx="2">
                  <c:v>0.71</c:v>
                </c:pt>
                <c:pt idx="3">
                  <c:v>0.69</c:v>
                </c:pt>
                <c:pt idx="4">
                  <c:v>0.66500000000000004</c:v>
                </c:pt>
                <c:pt idx="5">
                  <c:v>0.625</c:v>
                </c:pt>
                <c:pt idx="6">
                  <c:v>0.56499999999999995</c:v>
                </c:pt>
              </c:numCache>
            </c:numRef>
          </c:yVal>
          <c:smooth val="0"/>
        </c:ser>
        <c:ser>
          <c:idx val="1"/>
          <c:order val="1"/>
          <c:tx>
            <c:v>Xu et al., 2015</c:v>
          </c:tx>
          <c:spPr>
            <a:ln w="19050">
              <a:noFill/>
            </a:ln>
          </c:spPr>
          <c:xVal>
            <c:numRef>
              <c:f>'[2]Flow ratio summary'!$B$3:$B$9</c:f>
              <c:numCache>
                <c:formatCode>General</c:formatCode>
                <c:ptCount val="7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</c:numCache>
            </c:numRef>
          </c:xVal>
          <c:yVal>
            <c:numRef>
              <c:f>'[2]Flow ratio summary'!$N$14:$N$20</c:f>
              <c:numCache>
                <c:formatCode>General</c:formatCode>
                <c:ptCount val="7"/>
                <c:pt idx="0">
                  <c:v>1.61</c:v>
                </c:pt>
                <c:pt idx="1">
                  <c:v>1.6</c:v>
                </c:pt>
                <c:pt idx="2">
                  <c:v>1.58</c:v>
                </c:pt>
                <c:pt idx="3">
                  <c:v>1.5</c:v>
                </c:pt>
                <c:pt idx="4">
                  <c:v>1.4</c:v>
                </c:pt>
                <c:pt idx="5">
                  <c:v>1.1000000000000001</c:v>
                </c:pt>
                <c:pt idx="6">
                  <c:v>0.84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350272"/>
        <c:axId val="237368832"/>
      </c:scatterChart>
      <c:valAx>
        <c:axId val="237350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LC flowrate (ml/min)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7368832"/>
        <c:crosses val="autoZero"/>
        <c:crossBetween val="midCat"/>
      </c:valAx>
      <c:valAx>
        <c:axId val="237368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OCV (V)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735027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This study</c:v>
          </c:tx>
          <c:spPr>
            <a:ln w="19050"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'[2]Flow ratio summary'!$H$3:$H$11</c:f>
                <c:numCache>
                  <c:formatCode>General</c:formatCode>
                  <c:ptCount val="9"/>
                  <c:pt idx="0">
                    <c:v>2.6457513110645907</c:v>
                  </c:pt>
                  <c:pt idx="1">
                    <c:v>0.57735026918962584</c:v>
                  </c:pt>
                  <c:pt idx="2">
                    <c:v>2.6457513110645907</c:v>
                  </c:pt>
                  <c:pt idx="3">
                    <c:v>1.5275252316519465</c:v>
                  </c:pt>
                  <c:pt idx="4">
                    <c:v>2.0816659994661331</c:v>
                  </c:pt>
                  <c:pt idx="5">
                    <c:v>1.1547005383792515</c:v>
                  </c:pt>
                  <c:pt idx="6">
                    <c:v>3</c:v>
                  </c:pt>
                  <c:pt idx="7">
                    <c:v>0.70710678118654757</c:v>
                  </c:pt>
                  <c:pt idx="8">
                    <c:v>2.1213203435596424</c:v>
                  </c:pt>
                </c:numCache>
              </c:numRef>
            </c:plus>
            <c:minus>
              <c:numRef>
                <c:f>'[2]Flow ratio summary'!$H$3:$H$11</c:f>
                <c:numCache>
                  <c:formatCode>General</c:formatCode>
                  <c:ptCount val="9"/>
                  <c:pt idx="0">
                    <c:v>2.6457513110645907</c:v>
                  </c:pt>
                  <c:pt idx="1">
                    <c:v>0.57735026918962584</c:v>
                  </c:pt>
                  <c:pt idx="2">
                    <c:v>2.6457513110645907</c:v>
                  </c:pt>
                  <c:pt idx="3">
                    <c:v>1.5275252316519465</c:v>
                  </c:pt>
                  <c:pt idx="4">
                    <c:v>2.0816659994661331</c:v>
                  </c:pt>
                  <c:pt idx="5">
                    <c:v>1.1547005383792515</c:v>
                  </c:pt>
                  <c:pt idx="6">
                    <c:v>3</c:v>
                  </c:pt>
                  <c:pt idx="7">
                    <c:v>0.70710678118654757</c:v>
                  </c:pt>
                  <c:pt idx="8">
                    <c:v>2.1213203435596424</c:v>
                  </c:pt>
                </c:numCache>
              </c:numRef>
            </c:minus>
          </c:errBars>
          <c:xVal>
            <c:numRef>
              <c:f>'[2]Flow ratio summary'!$B$3:$B$11</c:f>
              <c:numCache>
                <c:formatCode>General</c:formatCode>
                <c:ptCount val="9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  <c:pt idx="7">
                  <c:v>1</c:v>
                </c:pt>
                <c:pt idx="8">
                  <c:v>0</c:v>
                </c:pt>
              </c:numCache>
            </c:numRef>
          </c:xVal>
          <c:yVal>
            <c:numRef>
              <c:f>'[2]Flow ratio summary'!$G$3:$G$11</c:f>
              <c:numCache>
                <c:formatCode>General</c:formatCode>
                <c:ptCount val="9"/>
                <c:pt idx="0">
                  <c:v>146</c:v>
                </c:pt>
                <c:pt idx="1">
                  <c:v>145.33333333333334</c:v>
                </c:pt>
                <c:pt idx="2">
                  <c:v>142</c:v>
                </c:pt>
                <c:pt idx="3">
                  <c:v>139.33333333333334</c:v>
                </c:pt>
                <c:pt idx="4">
                  <c:v>138.66666666666666</c:v>
                </c:pt>
                <c:pt idx="5">
                  <c:v>133.33333333333334</c:v>
                </c:pt>
                <c:pt idx="6">
                  <c:v>134</c:v>
                </c:pt>
                <c:pt idx="7">
                  <c:v>117.5</c:v>
                </c:pt>
                <c:pt idx="8">
                  <c:v>116.5</c:v>
                </c:pt>
              </c:numCache>
            </c:numRef>
          </c:yVal>
          <c:smooth val="0"/>
        </c:ser>
        <c:ser>
          <c:idx val="1"/>
          <c:order val="1"/>
          <c:tx>
            <c:v>Xu et al., 2015</c:v>
          </c:tx>
          <c:spPr>
            <a:ln w="19050">
              <a:noFill/>
            </a:ln>
          </c:spPr>
          <c:xVal>
            <c:numRef>
              <c:f>'[2]Flow ratio summary'!$B$3:$B$9</c:f>
              <c:numCache>
                <c:formatCode>General</c:formatCode>
                <c:ptCount val="7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</c:numCache>
            </c:numRef>
          </c:xVal>
          <c:yVal>
            <c:numRef>
              <c:f>'[2]Flow ratio summary'!$I$3:$I$9</c:f>
              <c:numCache>
                <c:formatCode>General</c:formatCode>
                <c:ptCount val="7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118</c:v>
                </c:pt>
                <c:pt idx="5">
                  <c:v>100</c:v>
                </c:pt>
                <c:pt idx="6">
                  <c:v>90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751296"/>
        <c:axId val="237761664"/>
      </c:scatterChart>
      <c:valAx>
        <c:axId val="237751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HC flowrate (ml/min)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7761664"/>
        <c:crosses val="autoZero"/>
        <c:crossBetween val="midCat"/>
      </c:valAx>
      <c:valAx>
        <c:axId val="2377616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Max current (mA)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775129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This study</c:v>
          </c:tx>
          <c:spPr>
            <a:ln w="19050"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'[2]Flow ratio summary'!$K$3:$K$11</c:f>
                <c:numCache>
                  <c:formatCode>General</c:formatCode>
                  <c:ptCount val="9"/>
                  <c:pt idx="0">
                    <c:v>5.7735026918962887E-2</c:v>
                  </c:pt>
                  <c:pt idx="1">
                    <c:v>5.7735026918962373E-2</c:v>
                  </c:pt>
                  <c:pt idx="2">
                    <c:v>0.11547005383792526</c:v>
                  </c:pt>
                  <c:pt idx="3">
                    <c:v>5.7735026918962373E-2</c:v>
                  </c:pt>
                  <c:pt idx="4">
                    <c:v>9.9999999999999645E-2</c:v>
                  </c:pt>
                  <c:pt idx="5">
                    <c:v>5.7735026918962887E-2</c:v>
                  </c:pt>
                  <c:pt idx="6">
                    <c:v>0.11547005383792526</c:v>
                  </c:pt>
                  <c:pt idx="7">
                    <c:v>0</c:v>
                  </c:pt>
                  <c:pt idx="8">
                    <c:v>0.14142135623730964</c:v>
                  </c:pt>
                </c:numCache>
              </c:numRef>
            </c:plus>
            <c:minus>
              <c:numRef>
                <c:f>'[2]Flow ratio summary'!$K$3:$K$11</c:f>
                <c:numCache>
                  <c:formatCode>General</c:formatCode>
                  <c:ptCount val="9"/>
                  <c:pt idx="0">
                    <c:v>5.7735026918962887E-2</c:v>
                  </c:pt>
                  <c:pt idx="1">
                    <c:v>5.7735026918962373E-2</c:v>
                  </c:pt>
                  <c:pt idx="2">
                    <c:v>0.11547005383792526</c:v>
                  </c:pt>
                  <c:pt idx="3">
                    <c:v>5.7735026918962373E-2</c:v>
                  </c:pt>
                  <c:pt idx="4">
                    <c:v>9.9999999999999645E-2</c:v>
                  </c:pt>
                  <c:pt idx="5">
                    <c:v>5.7735026918962887E-2</c:v>
                  </c:pt>
                  <c:pt idx="6">
                    <c:v>0.11547005383792526</c:v>
                  </c:pt>
                  <c:pt idx="7">
                    <c:v>0</c:v>
                  </c:pt>
                  <c:pt idx="8">
                    <c:v>0.14142135623730964</c:v>
                  </c:pt>
                </c:numCache>
              </c:numRef>
            </c:minus>
          </c:errBars>
          <c:xVal>
            <c:numRef>
              <c:f>'[2]Flow ratio summary'!$B$3:$B$11</c:f>
              <c:numCache>
                <c:formatCode>General</c:formatCode>
                <c:ptCount val="9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  <c:pt idx="7">
                  <c:v>1</c:v>
                </c:pt>
                <c:pt idx="8">
                  <c:v>0</c:v>
                </c:pt>
              </c:numCache>
            </c:numRef>
          </c:xVal>
          <c:yVal>
            <c:numRef>
              <c:f>'[2]Flow ratio summary'!$J$3:$J$11</c:f>
              <c:numCache>
                <c:formatCode>General</c:formatCode>
                <c:ptCount val="9"/>
                <c:pt idx="0">
                  <c:v>4.666666666666667</c:v>
                </c:pt>
                <c:pt idx="1">
                  <c:v>4.7333333333333334</c:v>
                </c:pt>
                <c:pt idx="2">
                  <c:v>4.8666666666666671</c:v>
                </c:pt>
                <c:pt idx="3">
                  <c:v>4.9666666666666668</c:v>
                </c:pt>
                <c:pt idx="4">
                  <c:v>5</c:v>
                </c:pt>
                <c:pt idx="5">
                  <c:v>5.166666666666667</c:v>
                </c:pt>
                <c:pt idx="6">
                  <c:v>5.0666666666666664</c:v>
                </c:pt>
                <c:pt idx="7">
                  <c:v>5.7</c:v>
                </c:pt>
                <c:pt idx="8">
                  <c:v>5.6999999999999993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901696"/>
        <c:axId val="237920256"/>
      </c:scatterChart>
      <c:valAx>
        <c:axId val="237901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HC flowrate (ml/min)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7920256"/>
        <c:crosses val="autoZero"/>
        <c:crossBetween val="midCat"/>
      </c:valAx>
      <c:valAx>
        <c:axId val="237920256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Resistance (</a:t>
                </a:r>
                <a:r>
                  <a:rPr lang="el-GR">
                    <a:latin typeface="Arial"/>
                    <a:cs typeface="Arial"/>
                  </a:rPr>
                  <a:t>Ω</a:t>
                </a:r>
                <a:r>
                  <a:rPr lang="en-GB">
                    <a:latin typeface="Arial"/>
                    <a:cs typeface="Arial"/>
                  </a:rPr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790169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This study</c:v>
          </c:tx>
          <c:spPr>
            <a:ln w="19050">
              <a:noFill/>
            </a:ln>
          </c:spPr>
          <c:marker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'[2]Flow ratio summary'!$E$14:$E$20</c:f>
                <c:numCache>
                  <c:formatCode>General</c:formatCode>
                  <c:ptCount val="7"/>
                  <c:pt idx="0">
                    <c:v>1.4142135623730963E-3</c:v>
                  </c:pt>
                  <c:pt idx="1">
                    <c:v>1.4142135623730963E-3</c:v>
                  </c:pt>
                  <c:pt idx="2">
                    <c:v>2.1213203435596446E-3</c:v>
                  </c:pt>
                  <c:pt idx="3">
                    <c:v>1.4142135623730963E-3</c:v>
                  </c:pt>
                  <c:pt idx="4">
                    <c:v>1.4142135623730963E-3</c:v>
                  </c:pt>
                  <c:pt idx="5">
                    <c:v>0</c:v>
                  </c:pt>
                  <c:pt idx="6">
                    <c:v>6.3639610306789329E-3</c:v>
                  </c:pt>
                </c:numCache>
              </c:numRef>
            </c:plus>
            <c:minus>
              <c:numRef>
                <c:f>'[2]Flow ratio summary'!$E$14:$E$20</c:f>
                <c:numCache>
                  <c:formatCode>General</c:formatCode>
                  <c:ptCount val="7"/>
                  <c:pt idx="0">
                    <c:v>1.4142135623730963E-3</c:v>
                  </c:pt>
                  <c:pt idx="1">
                    <c:v>1.4142135623730963E-3</c:v>
                  </c:pt>
                  <c:pt idx="2">
                    <c:v>2.1213203435596446E-3</c:v>
                  </c:pt>
                  <c:pt idx="3">
                    <c:v>1.4142135623730963E-3</c:v>
                  </c:pt>
                  <c:pt idx="4">
                    <c:v>1.4142135623730963E-3</c:v>
                  </c:pt>
                  <c:pt idx="5">
                    <c:v>0</c:v>
                  </c:pt>
                  <c:pt idx="6">
                    <c:v>6.3639610306789329E-3</c:v>
                  </c:pt>
                </c:numCache>
              </c:numRef>
            </c:minus>
          </c:errBars>
          <c:xVal>
            <c:numRef>
              <c:f>'[2]Flow ratio summary'!$B$3:$B$9</c:f>
              <c:numCache>
                <c:formatCode>General</c:formatCode>
                <c:ptCount val="7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</c:numCache>
            </c:numRef>
          </c:xVal>
          <c:yVal>
            <c:numRef>
              <c:f>'[2]Flow ratio summary'!$D$14:$D$20</c:f>
              <c:numCache>
                <c:formatCode>General</c:formatCode>
                <c:ptCount val="7"/>
                <c:pt idx="0">
                  <c:v>0.24299999999999999</c:v>
                </c:pt>
                <c:pt idx="1">
                  <c:v>0.24299999999999999</c:v>
                </c:pt>
                <c:pt idx="2">
                  <c:v>0.24249999999999999</c:v>
                </c:pt>
                <c:pt idx="3">
                  <c:v>0.24399999999999999</c:v>
                </c:pt>
                <c:pt idx="4">
                  <c:v>0.24299999999999999</c:v>
                </c:pt>
                <c:pt idx="5">
                  <c:v>0.23</c:v>
                </c:pt>
                <c:pt idx="6">
                  <c:v>0.2155</c:v>
                </c:pt>
              </c:numCache>
            </c:numRef>
          </c:yVal>
          <c:smooth val="0"/>
        </c:ser>
        <c:ser>
          <c:idx val="1"/>
          <c:order val="1"/>
          <c:tx>
            <c:v>Xu et al., 2015</c:v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'[2]Flow ratio summary'!$B$3:$B$9</c:f>
              <c:numCache>
                <c:formatCode>General</c:formatCode>
                <c:ptCount val="7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</c:numCache>
            </c:numRef>
          </c:xVal>
          <c:yVal>
            <c:numRef>
              <c:f>'[2]Flow ratio summary'!$F$14:$F$20</c:f>
              <c:numCache>
                <c:formatCode>General</c:formatCode>
                <c:ptCount val="7"/>
                <c:pt idx="0">
                  <c:v>0.33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0.28999999999999998</c:v>
                </c:pt>
                <c:pt idx="5">
                  <c:v>0.22</c:v>
                </c:pt>
                <c:pt idx="6">
                  <c:v>0.16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950080"/>
        <c:axId val="237952384"/>
      </c:scatterChart>
      <c:valAx>
        <c:axId val="237950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LC flowrate (ml/min)</a:t>
                </a:r>
              </a:p>
            </c:rich>
          </c:tx>
          <c:layout>
            <c:manualLayout>
              <c:xMode val="edge"/>
              <c:yMode val="edge"/>
              <c:x val="0.31284348769720061"/>
              <c:y val="0.8939291361226676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37952384"/>
        <c:crosses val="autoZero"/>
        <c:crossBetween val="midCat"/>
      </c:valAx>
      <c:valAx>
        <c:axId val="23795238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Power density (W/m</a:t>
                </a:r>
                <a:r>
                  <a:rPr lang="en-GB" baseline="30000"/>
                  <a:t>2</a:t>
                </a:r>
                <a:r>
                  <a:rPr lang="en-GB"/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795008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This study</c:v>
          </c:tx>
          <c:spPr>
            <a:ln w="19050">
              <a:noFill/>
            </a:ln>
          </c:spPr>
          <c:xVal>
            <c:numRef>
              <c:f>'[2]Flow ratio summary'!$B$3:$B$11</c:f>
              <c:numCache>
                <c:formatCode>General</c:formatCode>
                <c:ptCount val="9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  <c:pt idx="7">
                  <c:v>1</c:v>
                </c:pt>
                <c:pt idx="8">
                  <c:v>0</c:v>
                </c:pt>
              </c:numCache>
            </c:numRef>
          </c:xVal>
          <c:yVal>
            <c:numRef>
              <c:f>'[2]Flow ratio summary'!$L$3:$L$11</c:f>
              <c:numCache>
                <c:formatCode>General</c:formatCode>
                <c:ptCount val="9"/>
                <c:pt idx="0">
                  <c:v>0.70500000000000007</c:v>
                </c:pt>
                <c:pt idx="1">
                  <c:v>0.70233333333333325</c:v>
                </c:pt>
                <c:pt idx="2">
                  <c:v>0.70199999999999996</c:v>
                </c:pt>
                <c:pt idx="3">
                  <c:v>0.70066666666666666</c:v>
                </c:pt>
                <c:pt idx="4">
                  <c:v>0.69933333333333325</c:v>
                </c:pt>
                <c:pt idx="5">
                  <c:v>0.69766666666666666</c:v>
                </c:pt>
                <c:pt idx="6">
                  <c:v>0.69966666666666655</c:v>
                </c:pt>
                <c:pt idx="7">
                  <c:v>0.67500000000000004</c:v>
                </c:pt>
                <c:pt idx="8">
                  <c:v>0.66500000000000004</c:v>
                </c:pt>
              </c:numCache>
            </c:numRef>
          </c:yVal>
          <c:smooth val="0"/>
        </c:ser>
        <c:ser>
          <c:idx val="1"/>
          <c:order val="1"/>
          <c:tx>
            <c:v>Xu et al., 2015</c:v>
          </c:tx>
          <c:spPr>
            <a:ln w="19050">
              <a:noFill/>
            </a:ln>
          </c:spPr>
          <c:xVal>
            <c:numRef>
              <c:f>'[2]Flow ratio summary'!$B$3:$B$9</c:f>
              <c:numCache>
                <c:formatCode>General</c:formatCode>
                <c:ptCount val="7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</c:numCache>
            </c:numRef>
          </c:xVal>
          <c:yVal>
            <c:numRef>
              <c:f>'[2]Flow ratio summary'!$N$3:$N$9</c:f>
              <c:numCache>
                <c:formatCode>General</c:formatCode>
                <c:ptCount val="7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1.68</c:v>
                </c:pt>
                <c:pt idx="6">
                  <c:v>1.65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048000"/>
        <c:axId val="238049920"/>
      </c:scatterChart>
      <c:valAx>
        <c:axId val="238048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HC flowrate (ml/min)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8049920"/>
        <c:crosses val="autoZero"/>
        <c:crossBetween val="midCat"/>
      </c:valAx>
      <c:valAx>
        <c:axId val="23804992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OCV (V)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804800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This study</c:v>
          </c:tx>
          <c:spPr>
            <a:ln w="19050"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'[2]Flow ratio summary'!$K$14:$K$20</c:f>
                <c:numCache>
                  <c:formatCode>General</c:formatCode>
                  <c:ptCount val="7"/>
                  <c:pt idx="0">
                    <c:v>0.14142135623730964</c:v>
                  </c:pt>
                  <c:pt idx="1">
                    <c:v>0.28284271247461895</c:v>
                  </c:pt>
                  <c:pt idx="2">
                    <c:v>0.28284271247461928</c:v>
                  </c:pt>
                  <c:pt idx="3">
                    <c:v>0.14142135623730931</c:v>
                  </c:pt>
                  <c:pt idx="4">
                    <c:v>0.14142135623730964</c:v>
                  </c:pt>
                  <c:pt idx="5">
                    <c:v>7.0710678118654821E-2</c:v>
                  </c:pt>
                  <c:pt idx="6">
                    <c:v>7.0710678118654821E-2</c:v>
                  </c:pt>
                </c:numCache>
              </c:numRef>
            </c:plus>
            <c:minus>
              <c:numRef>
                <c:f>'[2]Flow ratio summary'!$K$14:$K$20</c:f>
                <c:numCache>
                  <c:formatCode>General</c:formatCode>
                  <c:ptCount val="7"/>
                  <c:pt idx="0">
                    <c:v>0.14142135623730964</c:v>
                  </c:pt>
                  <c:pt idx="1">
                    <c:v>0.28284271247461895</c:v>
                  </c:pt>
                  <c:pt idx="2">
                    <c:v>0.28284271247461928</c:v>
                  </c:pt>
                  <c:pt idx="3">
                    <c:v>0.14142135623730931</c:v>
                  </c:pt>
                  <c:pt idx="4">
                    <c:v>0.14142135623730964</c:v>
                  </c:pt>
                  <c:pt idx="5">
                    <c:v>7.0710678118654821E-2</c:v>
                  </c:pt>
                  <c:pt idx="6">
                    <c:v>7.0710678118654821E-2</c:v>
                  </c:pt>
                </c:numCache>
              </c:numRef>
            </c:minus>
          </c:errBars>
          <c:xVal>
            <c:numRef>
              <c:f>'[2]Flow ratio summary'!$B$3:$B$9</c:f>
              <c:numCache>
                <c:formatCode>General</c:formatCode>
                <c:ptCount val="7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</c:numCache>
            </c:numRef>
          </c:xVal>
          <c:yVal>
            <c:numRef>
              <c:f>'[2]Flow ratio summary'!$J$14:$J$20</c:f>
              <c:numCache>
                <c:formatCode>General</c:formatCode>
                <c:ptCount val="7"/>
                <c:pt idx="0">
                  <c:v>4.3000000000000007</c:v>
                </c:pt>
                <c:pt idx="1">
                  <c:v>4.0999999999999996</c:v>
                </c:pt>
                <c:pt idx="2">
                  <c:v>4</c:v>
                </c:pt>
                <c:pt idx="3">
                  <c:v>4</c:v>
                </c:pt>
                <c:pt idx="4">
                  <c:v>3.9</c:v>
                </c:pt>
                <c:pt idx="5">
                  <c:v>3.6500000000000004</c:v>
                </c:pt>
                <c:pt idx="6">
                  <c:v>3.3499999999999996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058880"/>
        <c:axId val="238421504"/>
      </c:scatterChart>
      <c:valAx>
        <c:axId val="238058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LC flowrate (ml/min)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8421504"/>
        <c:crosses val="autoZero"/>
        <c:crossBetween val="midCat"/>
      </c:valAx>
      <c:valAx>
        <c:axId val="238421504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Resistance (</a:t>
                </a:r>
                <a:r>
                  <a:rPr lang="el-GR">
                    <a:latin typeface="Arial"/>
                    <a:cs typeface="Arial"/>
                  </a:rPr>
                  <a:t>Ω</a:t>
                </a:r>
                <a:r>
                  <a:rPr lang="en-GB">
                    <a:latin typeface="Arial"/>
                    <a:cs typeface="Arial"/>
                  </a:rPr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805888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This study</c:v>
          </c:tx>
          <c:spPr>
            <a:ln w="19050"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'[2]Flow ratio summary'!$H$14:$H$20</c:f>
                <c:numCache>
                  <c:formatCode>General</c:formatCode>
                  <c:ptCount val="7"/>
                  <c:pt idx="0">
                    <c:v>2.1213203435596424</c:v>
                  </c:pt>
                  <c:pt idx="1">
                    <c:v>2.8284271247461903</c:v>
                  </c:pt>
                  <c:pt idx="2">
                    <c:v>5.6568542494923806</c:v>
                  </c:pt>
                  <c:pt idx="3">
                    <c:v>2.1213203435596424</c:v>
                  </c:pt>
                  <c:pt idx="4">
                    <c:v>2.1213203435596424</c:v>
                  </c:pt>
                  <c:pt idx="5">
                    <c:v>2.8284271247461903</c:v>
                  </c:pt>
                  <c:pt idx="6">
                    <c:v>0.70710678118654757</c:v>
                  </c:pt>
                </c:numCache>
              </c:numRef>
            </c:plus>
            <c:minus>
              <c:numRef>
                <c:f>'[2]Flow ratio summary'!$H$14:$H$20</c:f>
                <c:numCache>
                  <c:formatCode>General</c:formatCode>
                  <c:ptCount val="7"/>
                  <c:pt idx="0">
                    <c:v>2.1213203435596424</c:v>
                  </c:pt>
                  <c:pt idx="1">
                    <c:v>2.8284271247461903</c:v>
                  </c:pt>
                  <c:pt idx="2">
                    <c:v>5.6568542494923806</c:v>
                  </c:pt>
                  <c:pt idx="3">
                    <c:v>2.1213203435596424</c:v>
                  </c:pt>
                  <c:pt idx="4">
                    <c:v>2.1213203435596424</c:v>
                  </c:pt>
                  <c:pt idx="5">
                    <c:v>2.8284271247461903</c:v>
                  </c:pt>
                  <c:pt idx="6">
                    <c:v>0.70710678118654757</c:v>
                  </c:pt>
                </c:numCache>
              </c:numRef>
            </c:minus>
          </c:errBars>
          <c:xVal>
            <c:numRef>
              <c:f>'[2]Flow ratio summary'!$B$3:$B$9</c:f>
              <c:numCache>
                <c:formatCode>General</c:formatCode>
                <c:ptCount val="7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</c:numCache>
            </c:numRef>
          </c:xVal>
          <c:yVal>
            <c:numRef>
              <c:f>'[2]Flow ratio summary'!$G$14:$G$20</c:f>
              <c:numCache>
                <c:formatCode>General</c:formatCode>
                <c:ptCount val="7"/>
                <c:pt idx="0">
                  <c:v>168.5</c:v>
                </c:pt>
                <c:pt idx="1">
                  <c:v>181</c:v>
                </c:pt>
                <c:pt idx="2">
                  <c:v>180</c:v>
                </c:pt>
                <c:pt idx="3">
                  <c:v>174.5</c:v>
                </c:pt>
                <c:pt idx="4">
                  <c:v>169.5</c:v>
                </c:pt>
                <c:pt idx="5">
                  <c:v>166</c:v>
                </c:pt>
                <c:pt idx="6">
                  <c:v>162.5</c:v>
                </c:pt>
              </c:numCache>
            </c:numRef>
          </c:yVal>
          <c:smooth val="0"/>
        </c:ser>
        <c:ser>
          <c:idx val="1"/>
          <c:order val="1"/>
          <c:tx>
            <c:v>Xu et al., 2015</c:v>
          </c:tx>
          <c:spPr>
            <a:ln w="19050">
              <a:noFill/>
            </a:ln>
          </c:spPr>
          <c:xVal>
            <c:numRef>
              <c:f>'[2]Flow ratio summary'!$B$3:$B$9</c:f>
              <c:numCache>
                <c:formatCode>General</c:formatCode>
                <c:ptCount val="7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</c:numCache>
            </c:numRef>
          </c:xVal>
          <c:yVal>
            <c:numRef>
              <c:f>'[2]Flow ratio summary'!$I$14:$I$20</c:f>
              <c:numCache>
                <c:formatCode>General</c:formatCode>
                <c:ptCount val="7"/>
                <c:pt idx="0">
                  <c:v>122</c:v>
                </c:pt>
                <c:pt idx="1">
                  <c:v>125</c:v>
                </c:pt>
                <c:pt idx="2">
                  <c:v>128</c:v>
                </c:pt>
                <c:pt idx="3">
                  <c:v>130</c:v>
                </c:pt>
                <c:pt idx="4">
                  <c:v>140</c:v>
                </c:pt>
                <c:pt idx="5">
                  <c:v>122</c:v>
                </c:pt>
                <c:pt idx="6">
                  <c:v>110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427136"/>
        <c:axId val="238441600"/>
      </c:scatterChart>
      <c:valAx>
        <c:axId val="238427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LC flowrate (ml/min)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8441600"/>
        <c:crosses val="autoZero"/>
        <c:crossBetween val="midCat"/>
      </c:valAx>
      <c:valAx>
        <c:axId val="238441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Max current (mA)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842713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249056482252647"/>
          <c:y val="2.4099928035365478E-2"/>
          <c:w val="0.68719158477515641"/>
          <c:h val="0.79553956341455057"/>
        </c:manualLayout>
      </c:layout>
      <c:scatterChart>
        <c:scatterStyle val="smoothMarker"/>
        <c:varyColors val="0"/>
        <c:ser>
          <c:idx val="0"/>
          <c:order val="0"/>
          <c:tx>
            <c:v>OCV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([1]Sheet1!$Y$7,[1]Sheet1!$AC$7,[1]Sheet1!$AG$7,[1]Sheet1!$AK$7)</c:f>
                <c:numCache>
                  <c:formatCode>General</c:formatCode>
                  <c:ptCount val="4"/>
                  <c:pt idx="0">
                    <c:v>8.3864970836060905E-3</c:v>
                  </c:pt>
                  <c:pt idx="1">
                    <c:v>1.8876793513023647E-2</c:v>
                  </c:pt>
                  <c:pt idx="2">
                    <c:v>1.0392304845413272E-2</c:v>
                  </c:pt>
                  <c:pt idx="3">
                    <c:v>0</c:v>
                  </c:pt>
                </c:numCache>
              </c:numRef>
            </c:plus>
            <c:minus>
              <c:numRef>
                <c:f>([1]Sheet1!$Y$7,[1]Sheet1!$AC$7,[1]Sheet1!$AG$7,[1]Sheet1!$AK$7)</c:f>
                <c:numCache>
                  <c:formatCode>General</c:formatCode>
                  <c:ptCount val="4"/>
                  <c:pt idx="0">
                    <c:v>8.3864970836060905E-3</c:v>
                  </c:pt>
                  <c:pt idx="1">
                    <c:v>1.8876793513023647E-2</c:v>
                  </c:pt>
                  <c:pt idx="2">
                    <c:v>1.0392304845413272E-2</c:v>
                  </c:pt>
                  <c:pt idx="3">
                    <c:v>0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[1]Sheet1!$B$5:$B$8</c:f>
              <c:numCache>
                <c:formatCode>General</c:formatCode>
                <c:ptCount val="4"/>
                <c:pt idx="0">
                  <c:v>20.7</c:v>
                </c:pt>
                <c:pt idx="1">
                  <c:v>40.1</c:v>
                </c:pt>
                <c:pt idx="2">
                  <c:v>69.2</c:v>
                </c:pt>
                <c:pt idx="3">
                  <c:v>107.7</c:v>
                </c:pt>
              </c:numCache>
            </c:numRef>
          </c:xVal>
          <c:yVal>
            <c:numRef>
              <c:f>[1]Sheet1!$C$5:$C$8</c:f>
              <c:numCache>
                <c:formatCode>General</c:formatCode>
                <c:ptCount val="4"/>
                <c:pt idx="0">
                  <c:v>0.72</c:v>
                </c:pt>
                <c:pt idx="1">
                  <c:v>0.82</c:v>
                </c:pt>
                <c:pt idx="2">
                  <c:v>0.91500000000000004</c:v>
                </c:pt>
                <c:pt idx="3">
                  <c:v>0.99150000000000005</c:v>
                </c:pt>
              </c:numCache>
            </c:numRef>
          </c:yVal>
          <c:smooth val="1"/>
        </c:ser>
        <c:ser>
          <c:idx val="1"/>
          <c:order val="1"/>
          <c:tx>
            <c:v>Pd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ysDash"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([1]Sheet1!$Z$7,[1]Sheet1!$AD$7,[1]Sheet1!$AH$7,[1]Sheet1!$AL$7)</c:f>
                <c:numCache>
                  <c:formatCode>General</c:formatCode>
                  <c:ptCount val="4"/>
                  <c:pt idx="0">
                    <c:v>1.732050807568879E-2</c:v>
                  </c:pt>
                  <c:pt idx="1">
                    <c:v>5.7735026918962311E-3</c:v>
                  </c:pt>
                  <c:pt idx="2">
                    <c:v>1.527525231651948E-2</c:v>
                  </c:pt>
                  <c:pt idx="3">
                    <c:v>7.0710678118654814E-3</c:v>
                  </c:pt>
                </c:numCache>
              </c:numRef>
            </c:plus>
            <c:minus>
              <c:numRef>
                <c:f>([1]Sheet1!$Z$7,[1]Sheet1!$AD$7,[1]Sheet1!$AH$7,[1]Sheet1!$AL$7)</c:f>
                <c:numCache>
                  <c:formatCode>General</c:formatCode>
                  <c:ptCount val="4"/>
                  <c:pt idx="0">
                    <c:v>1.732050807568879E-2</c:v>
                  </c:pt>
                  <c:pt idx="1">
                    <c:v>5.7735026918962311E-3</c:v>
                  </c:pt>
                  <c:pt idx="2">
                    <c:v>1.527525231651948E-2</c:v>
                  </c:pt>
                  <c:pt idx="3">
                    <c:v>7.0710678118654814E-3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[1]Sheet1!$B$5:$B$8</c:f>
              <c:numCache>
                <c:formatCode>General</c:formatCode>
                <c:ptCount val="4"/>
                <c:pt idx="0">
                  <c:v>20.7</c:v>
                </c:pt>
                <c:pt idx="1">
                  <c:v>40.1</c:v>
                </c:pt>
                <c:pt idx="2">
                  <c:v>69.2</c:v>
                </c:pt>
                <c:pt idx="3">
                  <c:v>107.7</c:v>
                </c:pt>
              </c:numCache>
            </c:numRef>
          </c:xVal>
          <c:yVal>
            <c:numRef>
              <c:f>[1]Sheet1!$D$5:$D$8</c:f>
              <c:numCache>
                <c:formatCode>General</c:formatCode>
                <c:ptCount val="4"/>
                <c:pt idx="0">
                  <c:v>0.27250000000000002</c:v>
                </c:pt>
                <c:pt idx="1">
                  <c:v>0.40200000000000002</c:v>
                </c:pt>
                <c:pt idx="2">
                  <c:v>0.60499999999999998</c:v>
                </c:pt>
                <c:pt idx="3">
                  <c:v>0.91500000000000004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028032"/>
        <c:axId val="124029952"/>
      </c:scatterChart>
      <c:scatterChart>
        <c:scatterStyle val="smoothMarker"/>
        <c:varyColors val="0"/>
        <c:ser>
          <c:idx val="2"/>
          <c:order val="2"/>
          <c:tx>
            <c:strRef>
              <c:f>[1]Sheet1!$F$4</c:f>
              <c:strCache>
                <c:ptCount val="1"/>
                <c:pt idx="0">
                  <c:v>Resistance (Ω)</c:v>
                </c:pt>
              </c:strCache>
            </c:strRef>
          </c:tx>
          <c:spPr>
            <a:ln>
              <a:solidFill>
                <a:sysClr val="windowText" lastClr="000000"/>
              </a:solidFill>
              <a:prstDash val="dash"/>
            </a:ln>
          </c:spPr>
          <c:marker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[1]Sheet1!$B$5:$B$8</c:f>
              <c:numCache>
                <c:formatCode>General</c:formatCode>
                <c:ptCount val="4"/>
                <c:pt idx="0">
                  <c:v>20.7</c:v>
                </c:pt>
                <c:pt idx="1">
                  <c:v>40.1</c:v>
                </c:pt>
                <c:pt idx="2">
                  <c:v>69.2</c:v>
                </c:pt>
                <c:pt idx="3">
                  <c:v>107.7</c:v>
                </c:pt>
              </c:numCache>
            </c:numRef>
          </c:xVal>
          <c:yVal>
            <c:numRef>
              <c:f>[1]Sheet1!$F$5:$F$8</c:f>
              <c:numCache>
                <c:formatCode>General</c:formatCode>
                <c:ptCount val="4"/>
                <c:pt idx="0">
                  <c:v>3.8</c:v>
                </c:pt>
                <c:pt idx="1">
                  <c:v>3.2</c:v>
                </c:pt>
                <c:pt idx="2">
                  <c:v>2.5</c:v>
                </c:pt>
                <c:pt idx="3">
                  <c:v>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263040"/>
        <c:axId val="124261504"/>
      </c:scatterChart>
      <c:valAx>
        <c:axId val="124028032"/>
        <c:scaling>
          <c:orientation val="minMax"/>
          <c:max val="120"/>
          <c:min val="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GB" b="0"/>
                  <a:t>Concentrate Conductivity (mS cm</a:t>
                </a:r>
                <a:r>
                  <a:rPr lang="en-GB" b="0" baseline="30000"/>
                  <a:t>-1</a:t>
                </a:r>
                <a:r>
                  <a:rPr lang="en-GB" b="0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029952"/>
        <c:crosses val="autoZero"/>
        <c:crossBetween val="midCat"/>
      </c:valAx>
      <c:valAx>
        <c:axId val="124029952"/>
        <c:scaling>
          <c:orientation val="minMax"/>
          <c:max val="1.4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Pd(OCV)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028032"/>
        <c:crosses val="autoZero"/>
        <c:crossBetween val="midCat"/>
      </c:valAx>
      <c:valAx>
        <c:axId val="124261504"/>
        <c:scaling>
          <c:logBase val="10"/>
          <c:orientation val="minMax"/>
          <c:max val="100"/>
        </c:scaling>
        <c:delete val="0"/>
        <c:axPos val="r"/>
        <c:numFmt formatCode="General" sourceLinked="1"/>
        <c:majorTickMark val="out"/>
        <c:minorTickMark val="none"/>
        <c:tickLblPos val="nextTo"/>
        <c:crossAx val="124263040"/>
        <c:crosses val="max"/>
        <c:crossBetween val="midCat"/>
      </c:valAx>
      <c:valAx>
        <c:axId val="124263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261504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t"/>
      <c:layout/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Xu et al., 2015</c:v>
          </c:tx>
          <c:spPr>
            <a:ln w="19050">
              <a:noFill/>
            </a:ln>
          </c:spP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'[2]Flow ratio summary'!$Q$10:$Q$18</c:f>
              <c:numCache>
                <c:formatCode>General</c:formatCode>
                <c:ptCount val="9"/>
                <c:pt idx="0">
                  <c:v>0.10416666666666667</c:v>
                </c:pt>
                <c:pt idx="1">
                  <c:v>8.3333333333333329E-2</c:v>
                </c:pt>
                <c:pt idx="2">
                  <c:v>6.25E-2</c:v>
                </c:pt>
                <c:pt idx="3">
                  <c:v>4.1666666666666664E-2</c:v>
                </c:pt>
                <c:pt idx="4">
                  <c:v>2.0833333333333332E-2</c:v>
                </c:pt>
                <c:pt idx="5">
                  <c:v>1.0416666666666666E-2</c:v>
                </c:pt>
                <c:pt idx="6">
                  <c:v>5.208333333333333E-3</c:v>
                </c:pt>
                <c:pt idx="7">
                  <c:v>2.0833333333333333E-3</c:v>
                </c:pt>
                <c:pt idx="8">
                  <c:v>0</c:v>
                </c:pt>
              </c:numCache>
            </c:numRef>
          </c:xVal>
          <c:yVal>
            <c:numRef>
              <c:f>'[2]Flow ratio summary'!$P$10:$P$18</c:f>
              <c:numCache>
                <c:formatCode>General</c:formatCode>
                <c:ptCount val="9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  <c:pt idx="7">
                  <c:v>1</c:v>
                </c:pt>
                <c:pt idx="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v>This study</c:v>
          </c:tx>
          <c:spPr>
            <a:ln w="19050">
              <a:noFill/>
            </a:ln>
          </c:spP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'[2]Flow ratio summary'!$R$10:$R$18</c:f>
              <c:numCache>
                <c:formatCode>General</c:formatCode>
                <c:ptCount val="9"/>
                <c:pt idx="0">
                  <c:v>0.27777777777777779</c:v>
                </c:pt>
                <c:pt idx="1">
                  <c:v>0.22222222222222224</c:v>
                </c:pt>
                <c:pt idx="2">
                  <c:v>0.16666666666666669</c:v>
                </c:pt>
                <c:pt idx="3">
                  <c:v>0.11111111111111112</c:v>
                </c:pt>
                <c:pt idx="4">
                  <c:v>5.5555555555555559E-2</c:v>
                </c:pt>
                <c:pt idx="5">
                  <c:v>2.777777777777778E-2</c:v>
                </c:pt>
                <c:pt idx="6">
                  <c:v>1.388888888888889E-2</c:v>
                </c:pt>
                <c:pt idx="7">
                  <c:v>5.5555555555555558E-3</c:v>
                </c:pt>
                <c:pt idx="8">
                  <c:v>0</c:v>
                </c:pt>
              </c:numCache>
            </c:numRef>
          </c:xVal>
          <c:yVal>
            <c:numRef>
              <c:f>'[2]Flow ratio summary'!$P$10:$P$18</c:f>
              <c:numCache>
                <c:formatCode>General</c:formatCode>
                <c:ptCount val="9"/>
                <c:pt idx="0">
                  <c:v>50</c:v>
                </c:pt>
                <c:pt idx="1">
                  <c:v>40</c:v>
                </c:pt>
                <c:pt idx="2">
                  <c:v>30</c:v>
                </c:pt>
                <c:pt idx="3">
                  <c:v>20</c:v>
                </c:pt>
                <c:pt idx="4">
                  <c:v>10</c:v>
                </c:pt>
                <c:pt idx="5">
                  <c:v>5</c:v>
                </c:pt>
                <c:pt idx="6">
                  <c:v>2.5</c:v>
                </c:pt>
                <c:pt idx="7">
                  <c:v>1</c:v>
                </c:pt>
                <c:pt idx="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476288"/>
        <c:axId val="238503040"/>
      </c:scatterChart>
      <c:valAx>
        <c:axId val="2384762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Linear</a:t>
                </a:r>
                <a:r>
                  <a:rPr lang="en-GB" baseline="0"/>
                  <a:t> velocity (cm/s)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8503040"/>
        <c:crosses val="autoZero"/>
        <c:crossBetween val="midCat"/>
      </c:valAx>
      <c:valAx>
        <c:axId val="23850304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Flowrate (ml/min)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847628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617130179191454"/>
          <c:y val="5.1555922306664372E-2"/>
          <c:w val="0.82004858950811432"/>
          <c:h val="0.74214990041255813"/>
        </c:manualLayout>
      </c:layout>
      <c:scatterChart>
        <c:scatterStyle val="lineMarker"/>
        <c:varyColors val="0"/>
        <c:ser>
          <c:idx val="0"/>
          <c:order val="0"/>
          <c:tx>
            <c:v>This study</c:v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'[2]Flow ratio summary'!$E$14:$E$20</c:f>
                <c:numCache>
                  <c:formatCode>General</c:formatCode>
                  <c:ptCount val="7"/>
                  <c:pt idx="0">
                    <c:v>1.4142135623730963E-3</c:v>
                  </c:pt>
                  <c:pt idx="1">
                    <c:v>1.4142135623730963E-3</c:v>
                  </c:pt>
                  <c:pt idx="2">
                    <c:v>2.1213203435596446E-3</c:v>
                  </c:pt>
                  <c:pt idx="3">
                    <c:v>1.4142135623730963E-3</c:v>
                  </c:pt>
                  <c:pt idx="4">
                    <c:v>1.4142135623730963E-3</c:v>
                  </c:pt>
                  <c:pt idx="5">
                    <c:v>0</c:v>
                  </c:pt>
                  <c:pt idx="6">
                    <c:v>6.3639610306789329E-3</c:v>
                  </c:pt>
                </c:numCache>
              </c:numRef>
            </c:plus>
            <c:minus>
              <c:numRef>
                <c:f>'[2]Flow ratio summary'!$E$14:$E$20</c:f>
                <c:numCache>
                  <c:formatCode>General</c:formatCode>
                  <c:ptCount val="7"/>
                  <c:pt idx="0">
                    <c:v>1.4142135623730963E-3</c:v>
                  </c:pt>
                  <c:pt idx="1">
                    <c:v>1.4142135623730963E-3</c:v>
                  </c:pt>
                  <c:pt idx="2">
                    <c:v>2.1213203435596446E-3</c:v>
                  </c:pt>
                  <c:pt idx="3">
                    <c:v>1.4142135623730963E-3</c:v>
                  </c:pt>
                  <c:pt idx="4">
                    <c:v>1.4142135623730963E-3</c:v>
                  </c:pt>
                  <c:pt idx="5">
                    <c:v>0</c:v>
                  </c:pt>
                  <c:pt idx="6">
                    <c:v>6.3639610306789329E-3</c:v>
                  </c:pt>
                </c:numCache>
              </c:numRef>
            </c:minus>
          </c:errBars>
          <c:xVal>
            <c:numRef>
              <c:f>'[2]Flow ratio summary'!$R$10:$R$18</c:f>
              <c:numCache>
                <c:formatCode>General</c:formatCode>
                <c:ptCount val="9"/>
                <c:pt idx="0">
                  <c:v>0.27777777777777779</c:v>
                </c:pt>
                <c:pt idx="1">
                  <c:v>0.22222222222222224</c:v>
                </c:pt>
                <c:pt idx="2">
                  <c:v>0.16666666666666669</c:v>
                </c:pt>
                <c:pt idx="3">
                  <c:v>0.11111111111111112</c:v>
                </c:pt>
                <c:pt idx="4">
                  <c:v>5.5555555555555559E-2</c:v>
                </c:pt>
                <c:pt idx="5">
                  <c:v>2.777777777777778E-2</c:v>
                </c:pt>
                <c:pt idx="6">
                  <c:v>1.388888888888889E-2</c:v>
                </c:pt>
                <c:pt idx="7">
                  <c:v>5.5555555555555558E-3</c:v>
                </c:pt>
                <c:pt idx="8">
                  <c:v>0</c:v>
                </c:pt>
              </c:numCache>
            </c:numRef>
          </c:xVal>
          <c:yVal>
            <c:numRef>
              <c:f>'[2]Flow ratio summary'!$D$14:$D$20</c:f>
              <c:numCache>
                <c:formatCode>General</c:formatCode>
                <c:ptCount val="7"/>
                <c:pt idx="0">
                  <c:v>0.24299999999999999</c:v>
                </c:pt>
                <c:pt idx="1">
                  <c:v>0.24299999999999999</c:v>
                </c:pt>
                <c:pt idx="2">
                  <c:v>0.24249999999999999</c:v>
                </c:pt>
                <c:pt idx="3">
                  <c:v>0.24399999999999999</c:v>
                </c:pt>
                <c:pt idx="4">
                  <c:v>0.24299999999999999</c:v>
                </c:pt>
                <c:pt idx="5">
                  <c:v>0.23</c:v>
                </c:pt>
                <c:pt idx="6">
                  <c:v>0.2155</c:v>
                </c:pt>
              </c:numCache>
            </c:numRef>
          </c:yVal>
          <c:smooth val="0"/>
        </c:ser>
        <c:ser>
          <c:idx val="1"/>
          <c:order val="1"/>
          <c:tx>
            <c:v>Zhu et al., 2015</c:v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'[2]Flow ratio summary'!$Q$10:$Q$16</c:f>
              <c:numCache>
                <c:formatCode>General</c:formatCode>
                <c:ptCount val="7"/>
                <c:pt idx="0">
                  <c:v>0.10416666666666667</c:v>
                </c:pt>
                <c:pt idx="1">
                  <c:v>8.3333333333333329E-2</c:v>
                </c:pt>
                <c:pt idx="2">
                  <c:v>6.25E-2</c:v>
                </c:pt>
                <c:pt idx="3">
                  <c:v>4.1666666666666664E-2</c:v>
                </c:pt>
                <c:pt idx="4">
                  <c:v>2.0833333333333332E-2</c:v>
                </c:pt>
                <c:pt idx="5">
                  <c:v>1.0416666666666666E-2</c:v>
                </c:pt>
                <c:pt idx="6">
                  <c:v>5.208333333333333E-3</c:v>
                </c:pt>
              </c:numCache>
            </c:numRef>
          </c:xVal>
          <c:yVal>
            <c:numRef>
              <c:f>'[2]Flow ratio summary'!$F$14:$F$20</c:f>
              <c:numCache>
                <c:formatCode>General</c:formatCode>
                <c:ptCount val="7"/>
                <c:pt idx="0">
                  <c:v>0.33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0.28999999999999998</c:v>
                </c:pt>
                <c:pt idx="5">
                  <c:v>0.22</c:v>
                </c:pt>
                <c:pt idx="6">
                  <c:v>0.16</c:v>
                </c:pt>
              </c:numCache>
            </c:numRef>
          </c:yVal>
          <c:smooth val="0"/>
        </c:ser>
        <c:ser>
          <c:idx val="2"/>
          <c:order val="2"/>
          <c:spPr>
            <a:ln w="19050">
              <a:noFill/>
            </a:ln>
          </c:spPr>
          <c:dPt>
            <c:idx val="0"/>
            <c:marker>
              <c:symbol val="none"/>
            </c:marker>
            <c:bubble3D val="0"/>
          </c:dPt>
          <c:dPt>
            <c:idx val="1"/>
            <c:marker>
              <c:symbol val="none"/>
            </c:marker>
            <c:bubble3D val="0"/>
            <c:spPr>
              <a:ln w="19050">
                <a:solidFill>
                  <a:schemeClr val="tx1"/>
                </a:solidFill>
                <a:prstDash val="sysDash"/>
              </a:ln>
            </c:spPr>
          </c:dPt>
          <c:xVal>
            <c:numRef>
              <c:f>('[2]Flow ratio summary'!$G$61,'[2]Flow ratio summary'!$G$61)</c:f>
              <c:numCache>
                <c:formatCode>General</c:formatCode>
                <c:ptCount val="2"/>
                <c:pt idx="0">
                  <c:v>4.9000000000000002E-2</c:v>
                </c:pt>
                <c:pt idx="1">
                  <c:v>4.9000000000000002E-2</c:v>
                </c:pt>
              </c:numCache>
            </c:numRef>
          </c:xVal>
          <c:yVal>
            <c:numRef>
              <c:f>'[2]Flow ratio summary'!$H$61:$I$61</c:f>
              <c:numCache>
                <c:formatCode>General</c:formatCode>
                <c:ptCount val="2"/>
                <c:pt idx="0">
                  <c:v>0</c:v>
                </c:pt>
                <c:pt idx="1">
                  <c:v>0.4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547328"/>
        <c:axId val="238549248"/>
      </c:scatterChart>
      <c:valAx>
        <c:axId val="238547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Linear velocity LC (cm</a:t>
                </a:r>
                <a:r>
                  <a:rPr lang="en-GB" b="0" baseline="0"/>
                  <a:t> </a:t>
                </a:r>
                <a:r>
                  <a:rPr lang="en-GB" b="0"/>
                  <a:t>s</a:t>
                </a:r>
                <a:r>
                  <a:rPr lang="en-GB" b="0" baseline="30000"/>
                  <a:t>-1</a:t>
                </a:r>
                <a:r>
                  <a:rPr lang="en-GB" b="0"/>
                  <a:t>)</a:t>
                </a:r>
              </a:p>
            </c:rich>
          </c:tx>
          <c:layout>
            <c:manualLayout>
              <c:xMode val="edge"/>
              <c:yMode val="edge"/>
              <c:x val="0.31284348769720061"/>
              <c:y val="0.8939291361226676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38549248"/>
        <c:crosses val="autoZero"/>
        <c:crossBetween val="midCat"/>
        <c:majorUnit val="0.1"/>
      </c:valAx>
      <c:valAx>
        <c:axId val="238549248"/>
        <c:scaling>
          <c:orientation val="minMax"/>
          <c:max val="0.4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Pd (W</a:t>
                </a:r>
                <a:r>
                  <a:rPr lang="en-GB" b="0" baseline="0"/>
                  <a:t> </a:t>
                </a:r>
                <a:r>
                  <a:rPr lang="en-GB" b="0"/>
                  <a:t>m</a:t>
                </a:r>
                <a:r>
                  <a:rPr lang="en-GB" b="0" baseline="30000"/>
                  <a:t>-2</a:t>
                </a:r>
                <a:r>
                  <a:rPr lang="en-GB" b="0"/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38547328"/>
        <c:crosses val="autoZero"/>
        <c:crossBetween val="midCat"/>
        <c:majorUnit val="0.1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3047433721396558"/>
          <c:y val="0.63140098882561368"/>
          <c:w val="0.58771179199921142"/>
          <c:h val="0.1590188358104410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609380628841717"/>
          <c:y val="5.1643211579317429E-2"/>
          <c:w val="0.82014399418051009"/>
          <c:h val="0.74171333470604961"/>
        </c:manualLayout>
      </c:layout>
      <c:scatterChart>
        <c:scatterStyle val="lineMarker"/>
        <c:varyColors val="0"/>
        <c:ser>
          <c:idx val="0"/>
          <c:order val="0"/>
          <c:tx>
            <c:v>This study</c:v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'[2]Flow ratio summary'!$E$3:$E$9</c:f>
                <c:numCache>
                  <c:formatCode>General</c:formatCode>
                  <c:ptCount val="7"/>
                  <c:pt idx="0">
                    <c:v>5.1316014394468881E-3</c:v>
                  </c:pt>
                  <c:pt idx="1">
                    <c:v>4.3588989435406778E-3</c:v>
                  </c:pt>
                  <c:pt idx="2">
                    <c:v>1.5275252316519479E-3</c:v>
                  </c:pt>
                  <c:pt idx="3">
                    <c:v>5.7735026918962634E-4</c:v>
                  </c:pt>
                  <c:pt idx="4">
                    <c:v>1.9999999999999879E-3</c:v>
                  </c:pt>
                  <c:pt idx="5">
                    <c:v>4.5825756949558439E-3</c:v>
                  </c:pt>
                  <c:pt idx="6">
                    <c:v>5.7735026918962634E-4</c:v>
                  </c:pt>
                </c:numCache>
              </c:numRef>
            </c:plus>
            <c:minus>
              <c:numRef>
                <c:f>'[2]Flow ratio summary'!$E$3:$E$9</c:f>
                <c:numCache>
                  <c:formatCode>General</c:formatCode>
                  <c:ptCount val="7"/>
                  <c:pt idx="0">
                    <c:v>5.1316014394468881E-3</c:v>
                  </c:pt>
                  <c:pt idx="1">
                    <c:v>4.3588989435406778E-3</c:v>
                  </c:pt>
                  <c:pt idx="2">
                    <c:v>1.5275252316519479E-3</c:v>
                  </c:pt>
                  <c:pt idx="3">
                    <c:v>5.7735026918962634E-4</c:v>
                  </c:pt>
                  <c:pt idx="4">
                    <c:v>1.9999999999999879E-3</c:v>
                  </c:pt>
                  <c:pt idx="5">
                    <c:v>4.5825756949558439E-3</c:v>
                  </c:pt>
                  <c:pt idx="6">
                    <c:v>5.7735026918962634E-4</c:v>
                  </c:pt>
                </c:numCache>
              </c:numRef>
            </c:minus>
          </c:errBars>
          <c:xVal>
            <c:numRef>
              <c:f>'[2]Flow ratio summary'!$R$10:$R$18</c:f>
              <c:numCache>
                <c:formatCode>General</c:formatCode>
                <c:ptCount val="9"/>
                <c:pt idx="0">
                  <c:v>0.27777777777777779</c:v>
                </c:pt>
                <c:pt idx="1">
                  <c:v>0.22222222222222224</c:v>
                </c:pt>
                <c:pt idx="2">
                  <c:v>0.16666666666666669</c:v>
                </c:pt>
                <c:pt idx="3">
                  <c:v>0.11111111111111112</c:v>
                </c:pt>
                <c:pt idx="4">
                  <c:v>5.5555555555555559E-2</c:v>
                </c:pt>
                <c:pt idx="5">
                  <c:v>2.777777777777778E-2</c:v>
                </c:pt>
                <c:pt idx="6">
                  <c:v>1.388888888888889E-2</c:v>
                </c:pt>
                <c:pt idx="7">
                  <c:v>5.5555555555555558E-3</c:v>
                </c:pt>
                <c:pt idx="8">
                  <c:v>0</c:v>
                </c:pt>
              </c:numCache>
            </c:numRef>
          </c:xVal>
          <c:yVal>
            <c:numRef>
              <c:f>'[2]Flow ratio summary'!$D$3:$D$11</c:f>
              <c:numCache>
                <c:formatCode>General</c:formatCode>
                <c:ptCount val="9"/>
                <c:pt idx="0">
                  <c:v>0.21866666666666668</c:v>
                </c:pt>
                <c:pt idx="1">
                  <c:v>0.215</c:v>
                </c:pt>
                <c:pt idx="2">
                  <c:v>0.20566666666666666</c:v>
                </c:pt>
                <c:pt idx="3">
                  <c:v>0.20433333333333334</c:v>
                </c:pt>
                <c:pt idx="4">
                  <c:v>0.20399999999999999</c:v>
                </c:pt>
                <c:pt idx="5">
                  <c:v>0.19800000000000004</c:v>
                </c:pt>
                <c:pt idx="6">
                  <c:v>0.19933333333333336</c:v>
                </c:pt>
                <c:pt idx="7">
                  <c:v>0.17</c:v>
                </c:pt>
                <c:pt idx="8">
                  <c:v>0.17</c:v>
                </c:pt>
              </c:numCache>
            </c:numRef>
          </c:yVal>
          <c:smooth val="0"/>
        </c:ser>
        <c:ser>
          <c:idx val="1"/>
          <c:order val="1"/>
          <c:tx>
            <c:v>Zhu et al., 2015</c:v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'[2]Flow ratio summary'!$Q$10:$Q$18</c:f>
              <c:numCache>
                <c:formatCode>General</c:formatCode>
                <c:ptCount val="9"/>
                <c:pt idx="0">
                  <c:v>0.10416666666666667</c:v>
                </c:pt>
                <c:pt idx="1">
                  <c:v>8.3333333333333329E-2</c:v>
                </c:pt>
                <c:pt idx="2">
                  <c:v>6.25E-2</c:v>
                </c:pt>
                <c:pt idx="3">
                  <c:v>4.1666666666666664E-2</c:v>
                </c:pt>
                <c:pt idx="4">
                  <c:v>2.0833333333333332E-2</c:v>
                </c:pt>
                <c:pt idx="5">
                  <c:v>1.0416666666666666E-2</c:v>
                </c:pt>
                <c:pt idx="6">
                  <c:v>5.208333333333333E-3</c:v>
                </c:pt>
                <c:pt idx="7">
                  <c:v>2.0833333333333333E-3</c:v>
                </c:pt>
                <c:pt idx="8">
                  <c:v>0</c:v>
                </c:pt>
              </c:numCache>
            </c:numRef>
          </c:xVal>
          <c:yVal>
            <c:numRef>
              <c:f>'[2]Flow ratio summary'!$F$3:$F$9</c:f>
              <c:numCache>
                <c:formatCode>General</c:formatCode>
                <c:ptCount val="7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0.27</c:v>
                </c:pt>
                <c:pt idx="6">
                  <c:v>0.25</c:v>
                </c:pt>
              </c:numCache>
            </c:numRef>
          </c:yVal>
          <c:smooth val="0"/>
        </c:ser>
        <c:ser>
          <c:idx val="2"/>
          <c:order val="2"/>
          <c:spPr>
            <a:ln w="1905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('[2]Flow ratio summary'!$G$62,'[2]Flow ratio summary'!$G$62)</c:f>
              <c:numCache>
                <c:formatCode>General</c:formatCode>
                <c:ptCount val="2"/>
                <c:pt idx="0">
                  <c:v>1.4999999999999999E-2</c:v>
                </c:pt>
                <c:pt idx="1">
                  <c:v>1.4999999999999999E-2</c:v>
                </c:pt>
              </c:numCache>
            </c:numRef>
          </c:xVal>
          <c:yVal>
            <c:numRef>
              <c:f>'[2]Flow ratio summary'!$H$62:$I$62</c:f>
              <c:numCache>
                <c:formatCode>General</c:formatCode>
                <c:ptCount val="2"/>
                <c:pt idx="0">
                  <c:v>0</c:v>
                </c:pt>
                <c:pt idx="1">
                  <c:v>0.4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297088"/>
        <c:axId val="240299008"/>
      </c:scatterChart>
      <c:valAx>
        <c:axId val="240297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Linear velocity HC (cm</a:t>
                </a:r>
                <a:r>
                  <a:rPr lang="en-GB" b="0" baseline="0"/>
                  <a:t> </a:t>
                </a:r>
                <a:r>
                  <a:rPr lang="en-GB" b="0"/>
                  <a:t>s</a:t>
                </a:r>
                <a:r>
                  <a:rPr lang="en-GB" b="0" baseline="30000"/>
                  <a:t>-1</a:t>
                </a:r>
                <a:r>
                  <a:rPr lang="en-GB" b="0"/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40299008"/>
        <c:crosses val="autoZero"/>
        <c:crossBetween val="midCat"/>
        <c:majorUnit val="0.1"/>
      </c:valAx>
      <c:valAx>
        <c:axId val="240299008"/>
        <c:scaling>
          <c:orientation val="minMax"/>
          <c:max val="0.4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Pd (W</a:t>
                </a:r>
                <a:r>
                  <a:rPr lang="en-GB" b="0" baseline="0"/>
                  <a:t> </a:t>
                </a:r>
                <a:r>
                  <a:rPr lang="en-GB" b="0"/>
                  <a:t>m</a:t>
                </a:r>
                <a:r>
                  <a:rPr lang="en-GB" b="0" baseline="30000"/>
                  <a:t>-2</a:t>
                </a:r>
                <a:r>
                  <a:rPr lang="en-GB" b="0"/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40297088"/>
        <c:crosses val="autoZero"/>
        <c:crossBetween val="midCat"/>
        <c:majorUnit val="0.1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35502490904876866"/>
          <c:y val="0.63162346368838995"/>
          <c:w val="0.5870970346122496"/>
          <c:h val="0.15928807041812518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[1]Sheet1!$B$5:$B$8</c:f>
              <c:numCache>
                <c:formatCode>General</c:formatCode>
                <c:ptCount val="4"/>
                <c:pt idx="0">
                  <c:v>20.7</c:v>
                </c:pt>
                <c:pt idx="1">
                  <c:v>40.1</c:v>
                </c:pt>
                <c:pt idx="2">
                  <c:v>69.2</c:v>
                </c:pt>
                <c:pt idx="3">
                  <c:v>107.7</c:v>
                </c:pt>
              </c:numCache>
            </c:numRef>
          </c:xVal>
          <c:yVal>
            <c:numRef>
              <c:f>[1]Sheet1!$D$5:$D$8</c:f>
              <c:numCache>
                <c:formatCode>General</c:formatCode>
                <c:ptCount val="4"/>
                <c:pt idx="0">
                  <c:v>0.27250000000000002</c:v>
                </c:pt>
                <c:pt idx="1">
                  <c:v>0.40200000000000002</c:v>
                </c:pt>
                <c:pt idx="2">
                  <c:v>0.60499999999999998</c:v>
                </c:pt>
                <c:pt idx="3">
                  <c:v>0.91500000000000004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045952"/>
        <c:axId val="124277888"/>
      </c:scatterChart>
      <c:valAx>
        <c:axId val="124045952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GB" b="0"/>
                  <a:t>Concentrate Conductivity (mS cm</a:t>
                </a:r>
                <a:r>
                  <a:rPr lang="en-GB" b="0" baseline="30000"/>
                  <a:t>-1</a:t>
                </a:r>
                <a:r>
                  <a:rPr lang="en-GB" b="0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277888"/>
        <c:crosses val="autoZero"/>
        <c:crossBetween val="midCat"/>
      </c:valAx>
      <c:valAx>
        <c:axId val="12427788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Power Density (W m-2)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045952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[1]Sheet1!$B$5:$B$8</c:f>
              <c:numCache>
                <c:formatCode>General</c:formatCode>
                <c:ptCount val="4"/>
                <c:pt idx="0">
                  <c:v>20.7</c:v>
                </c:pt>
                <c:pt idx="1">
                  <c:v>40.1</c:v>
                </c:pt>
                <c:pt idx="2">
                  <c:v>69.2</c:v>
                </c:pt>
                <c:pt idx="3">
                  <c:v>107.7</c:v>
                </c:pt>
              </c:numCache>
            </c:numRef>
          </c:xVal>
          <c:yVal>
            <c:numRef>
              <c:f>[1]Sheet1!$E$5:$E$8</c:f>
              <c:numCache>
                <c:formatCode>General</c:formatCode>
                <c:ptCount val="4"/>
                <c:pt idx="0">
                  <c:v>183</c:v>
                </c:pt>
                <c:pt idx="1">
                  <c:v>245</c:v>
                </c:pt>
                <c:pt idx="2">
                  <c:v>344</c:v>
                </c:pt>
                <c:pt idx="3">
                  <c:v>467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084608"/>
        <c:axId val="124086912"/>
      </c:scatterChart>
      <c:valAx>
        <c:axId val="124084608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GB" b="0"/>
                  <a:t>Concentrate Conductivity (mS cm</a:t>
                </a:r>
                <a:r>
                  <a:rPr lang="en-GB" b="0" baseline="30000"/>
                  <a:t>-1</a:t>
                </a:r>
                <a:r>
                  <a:rPr lang="en-GB" b="0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086912"/>
        <c:crosses val="autoZero"/>
        <c:crossBetween val="midCat"/>
      </c:valAx>
      <c:valAx>
        <c:axId val="1240869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Maximum Current (mA)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084608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963915388579941"/>
          <c:y val="4.8737210843035131E-2"/>
          <c:w val="0.67009919356820336"/>
          <c:h val="0.75624731151659941"/>
        </c:manualLayout>
      </c:layout>
      <c:scatterChart>
        <c:scatterStyle val="lineMarker"/>
        <c:varyColors val="0"/>
        <c:ser>
          <c:idx val="0"/>
          <c:order val="0"/>
          <c:tx>
            <c:v>OCV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([1]Sheet1!$AA$22,[1]Sheet1!$AG$22,[1]Sheet1!$AL$22,[1]Sheet1!$AP$22,[1]Sheet1!$AT$22,[1]Sheet1!$AX$22)</c:f>
                <c:numCache>
                  <c:formatCode>General</c:formatCode>
                  <c:ptCount val="6"/>
                  <c:pt idx="0">
                    <c:v>3.7161808352124015E-2</c:v>
                  </c:pt>
                  <c:pt idx="1">
                    <c:v>7.5718777944003713E-3</c:v>
                  </c:pt>
                  <c:pt idx="2">
                    <c:v>6.4291005073286427E-3</c:v>
                  </c:pt>
                  <c:pt idx="3">
                    <c:v>5.7735026918962634E-4</c:v>
                  </c:pt>
                  <c:pt idx="4">
                    <c:v>3.0550504633038659E-3</c:v>
                  </c:pt>
                  <c:pt idx="5">
                    <c:v>1.5275252316519238E-3</c:v>
                  </c:pt>
                </c:numCache>
              </c:numRef>
            </c:plus>
            <c:minus>
              <c:numRef>
                <c:f>([1]Sheet1!$AA$22,[1]Sheet1!$AG$22,[1]Sheet1!$AL$22,[1]Sheet1!$AP$22,[1]Sheet1!$AT$22,[1]Sheet1!$AX$22)</c:f>
                <c:numCache>
                  <c:formatCode>General</c:formatCode>
                  <c:ptCount val="6"/>
                  <c:pt idx="0">
                    <c:v>3.7161808352124015E-2</c:v>
                  </c:pt>
                  <c:pt idx="1">
                    <c:v>7.5718777944003713E-3</c:v>
                  </c:pt>
                  <c:pt idx="2">
                    <c:v>6.4291005073286427E-3</c:v>
                  </c:pt>
                  <c:pt idx="3">
                    <c:v>5.7735026918962634E-4</c:v>
                  </c:pt>
                  <c:pt idx="4">
                    <c:v>3.0550504633038659E-3</c:v>
                  </c:pt>
                  <c:pt idx="5">
                    <c:v>1.5275252316519238E-3</c:v>
                  </c:pt>
                </c:numCache>
              </c:numRef>
            </c:minus>
          </c:errBars>
          <c:xVal>
            <c:numRef>
              <c:f>[1]Sheet1!$B$13:$B$18</c:f>
              <c:numCache>
                <c:formatCode>General</c:formatCode>
                <c:ptCount val="6"/>
                <c:pt idx="0">
                  <c:v>2.5700000000000001E-2</c:v>
                </c:pt>
                <c:pt idx="1">
                  <c:v>0.22800000000000001</c:v>
                </c:pt>
                <c:pt idx="2">
                  <c:v>0.52600000000000002</c:v>
                </c:pt>
                <c:pt idx="3">
                  <c:v>1.006</c:v>
                </c:pt>
                <c:pt idx="4">
                  <c:v>1.9059999999999999</c:v>
                </c:pt>
                <c:pt idx="5">
                  <c:v>3.84</c:v>
                </c:pt>
              </c:numCache>
            </c:numRef>
          </c:xVal>
          <c:yVal>
            <c:numRef>
              <c:f>[1]Sheet1!$C$13:$C$18</c:f>
              <c:numCache>
                <c:formatCode>General</c:formatCode>
                <c:ptCount val="6"/>
                <c:pt idx="0">
                  <c:v>1.1850000000000001</c:v>
                </c:pt>
                <c:pt idx="1">
                  <c:v>0.94399999999999995</c:v>
                </c:pt>
                <c:pt idx="2">
                  <c:v>0.73499999999999999</c:v>
                </c:pt>
                <c:pt idx="3">
                  <c:v>0.61299999999999999</c:v>
                </c:pt>
                <c:pt idx="4">
                  <c:v>0.47099999999999997</c:v>
                </c:pt>
                <c:pt idx="5">
                  <c:v>0.34100000000000003</c:v>
                </c:pt>
              </c:numCache>
            </c:numRef>
          </c:yVal>
          <c:smooth val="0"/>
        </c:ser>
        <c:ser>
          <c:idx val="1"/>
          <c:order val="1"/>
          <c:tx>
            <c:v>Pd</c:v>
          </c:tx>
          <c:spPr>
            <a:ln>
              <a:solidFill>
                <a:sysClr val="windowText" lastClr="000000"/>
              </a:solidFill>
              <a:prstDash val="sysDash"/>
            </a:ln>
          </c:spPr>
          <c:marker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([1]Sheet1!$Z$22,[1]Sheet1!$AE$22,[1]Sheet1!$AK$22,[1]Sheet1!$AO$22,[1]Sheet1!$AS$22,[1]Sheet1!$AW$22)</c:f>
                <c:numCache>
                  <c:formatCode>General</c:formatCode>
                  <c:ptCount val="6"/>
                  <c:pt idx="0">
                    <c:v>7.1398772279360548E-4</c:v>
                  </c:pt>
                  <c:pt idx="1">
                    <c:v>2.5166114784235852E-3</c:v>
                  </c:pt>
                  <c:pt idx="2">
                    <c:v>7.5055534994651419E-3</c:v>
                  </c:pt>
                  <c:pt idx="3">
                    <c:v>3.5118845842842497E-3</c:v>
                  </c:pt>
                  <c:pt idx="4">
                    <c:v>2.6457513110645773E-3</c:v>
                  </c:pt>
                  <c:pt idx="5">
                    <c:v>4.1633319989322695E-3</c:v>
                  </c:pt>
                </c:numCache>
              </c:numRef>
            </c:plus>
            <c:minus>
              <c:numRef>
                <c:f>([1]Sheet1!$Z$22,[1]Sheet1!$AE$22,[1]Sheet1!$AK$22,[1]Sheet1!$AO$22,[1]Sheet1!$AS$22,[1]Sheet1!$AW$22)</c:f>
                <c:numCache>
                  <c:formatCode>General</c:formatCode>
                  <c:ptCount val="6"/>
                  <c:pt idx="0">
                    <c:v>7.1398772279360548E-4</c:v>
                  </c:pt>
                  <c:pt idx="1">
                    <c:v>2.5166114784235852E-3</c:v>
                  </c:pt>
                  <c:pt idx="2">
                    <c:v>7.5055534994651419E-3</c:v>
                  </c:pt>
                  <c:pt idx="3">
                    <c:v>3.5118845842842497E-3</c:v>
                  </c:pt>
                  <c:pt idx="4">
                    <c:v>2.6457513110645773E-3</c:v>
                  </c:pt>
                  <c:pt idx="5">
                    <c:v>4.1633319989322695E-3</c:v>
                  </c:pt>
                </c:numCache>
              </c:numRef>
            </c:minus>
          </c:errBars>
          <c:xVal>
            <c:numRef>
              <c:f>[1]Sheet1!$B$13:$B$18</c:f>
              <c:numCache>
                <c:formatCode>General</c:formatCode>
                <c:ptCount val="6"/>
                <c:pt idx="0">
                  <c:v>2.5700000000000001E-2</c:v>
                </c:pt>
                <c:pt idx="1">
                  <c:v>0.22800000000000001</c:v>
                </c:pt>
                <c:pt idx="2">
                  <c:v>0.52600000000000002</c:v>
                </c:pt>
                <c:pt idx="3">
                  <c:v>1.006</c:v>
                </c:pt>
                <c:pt idx="4">
                  <c:v>1.9059999999999999</c:v>
                </c:pt>
                <c:pt idx="5">
                  <c:v>3.84</c:v>
                </c:pt>
              </c:numCache>
            </c:numRef>
          </c:xVal>
          <c:yVal>
            <c:numRef>
              <c:f>[1]Sheet1!$D$13:$D$18</c:f>
              <c:numCache>
                <c:formatCode>General</c:formatCode>
                <c:ptCount val="6"/>
                <c:pt idx="0">
                  <c:v>3.5000000000000003E-2</c:v>
                </c:pt>
                <c:pt idx="1">
                  <c:v>0.23799999999999999</c:v>
                </c:pt>
                <c:pt idx="2">
                  <c:v>0.30449999999999999</c:v>
                </c:pt>
                <c:pt idx="3">
                  <c:v>0.29599999999999999</c:v>
                </c:pt>
                <c:pt idx="4">
                  <c:v>0.23400000000000001</c:v>
                </c:pt>
                <c:pt idx="5">
                  <c:v>0.16500000000000001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115584"/>
        <c:axId val="124326656"/>
      </c:scatterChart>
      <c:scatterChart>
        <c:scatterStyle val="lineMarker"/>
        <c:varyColors val="0"/>
        <c:ser>
          <c:idx val="2"/>
          <c:order val="2"/>
          <c:tx>
            <c:strRef>
              <c:f>[1]Sheet1!$F$12</c:f>
              <c:strCache>
                <c:ptCount val="1"/>
                <c:pt idx="0">
                  <c:v>Resistance (Ω)</c:v>
                </c:pt>
              </c:strCache>
            </c:strRef>
          </c:tx>
          <c:spPr>
            <a:ln>
              <a:solidFill>
                <a:sysClr val="windowText" lastClr="000000"/>
              </a:solidFill>
              <a:prstDash val="dash"/>
            </a:ln>
          </c:spPr>
          <c:marker>
            <c:symbol val="triangle"/>
            <c:size val="5"/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([1]Sheet1!$Y$22,[1]Sheet1!$AD$22,[1]Sheet1!$AI$22,[1]Sheet1!$AN$22,[1]Sheet1!$AS$22,[1]Sheet1!$AV$22)</c:f>
                <c:numCache>
                  <c:formatCode>General</c:formatCode>
                  <c:ptCount val="6"/>
                  <c:pt idx="0">
                    <c:v>1.5275252316519468</c:v>
                  </c:pt>
                  <c:pt idx="1">
                    <c:v>0</c:v>
                  </c:pt>
                  <c:pt idx="2">
                    <c:v>0.25166114784235838</c:v>
                  </c:pt>
                  <c:pt idx="3">
                    <c:v>0</c:v>
                  </c:pt>
                  <c:pt idx="4">
                    <c:v>2.6457513110645773E-3</c:v>
                  </c:pt>
                  <c:pt idx="5">
                    <c:v>0</c:v>
                  </c:pt>
                </c:numCache>
              </c:numRef>
            </c:plus>
            <c:minus>
              <c:numRef>
                <c:f>([1]Sheet1!$Y$22,[1]Sheet1!$AD$22,[1]Sheet1!$AN$22,[1]Sheet1!$AR$22,[1]Sheet1!$AV$22)</c:f>
                <c:numCache>
                  <c:formatCode>General</c:formatCode>
                  <c:ptCount val="5"/>
                  <c:pt idx="0">
                    <c:v>1.5275252316519468</c:v>
                  </c:pt>
                  <c:pt idx="1">
                    <c:v>0</c:v>
                  </c:pt>
                  <c:pt idx="2">
                    <c:v>0</c:v>
                  </c:pt>
                  <c:pt idx="3">
                    <c:v>5.773502691896263E-2</c:v>
                  </c:pt>
                  <c:pt idx="4">
                    <c:v>0</c:v>
                  </c:pt>
                </c:numCache>
              </c:numRef>
            </c:minus>
          </c:errBars>
          <c:xVal>
            <c:numRef>
              <c:f>[1]Sheet1!$B$13:$B$18</c:f>
              <c:numCache>
                <c:formatCode>General</c:formatCode>
                <c:ptCount val="6"/>
                <c:pt idx="0">
                  <c:v>2.5700000000000001E-2</c:v>
                </c:pt>
                <c:pt idx="1">
                  <c:v>0.22800000000000001</c:v>
                </c:pt>
                <c:pt idx="2">
                  <c:v>0.52600000000000002</c:v>
                </c:pt>
                <c:pt idx="3">
                  <c:v>1.006</c:v>
                </c:pt>
                <c:pt idx="4">
                  <c:v>1.9059999999999999</c:v>
                </c:pt>
                <c:pt idx="5">
                  <c:v>3.84</c:v>
                </c:pt>
              </c:numCache>
            </c:numRef>
          </c:xVal>
          <c:yVal>
            <c:numRef>
              <c:f>[1]Sheet1!$F$13:$F$18</c:f>
              <c:numCache>
                <c:formatCode>General</c:formatCode>
                <c:ptCount val="6"/>
                <c:pt idx="0">
                  <c:v>75</c:v>
                </c:pt>
                <c:pt idx="1">
                  <c:v>7</c:v>
                </c:pt>
                <c:pt idx="2">
                  <c:v>3.8</c:v>
                </c:pt>
                <c:pt idx="3">
                  <c:v>2.7</c:v>
                </c:pt>
                <c:pt idx="4">
                  <c:v>2.1</c:v>
                </c:pt>
                <c:pt idx="5">
                  <c:v>1.5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343040"/>
        <c:axId val="124328576"/>
      </c:scatterChart>
      <c:valAx>
        <c:axId val="124115584"/>
        <c:scaling>
          <c:orientation val="minMax"/>
          <c:max val="4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GB" b="0"/>
                  <a:t>Diluate Conductivity (mS cm</a:t>
                </a:r>
                <a:r>
                  <a:rPr lang="en-GB" b="0" baseline="30000"/>
                  <a:t>-1</a:t>
                </a:r>
                <a:r>
                  <a:rPr lang="en-GB" b="0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326656"/>
        <c:crosses val="autoZero"/>
        <c:crossBetween val="midCat"/>
      </c:valAx>
      <c:valAx>
        <c:axId val="12432665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Open Circuit Voltage (OCV)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115584"/>
        <c:crosses val="autoZero"/>
        <c:crossBetween val="midCat"/>
      </c:valAx>
      <c:valAx>
        <c:axId val="124328576"/>
        <c:scaling>
          <c:logBase val="10"/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Maximum</a:t>
                </a:r>
                <a:r>
                  <a:rPr lang="en-GB" b="0" baseline="0"/>
                  <a:t> current (mA)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4343040"/>
        <c:crosses val="max"/>
        <c:crossBetween val="midCat"/>
      </c:valAx>
      <c:valAx>
        <c:axId val="124343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328576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[1]Sheet1!$B$13:$B$18</c:f>
              <c:numCache>
                <c:formatCode>General</c:formatCode>
                <c:ptCount val="6"/>
                <c:pt idx="0">
                  <c:v>2.5700000000000001E-2</c:v>
                </c:pt>
                <c:pt idx="1">
                  <c:v>0.22800000000000001</c:v>
                </c:pt>
                <c:pt idx="2">
                  <c:v>0.52600000000000002</c:v>
                </c:pt>
                <c:pt idx="3">
                  <c:v>1.006</c:v>
                </c:pt>
                <c:pt idx="4">
                  <c:v>1.9059999999999999</c:v>
                </c:pt>
                <c:pt idx="5">
                  <c:v>3.84</c:v>
                </c:pt>
              </c:numCache>
            </c:numRef>
          </c:xVal>
          <c:yVal>
            <c:numRef>
              <c:f>[1]Sheet1!$D$13:$D$18</c:f>
              <c:numCache>
                <c:formatCode>General</c:formatCode>
                <c:ptCount val="6"/>
                <c:pt idx="0">
                  <c:v>3.5000000000000003E-2</c:v>
                </c:pt>
                <c:pt idx="1">
                  <c:v>0.23799999999999999</c:v>
                </c:pt>
                <c:pt idx="2">
                  <c:v>0.30449999999999999</c:v>
                </c:pt>
                <c:pt idx="3">
                  <c:v>0.29599999999999999</c:v>
                </c:pt>
                <c:pt idx="4">
                  <c:v>0.23400000000000001</c:v>
                </c:pt>
                <c:pt idx="5">
                  <c:v>0.16500000000000001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363136"/>
        <c:axId val="124365440"/>
      </c:scatterChart>
      <c:valAx>
        <c:axId val="124363136"/>
        <c:scaling>
          <c:orientation val="minMax"/>
          <c:max val="4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GB" b="0"/>
                  <a:t>Diluate Conductivity (mS cm</a:t>
                </a:r>
                <a:r>
                  <a:rPr lang="en-GB" b="0" baseline="30000"/>
                  <a:t>-1</a:t>
                </a:r>
                <a:r>
                  <a:rPr lang="en-GB" b="0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365440"/>
        <c:crosses val="autoZero"/>
        <c:crossBetween val="midCat"/>
      </c:valAx>
      <c:valAx>
        <c:axId val="124365440"/>
        <c:scaling>
          <c:orientation val="minMax"/>
          <c:max val="1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Power Density (W m-2)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4363136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[1]Sheet1!$B$13:$B$18</c:f>
              <c:numCache>
                <c:formatCode>General</c:formatCode>
                <c:ptCount val="6"/>
                <c:pt idx="0">
                  <c:v>2.5700000000000001E-2</c:v>
                </c:pt>
                <c:pt idx="1">
                  <c:v>0.22800000000000001</c:v>
                </c:pt>
                <c:pt idx="2">
                  <c:v>0.52600000000000002</c:v>
                </c:pt>
                <c:pt idx="3">
                  <c:v>1.006</c:v>
                </c:pt>
                <c:pt idx="4">
                  <c:v>1.9059999999999999</c:v>
                </c:pt>
                <c:pt idx="5">
                  <c:v>3.84</c:v>
                </c:pt>
              </c:numCache>
            </c:numRef>
          </c:xVal>
          <c:yVal>
            <c:numRef>
              <c:f>[1]Sheet1!$E$13:$E$18</c:f>
              <c:numCache>
                <c:formatCode>General</c:formatCode>
                <c:ptCount val="6"/>
                <c:pt idx="0">
                  <c:v>14</c:v>
                </c:pt>
                <c:pt idx="1">
                  <c:v>126</c:v>
                </c:pt>
                <c:pt idx="2">
                  <c:v>188</c:v>
                </c:pt>
                <c:pt idx="3">
                  <c:v>223</c:v>
                </c:pt>
                <c:pt idx="4">
                  <c:v>225</c:v>
                </c:pt>
                <c:pt idx="5">
                  <c:v>220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065792"/>
        <c:axId val="140067584"/>
      </c:scatterChart>
      <c:valAx>
        <c:axId val="140065792"/>
        <c:scaling>
          <c:orientation val="minMax"/>
          <c:max val="4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GB" b="0"/>
                  <a:t>Diluate Conductivity (mS cm</a:t>
                </a:r>
                <a:r>
                  <a:rPr lang="en-GB" b="0" baseline="30000"/>
                  <a:t>-1</a:t>
                </a:r>
                <a:r>
                  <a:rPr lang="en-GB" b="0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40067584"/>
        <c:crosses val="autoZero"/>
        <c:crossBetween val="midCat"/>
      </c:valAx>
      <c:valAx>
        <c:axId val="140067584"/>
        <c:scaling>
          <c:orientation val="minMax"/>
          <c:max val="5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Maximum Current (mA)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40065792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OCV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([1]Sheet1!$Y$39,[1]Sheet1!$AC$39,[1]Sheet1!$AG$39,[1]Sheet1!$AK$39)</c:f>
                <c:numCache>
                  <c:formatCode>General</c:formatCode>
                  <c:ptCount val="4"/>
                  <c:pt idx="0">
                    <c:v>1.3597399555105182E-16</c:v>
                  </c:pt>
                  <c:pt idx="1">
                    <c:v>1.0535653752852748E-2</c:v>
                  </c:pt>
                  <c:pt idx="2">
                    <c:v>6.2449979983984034E-3</c:v>
                  </c:pt>
                  <c:pt idx="3">
                    <c:v>1.7009801096230778E-2</c:v>
                  </c:pt>
                </c:numCache>
              </c:numRef>
            </c:plus>
            <c:minus>
              <c:numRef>
                <c:f>([1]Sheet1!$Y$39,[1]Sheet1!$AC$39,[1]Sheet1!$AG$39,[1]Sheet1!$AK$39)</c:f>
                <c:numCache>
                  <c:formatCode>General</c:formatCode>
                  <c:ptCount val="4"/>
                  <c:pt idx="0">
                    <c:v>1.3597399555105182E-16</c:v>
                  </c:pt>
                  <c:pt idx="1">
                    <c:v>1.0535653752852748E-2</c:v>
                  </c:pt>
                  <c:pt idx="2">
                    <c:v>6.2449979983984034E-3</c:v>
                  </c:pt>
                  <c:pt idx="3">
                    <c:v>1.7009801096230778E-2</c:v>
                  </c:pt>
                </c:numCache>
              </c:numRef>
            </c:minus>
          </c:errBars>
          <c:xVal>
            <c:numRef>
              <c:f>[1]Sheet1!$A$23:$A$26</c:f>
              <c:numCache>
                <c:formatCode>General</c:formatCode>
                <c:ptCount val="4"/>
                <c:pt idx="0">
                  <c:v>22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[1]Sheet1!$C$23:$C$26</c:f>
              <c:numCache>
                <c:formatCode>General</c:formatCode>
                <c:ptCount val="4"/>
                <c:pt idx="0">
                  <c:v>0.72</c:v>
                </c:pt>
                <c:pt idx="1">
                  <c:v>0.73</c:v>
                </c:pt>
                <c:pt idx="2">
                  <c:v>0.745</c:v>
                </c:pt>
                <c:pt idx="3">
                  <c:v>0.76800000000000002</c:v>
                </c:pt>
              </c:numCache>
            </c:numRef>
          </c:yVal>
          <c:smooth val="0"/>
        </c:ser>
        <c:ser>
          <c:idx val="1"/>
          <c:order val="1"/>
          <c:tx>
            <c:v>Pd</c:v>
          </c:tx>
          <c:spPr>
            <a:ln>
              <a:solidFill>
                <a:sysClr val="windowText" lastClr="000000"/>
              </a:solidFill>
              <a:prstDash val="sysDash"/>
            </a:ln>
          </c:spPr>
          <c:marker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([1]Sheet1!$Z$39,[1]Sheet1!$AD$39,[1]Sheet1!$AH$39,[1]Sheet1!$AL$39)</c:f>
                <c:numCache>
                  <c:formatCode>General</c:formatCode>
                  <c:ptCount val="4"/>
                  <c:pt idx="0">
                    <c:v>5.7735026918962623E-3</c:v>
                  </c:pt>
                  <c:pt idx="1">
                    <c:v>5.7735026918962623E-3</c:v>
                  </c:pt>
                  <c:pt idx="2">
                    <c:v>5.7735026918962623E-3</c:v>
                  </c:pt>
                  <c:pt idx="3">
                    <c:v>1.5275252316519451E-2</c:v>
                  </c:pt>
                </c:numCache>
              </c:numRef>
            </c:plus>
            <c:minus>
              <c:numRef>
                <c:f>([1]Sheet1!$Z$39,[1]Sheet1!$AD$39,[1]Sheet1!$AH$39,[1]Sheet1!$AL$39)</c:f>
                <c:numCache>
                  <c:formatCode>General</c:formatCode>
                  <c:ptCount val="4"/>
                  <c:pt idx="0">
                    <c:v>5.7735026918962623E-3</c:v>
                  </c:pt>
                  <c:pt idx="1">
                    <c:v>5.7735026918962623E-3</c:v>
                  </c:pt>
                  <c:pt idx="2">
                    <c:v>5.7735026918962623E-3</c:v>
                  </c:pt>
                  <c:pt idx="3">
                    <c:v>1.5275252316519451E-2</c:v>
                  </c:pt>
                </c:numCache>
              </c:numRef>
            </c:minus>
          </c:errBars>
          <c:xVal>
            <c:numRef>
              <c:f>[1]Sheet1!$A$23:$A$26</c:f>
              <c:numCache>
                <c:formatCode>General</c:formatCode>
                <c:ptCount val="4"/>
                <c:pt idx="0">
                  <c:v>22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[1]Sheet1!$D$23:$D$26</c:f>
              <c:numCache>
                <c:formatCode>General</c:formatCode>
                <c:ptCount val="4"/>
                <c:pt idx="0">
                  <c:v>0.27250000000000002</c:v>
                </c:pt>
                <c:pt idx="1">
                  <c:v>0.30299999999999999</c:v>
                </c:pt>
                <c:pt idx="2">
                  <c:v>0.36</c:v>
                </c:pt>
                <c:pt idx="3">
                  <c:v>0.46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527936"/>
        <c:axId val="123529856"/>
      </c:scatterChart>
      <c:scatterChart>
        <c:scatterStyle val="lineMarker"/>
        <c:varyColors val="0"/>
        <c:ser>
          <c:idx val="2"/>
          <c:order val="2"/>
          <c:tx>
            <c:strRef>
              <c:f>[1]Sheet1!$F$22</c:f>
              <c:strCache>
                <c:ptCount val="1"/>
                <c:pt idx="0">
                  <c:v>Resistance (Ω)</c:v>
                </c:pt>
              </c:strCache>
            </c:strRef>
          </c:tx>
          <c:spPr>
            <a:ln>
              <a:solidFill>
                <a:sysClr val="windowText" lastClr="000000"/>
              </a:solidFill>
              <a:prstDash val="dash"/>
            </a:ln>
          </c:spPr>
          <c:marker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x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</c:errBars>
          <c:xVal>
            <c:numRef>
              <c:f>[1]Sheet1!$A$23:$A$26</c:f>
              <c:numCache>
                <c:formatCode>General</c:formatCode>
                <c:ptCount val="4"/>
                <c:pt idx="0">
                  <c:v>22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[1]Sheet1!$F$23:$F$26</c:f>
              <c:numCache>
                <c:formatCode>General</c:formatCode>
                <c:ptCount val="4"/>
                <c:pt idx="0">
                  <c:v>3.8</c:v>
                </c:pt>
                <c:pt idx="1">
                  <c:v>3.7</c:v>
                </c:pt>
                <c:pt idx="2">
                  <c:v>3</c:v>
                </c:pt>
                <c:pt idx="3">
                  <c:v>2.5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566336"/>
        <c:axId val="123564800"/>
      </c:scatterChart>
      <c:valAx>
        <c:axId val="123527936"/>
        <c:scaling>
          <c:orientation val="minMax"/>
          <c:max val="52"/>
          <c:min val="2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GB" b="0"/>
                  <a:t>Temperature (</a:t>
                </a:r>
                <a:r>
                  <a:rPr lang="en-GB" b="0" baseline="30000"/>
                  <a:t>o</a:t>
                </a:r>
                <a:r>
                  <a:rPr lang="en-GB" b="0"/>
                  <a:t>C)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3529856"/>
        <c:crosses val="autoZero"/>
        <c:crossBetween val="midCat"/>
      </c:valAx>
      <c:valAx>
        <c:axId val="123529856"/>
        <c:scaling>
          <c:orientation val="minMax"/>
          <c:max val="1.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Open Circuit Voltage (OCV)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3527936"/>
        <c:crosses val="autoZero"/>
        <c:crossBetween val="midCat"/>
      </c:valAx>
      <c:valAx>
        <c:axId val="123564800"/>
        <c:scaling>
          <c:logBase val="10"/>
          <c:orientation val="minMax"/>
          <c:max val="100"/>
        </c:scaling>
        <c:delete val="0"/>
        <c:axPos val="r"/>
        <c:numFmt formatCode="General" sourceLinked="1"/>
        <c:majorTickMark val="out"/>
        <c:minorTickMark val="none"/>
        <c:tickLblPos val="nextTo"/>
        <c:crossAx val="123566336"/>
        <c:crosses val="max"/>
        <c:crossBetween val="midCat"/>
      </c:valAx>
      <c:valAx>
        <c:axId val="1235663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3564800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[1]Sheet1!$A$23:$A$26</c:f>
              <c:numCache>
                <c:formatCode>General</c:formatCode>
                <c:ptCount val="4"/>
                <c:pt idx="0">
                  <c:v>22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</c:numCache>
            </c:numRef>
          </c:xVal>
          <c:yVal>
            <c:numRef>
              <c:f>[1]Sheet1!$D$23:$D$26</c:f>
              <c:numCache>
                <c:formatCode>General</c:formatCode>
                <c:ptCount val="4"/>
                <c:pt idx="0">
                  <c:v>0.27250000000000002</c:v>
                </c:pt>
                <c:pt idx="1">
                  <c:v>0.30299999999999999</c:v>
                </c:pt>
                <c:pt idx="2">
                  <c:v>0.36</c:v>
                </c:pt>
                <c:pt idx="3">
                  <c:v>0.46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089216"/>
        <c:axId val="123482496"/>
      </c:scatterChart>
      <c:valAx>
        <c:axId val="140089216"/>
        <c:scaling>
          <c:orientation val="minMax"/>
          <c:max val="52"/>
          <c:min val="2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GB" b="0"/>
                  <a:t>Temperature (</a:t>
                </a:r>
                <a:r>
                  <a:rPr lang="en-GB" b="0" baseline="30000"/>
                  <a:t>o</a:t>
                </a:r>
                <a:r>
                  <a:rPr lang="en-GB" b="0"/>
                  <a:t>C)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23482496"/>
        <c:crosses val="autoZero"/>
        <c:crossBetween val="midCat"/>
      </c:valAx>
      <c:valAx>
        <c:axId val="123482496"/>
        <c:scaling>
          <c:orientation val="minMax"/>
          <c:max val="1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Power Density (W m-2)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40089216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.xml"/><Relationship Id="rId3" Type="http://schemas.openxmlformats.org/officeDocument/2006/relationships/chart" Target="../charts/chart4.xml"/><Relationship Id="rId7" Type="http://schemas.openxmlformats.org/officeDocument/2006/relationships/chart" Target="../charts/chart8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10" Type="http://schemas.openxmlformats.org/officeDocument/2006/relationships/chart" Target="../charts/chart11.xml"/><Relationship Id="rId4" Type="http://schemas.openxmlformats.org/officeDocument/2006/relationships/chart" Target="../charts/chart5.xml"/><Relationship Id="rId9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11" Type="http://schemas.openxmlformats.org/officeDocument/2006/relationships/chart" Target="../charts/chart22.xml"/><Relationship Id="rId5" Type="http://schemas.openxmlformats.org/officeDocument/2006/relationships/chart" Target="../charts/chart16.xml"/><Relationship Id="rId10" Type="http://schemas.openxmlformats.org/officeDocument/2006/relationships/chart" Target="../charts/chart21.xml"/><Relationship Id="rId4" Type="http://schemas.openxmlformats.org/officeDocument/2006/relationships/chart" Target="../charts/chart15.xml"/><Relationship Id="rId9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15</xdr:row>
      <xdr:rowOff>66674</xdr:rowOff>
    </xdr:from>
    <xdr:to>
      <xdr:col>6</xdr:col>
      <xdr:colOff>95250</xdr:colOff>
      <xdr:row>38</xdr:row>
      <xdr:rowOff>104774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504268</xdr:colOff>
      <xdr:row>0</xdr:row>
      <xdr:rowOff>38100</xdr:rowOff>
    </xdr:from>
    <xdr:to>
      <xdr:col>13</xdr:col>
      <xdr:colOff>269884</xdr:colOff>
      <xdr:row>14</xdr:row>
      <xdr:rowOff>98700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316009</xdr:colOff>
      <xdr:row>0</xdr:row>
      <xdr:rowOff>47625</xdr:rowOff>
    </xdr:from>
    <xdr:to>
      <xdr:col>18</xdr:col>
      <xdr:colOff>127009</xdr:colOff>
      <xdr:row>14</xdr:row>
      <xdr:rowOff>108225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182659</xdr:colOff>
      <xdr:row>0</xdr:row>
      <xdr:rowOff>47625</xdr:rowOff>
    </xdr:from>
    <xdr:to>
      <xdr:col>22</xdr:col>
      <xdr:colOff>677218</xdr:colOff>
      <xdr:row>14</xdr:row>
      <xdr:rowOff>108225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504268</xdr:colOff>
      <xdr:row>15</xdr:row>
      <xdr:rowOff>0</xdr:rowOff>
    </xdr:from>
    <xdr:to>
      <xdr:col>13</xdr:col>
      <xdr:colOff>317509</xdr:colOff>
      <xdr:row>30</xdr:row>
      <xdr:rowOff>22500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382684</xdr:colOff>
      <xdr:row>15</xdr:row>
      <xdr:rowOff>9525</xdr:rowOff>
    </xdr:from>
    <xdr:to>
      <xdr:col>18</xdr:col>
      <xdr:colOff>193684</xdr:colOff>
      <xdr:row>30</xdr:row>
      <xdr:rowOff>32025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277909</xdr:colOff>
      <xdr:row>15</xdr:row>
      <xdr:rowOff>0</xdr:rowOff>
    </xdr:from>
    <xdr:to>
      <xdr:col>23</xdr:col>
      <xdr:colOff>88909</xdr:colOff>
      <xdr:row>30</xdr:row>
      <xdr:rowOff>22500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504268</xdr:colOff>
      <xdr:row>31</xdr:row>
      <xdr:rowOff>0</xdr:rowOff>
    </xdr:from>
    <xdr:to>
      <xdr:col>13</xdr:col>
      <xdr:colOff>317509</xdr:colOff>
      <xdr:row>47</xdr:row>
      <xdr:rowOff>5181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444164</xdr:colOff>
      <xdr:row>30</xdr:row>
      <xdr:rowOff>155864</xdr:rowOff>
    </xdr:from>
    <xdr:to>
      <xdr:col>18</xdr:col>
      <xdr:colOff>255164</xdr:colOff>
      <xdr:row>46</xdr:row>
      <xdr:rowOff>161044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288299</xdr:colOff>
      <xdr:row>30</xdr:row>
      <xdr:rowOff>155864</xdr:rowOff>
    </xdr:from>
    <xdr:to>
      <xdr:col>23</xdr:col>
      <xdr:colOff>99299</xdr:colOff>
      <xdr:row>46</xdr:row>
      <xdr:rowOff>161044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32</xdr:row>
      <xdr:rowOff>0</xdr:rowOff>
    </xdr:from>
    <xdr:to>
      <xdr:col>3</xdr:col>
      <xdr:colOff>919822</xdr:colOff>
      <xdr:row>48</xdr:row>
      <xdr:rowOff>38188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40054</xdr:colOff>
      <xdr:row>24</xdr:row>
      <xdr:rowOff>134815</xdr:rowOff>
    </xdr:from>
    <xdr:to>
      <xdr:col>10</xdr:col>
      <xdr:colOff>428626</xdr:colOff>
      <xdr:row>39</xdr:row>
      <xdr:rowOff>165588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332643</xdr:colOff>
      <xdr:row>24</xdr:row>
      <xdr:rowOff>134326</xdr:rowOff>
    </xdr:from>
    <xdr:to>
      <xdr:col>24</xdr:col>
      <xdr:colOff>387350</xdr:colOff>
      <xdr:row>39</xdr:row>
      <xdr:rowOff>162901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488950</xdr:colOff>
      <xdr:row>40</xdr:row>
      <xdr:rowOff>155576</xdr:rowOff>
    </xdr:from>
    <xdr:to>
      <xdr:col>24</xdr:col>
      <xdr:colOff>516304</xdr:colOff>
      <xdr:row>55</xdr:row>
      <xdr:rowOff>177801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73269</xdr:colOff>
      <xdr:row>40</xdr:row>
      <xdr:rowOff>61058</xdr:rowOff>
    </xdr:from>
    <xdr:to>
      <xdr:col>10</xdr:col>
      <xdr:colOff>441326</xdr:colOff>
      <xdr:row>55</xdr:row>
      <xdr:rowOff>91831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352181</xdr:colOff>
      <xdr:row>26</xdr:row>
      <xdr:rowOff>18806</xdr:rowOff>
    </xdr:from>
    <xdr:to>
      <xdr:col>5</xdr:col>
      <xdr:colOff>931008</xdr:colOff>
      <xdr:row>41</xdr:row>
      <xdr:rowOff>49579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610577</xdr:colOff>
      <xdr:row>25</xdr:row>
      <xdr:rowOff>0</xdr:rowOff>
    </xdr:from>
    <xdr:to>
      <xdr:col>17</xdr:col>
      <xdr:colOff>79130</xdr:colOff>
      <xdr:row>40</xdr:row>
      <xdr:rowOff>28575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915255</xdr:colOff>
      <xdr:row>40</xdr:row>
      <xdr:rowOff>145318</xdr:rowOff>
    </xdr:from>
    <xdr:to>
      <xdr:col>16</xdr:col>
      <xdr:colOff>775312</xdr:colOff>
      <xdr:row>55</xdr:row>
      <xdr:rowOff>176090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26</xdr:col>
      <xdr:colOff>0</xdr:colOff>
      <xdr:row>40</xdr:row>
      <xdr:rowOff>0</xdr:rowOff>
    </xdr:from>
    <xdr:to>
      <xdr:col>33</xdr:col>
      <xdr:colOff>27354</xdr:colOff>
      <xdr:row>55</xdr:row>
      <xdr:rowOff>22225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57150</xdr:colOff>
      <xdr:row>3</xdr:row>
      <xdr:rowOff>180974</xdr:rowOff>
    </xdr:from>
    <xdr:to>
      <xdr:col>37</xdr:col>
      <xdr:colOff>361950</xdr:colOff>
      <xdr:row>35</xdr:row>
      <xdr:rowOff>76200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0</xdr:colOff>
      <xdr:row>42</xdr:row>
      <xdr:rowOff>0</xdr:rowOff>
    </xdr:from>
    <xdr:to>
      <xdr:col>5</xdr:col>
      <xdr:colOff>950302</xdr:colOff>
      <xdr:row>57</xdr:row>
      <xdr:rowOff>30773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0</xdr:colOff>
      <xdr:row>57</xdr:row>
      <xdr:rowOff>183173</xdr:rowOff>
    </xdr:from>
    <xdr:to>
      <xdr:col>5</xdr:col>
      <xdr:colOff>952745</xdr:colOff>
      <xdr:row>73</xdr:row>
      <xdr:rowOff>30772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lated%20Single%20Pass%20Synthetic%20Urine%20Data_E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65749/OneDrive/PhD/RED/Synthetic%20urine%20flowrates%20Edwi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4">
          <cell r="F4" t="str">
            <v>Resistance (Ω)</v>
          </cell>
        </row>
        <row r="5">
          <cell r="B5">
            <v>20.7</v>
          </cell>
          <cell r="C5">
            <v>0.72</v>
          </cell>
          <cell r="D5">
            <v>0.27250000000000002</v>
          </cell>
          <cell r="E5">
            <v>183</v>
          </cell>
          <cell r="F5">
            <v>3.8</v>
          </cell>
          <cell r="G5">
            <v>0.93403938622512783</v>
          </cell>
        </row>
        <row r="6">
          <cell r="B6">
            <v>40.1</v>
          </cell>
          <cell r="C6">
            <v>0.82</v>
          </cell>
          <cell r="D6">
            <v>0.40200000000000002</v>
          </cell>
          <cell r="E6">
            <v>245</v>
          </cell>
          <cell r="F6">
            <v>3.2</v>
          </cell>
          <cell r="G6">
            <v>1.1022114499881357</v>
          </cell>
        </row>
        <row r="7">
          <cell r="B7">
            <v>69.2</v>
          </cell>
          <cell r="C7">
            <v>0.91500000000000004</v>
          </cell>
          <cell r="D7">
            <v>0.60499999999999998</v>
          </cell>
          <cell r="E7">
            <v>344</v>
          </cell>
          <cell r="F7">
            <v>2.5</v>
          </cell>
          <cell r="G7">
            <v>1.2409786713407718</v>
          </cell>
          <cell r="Y7">
            <v>8.3864970836060905E-3</v>
          </cell>
          <cell r="Z7">
            <v>1.732050807568879E-2</v>
          </cell>
          <cell r="AC7">
            <v>1.8876793513023647E-2</v>
          </cell>
          <cell r="AD7">
            <v>5.7735026918962311E-3</v>
          </cell>
          <cell r="AG7">
            <v>1.0392304845413272E-2</v>
          </cell>
          <cell r="AH7">
            <v>1.527525231651948E-2</v>
          </cell>
          <cell r="AK7">
            <v>0</v>
          </cell>
          <cell r="AL7">
            <v>7.0710678118654814E-3</v>
          </cell>
        </row>
        <row r="8">
          <cell r="B8">
            <v>107.7</v>
          </cell>
          <cell r="C8">
            <v>0.99150000000000005</v>
          </cell>
          <cell r="D8">
            <v>0.91500000000000004</v>
          </cell>
          <cell r="E8">
            <v>467</v>
          </cell>
          <cell r="F8">
            <v>2</v>
          </cell>
          <cell r="G8">
            <v>1.3534800340394442</v>
          </cell>
        </row>
        <row r="12">
          <cell r="F12" t="str">
            <v>Resistance (Ω)</v>
          </cell>
        </row>
        <row r="13">
          <cell r="B13">
            <v>2.5700000000000001E-2</v>
          </cell>
          <cell r="C13">
            <v>1.1850000000000001</v>
          </cell>
          <cell r="D13">
            <v>3.5000000000000003E-2</v>
          </cell>
          <cell r="E13">
            <v>14</v>
          </cell>
          <cell r="F13">
            <v>75</v>
          </cell>
          <cell r="G13">
            <v>1.7018052845675351</v>
          </cell>
        </row>
        <row r="14">
          <cell r="B14">
            <v>0.22800000000000001</v>
          </cell>
          <cell r="C14">
            <v>0.94399999999999995</v>
          </cell>
          <cell r="D14">
            <v>0.23799999999999999</v>
          </cell>
          <cell r="E14">
            <v>126</v>
          </cell>
          <cell r="F14">
            <v>7</v>
          </cell>
          <cell r="G14">
            <v>1.1466457254139026</v>
          </cell>
        </row>
        <row r="15">
          <cell r="B15">
            <v>0.52600000000000002</v>
          </cell>
          <cell r="C15">
            <v>0.73499999999999999</v>
          </cell>
          <cell r="D15">
            <v>0.30449999999999999</v>
          </cell>
          <cell r="E15">
            <v>188</v>
          </cell>
          <cell r="F15">
            <v>3.8</v>
          </cell>
          <cell r="G15">
            <v>0.93403938622512783</v>
          </cell>
        </row>
        <row r="16">
          <cell r="B16">
            <v>1.006</v>
          </cell>
          <cell r="C16">
            <v>0.61299999999999999</v>
          </cell>
          <cell r="D16">
            <v>0.29599999999999999</v>
          </cell>
          <cell r="E16">
            <v>223</v>
          </cell>
          <cell r="F16">
            <v>2.7</v>
          </cell>
          <cell r="G16">
            <v>0.76912436423630315</v>
          </cell>
        </row>
        <row r="17">
          <cell r="B17">
            <v>1.9059999999999999</v>
          </cell>
          <cell r="C17">
            <v>0.47099999999999997</v>
          </cell>
          <cell r="D17">
            <v>0.23400000000000001</v>
          </cell>
          <cell r="E17">
            <v>225</v>
          </cell>
          <cell r="F17">
            <v>2.1</v>
          </cell>
          <cell r="G17">
            <v>0.60660291945183942</v>
          </cell>
        </row>
        <row r="18">
          <cell r="B18">
            <v>3.84</v>
          </cell>
          <cell r="C18">
            <v>0.34100000000000003</v>
          </cell>
          <cell r="D18">
            <v>0.16500000000000001</v>
          </cell>
          <cell r="E18">
            <v>220</v>
          </cell>
          <cell r="F18">
            <v>1.5</v>
          </cell>
          <cell r="G18">
            <v>0.42845539389049209</v>
          </cell>
        </row>
        <row r="22">
          <cell r="F22" t="str">
            <v>Resistance (Ω)</v>
          </cell>
          <cell r="Y22">
            <v>1.5275252316519468</v>
          </cell>
          <cell r="Z22">
            <v>7.1398772279360548E-4</v>
          </cell>
          <cell r="AA22">
            <v>3.7161808352124015E-2</v>
          </cell>
          <cell r="AD22">
            <v>0</v>
          </cell>
          <cell r="AE22">
            <v>2.5166114784235852E-3</v>
          </cell>
          <cell r="AG22">
            <v>7.5718777944003713E-3</v>
          </cell>
          <cell r="AI22">
            <v>0.25166114784235838</v>
          </cell>
          <cell r="AK22">
            <v>7.5055534994651419E-3</v>
          </cell>
          <cell r="AL22">
            <v>6.4291005073286427E-3</v>
          </cell>
          <cell r="AN22">
            <v>0</v>
          </cell>
          <cell r="AO22">
            <v>3.5118845842842497E-3</v>
          </cell>
          <cell r="AP22">
            <v>5.7735026918962634E-4</v>
          </cell>
          <cell r="AR22">
            <v>5.773502691896263E-2</v>
          </cell>
          <cell r="AS22">
            <v>2.6457513110645773E-3</v>
          </cell>
          <cell r="AT22">
            <v>3.0550504633038659E-3</v>
          </cell>
          <cell r="AV22">
            <v>0</v>
          </cell>
          <cell r="AW22">
            <v>4.1633319989322695E-3</v>
          </cell>
          <cell r="AX22">
            <v>1.5275252316519238E-3</v>
          </cell>
        </row>
        <row r="23">
          <cell r="A23">
            <v>22</v>
          </cell>
          <cell r="C23">
            <v>0.72</v>
          </cell>
          <cell r="D23">
            <v>0.27250000000000002</v>
          </cell>
          <cell r="E23">
            <v>183</v>
          </cell>
          <cell r="F23">
            <v>3.8</v>
          </cell>
          <cell r="G23">
            <v>0.93403938622512783</v>
          </cell>
        </row>
        <row r="24">
          <cell r="A24">
            <v>30</v>
          </cell>
          <cell r="C24">
            <v>0.73</v>
          </cell>
          <cell r="D24">
            <v>0.30299999999999999</v>
          </cell>
          <cell r="E24">
            <v>192</v>
          </cell>
          <cell r="F24">
            <v>3.7</v>
          </cell>
          <cell r="G24">
            <v>0.95935639483024748</v>
          </cell>
        </row>
        <row r="25">
          <cell r="A25">
            <v>40</v>
          </cell>
          <cell r="C25">
            <v>0.745</v>
          </cell>
          <cell r="D25">
            <v>0.36</v>
          </cell>
          <cell r="E25">
            <v>240</v>
          </cell>
          <cell r="F25">
            <v>3</v>
          </cell>
          <cell r="G25">
            <v>0.9910026555866468</v>
          </cell>
        </row>
        <row r="26">
          <cell r="A26">
            <v>50</v>
          </cell>
          <cell r="C26">
            <v>0.76800000000000002</v>
          </cell>
          <cell r="D26">
            <v>0.46</v>
          </cell>
          <cell r="E26">
            <v>294</v>
          </cell>
          <cell r="F26">
            <v>2.5</v>
          </cell>
          <cell r="G26">
            <v>1.0226489163430461</v>
          </cell>
        </row>
        <row r="33">
          <cell r="G33">
            <v>0</v>
          </cell>
          <cell r="H33">
            <v>0</v>
          </cell>
        </row>
        <row r="34">
          <cell r="G34">
            <v>0.1</v>
          </cell>
          <cell r="H34">
            <v>0.1</v>
          </cell>
        </row>
        <row r="35">
          <cell r="G35">
            <v>0.2</v>
          </cell>
          <cell r="H35">
            <v>0.2</v>
          </cell>
        </row>
        <row r="36">
          <cell r="G36">
            <v>0.3</v>
          </cell>
          <cell r="H36">
            <v>0.3</v>
          </cell>
        </row>
        <row r="37">
          <cell r="G37">
            <v>0.4</v>
          </cell>
          <cell r="H37">
            <v>0.4</v>
          </cell>
        </row>
        <row r="38">
          <cell r="G38">
            <v>0.5</v>
          </cell>
          <cell r="H38">
            <v>0.5</v>
          </cell>
        </row>
        <row r="39">
          <cell r="G39">
            <v>0.6</v>
          </cell>
          <cell r="H39">
            <v>0.6</v>
          </cell>
          <cell r="Y39">
            <v>1.3597399555105182E-16</v>
          </cell>
          <cell r="Z39">
            <v>5.7735026918962623E-3</v>
          </cell>
          <cell r="AC39">
            <v>1.0535653752852748E-2</v>
          </cell>
          <cell r="AD39">
            <v>5.7735026918962623E-3</v>
          </cell>
          <cell r="AG39">
            <v>6.2449979983984034E-3</v>
          </cell>
          <cell r="AH39">
            <v>5.7735026918962623E-3</v>
          </cell>
          <cell r="AK39">
            <v>1.7009801096230778E-2</v>
          </cell>
          <cell r="AL39">
            <v>1.5275252316519451E-2</v>
          </cell>
        </row>
        <row r="40">
          <cell r="G40">
            <v>0.7</v>
          </cell>
          <cell r="H40">
            <v>0.7</v>
          </cell>
        </row>
        <row r="41">
          <cell r="G41">
            <v>0.8</v>
          </cell>
          <cell r="H41">
            <v>0.8</v>
          </cell>
        </row>
        <row r="42">
          <cell r="G42">
            <v>0.9</v>
          </cell>
          <cell r="H42">
            <v>0.9</v>
          </cell>
        </row>
        <row r="43">
          <cell r="G43">
            <v>1</v>
          </cell>
          <cell r="H43">
            <v>1</v>
          </cell>
        </row>
        <row r="44">
          <cell r="G44">
            <v>1.1000000000000001</v>
          </cell>
          <cell r="H44">
            <v>1.1000000000000001</v>
          </cell>
        </row>
        <row r="45">
          <cell r="G45">
            <v>1.2</v>
          </cell>
          <cell r="H45">
            <v>1.2</v>
          </cell>
        </row>
        <row r="46">
          <cell r="G46">
            <v>1.3</v>
          </cell>
          <cell r="H46">
            <v>1.3</v>
          </cell>
        </row>
        <row r="47">
          <cell r="G47">
            <v>1.4</v>
          </cell>
          <cell r="H47">
            <v>1.4</v>
          </cell>
        </row>
        <row r="48">
          <cell r="G48">
            <v>1.5</v>
          </cell>
          <cell r="H48">
            <v>1.5</v>
          </cell>
        </row>
        <row r="49">
          <cell r="G49">
            <v>1.6</v>
          </cell>
          <cell r="H49">
            <v>1.6</v>
          </cell>
        </row>
        <row r="50">
          <cell r="G50">
            <v>1.7</v>
          </cell>
          <cell r="H50">
            <v>1.7</v>
          </cell>
        </row>
        <row r="51">
          <cell r="G51">
            <v>1.8</v>
          </cell>
          <cell r="H51">
            <v>1.8</v>
          </cell>
        </row>
        <row r="52">
          <cell r="G52">
            <v>1.9</v>
          </cell>
          <cell r="H52">
            <v>1.9</v>
          </cell>
        </row>
        <row r="53">
          <cell r="G53">
            <v>2</v>
          </cell>
          <cell r="H53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awater control"/>
      <sheetName val="Urine control"/>
      <sheetName val="IS normal"/>
      <sheetName val="IS 248 meq"/>
      <sheetName val="SU 140 mlmin"/>
      <sheetName val="SU 100 mlmin"/>
      <sheetName val="SU 50 mlmin"/>
      <sheetName val="200mlmin"/>
      <sheetName val="25 mlmin"/>
      <sheetName val="10 mlmin"/>
      <sheetName val="5 mlmin"/>
      <sheetName val="Sheet4"/>
      <sheetName val="50 HC 50 LC"/>
      <sheetName val="50 LC 40 HC"/>
      <sheetName val="50 LC 30 HC "/>
      <sheetName val="50 LC 20 HC  "/>
      <sheetName val="50 LC 10 HC"/>
      <sheetName val="50 LC 5 HC"/>
      <sheetName val="50 LC 2.5 HC"/>
      <sheetName val="50 LC 1 HC"/>
      <sheetName val="50 LC 0 HC"/>
      <sheetName val="2.5 LC 50 HC"/>
      <sheetName val="5 LC 50 HC"/>
      <sheetName val="10 LC 50 HC"/>
      <sheetName val="20 LC 50 HC"/>
      <sheetName val="30 LC 50 HC"/>
      <sheetName val="40 LC 50 HC"/>
      <sheetName val="50 LC 50 HC"/>
      <sheetName val="Flow ratio summary"/>
      <sheetName val="red red pump"/>
      <sheetName val="ratio current step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3">
          <cell r="B3">
            <v>50</v>
          </cell>
          <cell r="D3">
            <v>0.21866666666666668</v>
          </cell>
          <cell r="E3">
            <v>5.1316014394468881E-3</v>
          </cell>
          <cell r="F3">
            <v>0.3</v>
          </cell>
          <cell r="G3">
            <v>146</v>
          </cell>
          <cell r="H3">
            <v>2.6457513110645907</v>
          </cell>
          <cell r="I3">
            <v>117</v>
          </cell>
          <cell r="J3">
            <v>4.666666666666667</v>
          </cell>
          <cell r="K3">
            <v>5.7735026918962887E-2</v>
          </cell>
          <cell r="L3">
            <v>0.70500000000000007</v>
          </cell>
          <cell r="N3">
            <v>1.7</v>
          </cell>
        </row>
        <row r="4">
          <cell r="B4">
            <v>40</v>
          </cell>
          <cell r="D4">
            <v>0.215</v>
          </cell>
          <cell r="E4">
            <v>4.3588989435406778E-3</v>
          </cell>
          <cell r="F4">
            <v>0.3</v>
          </cell>
          <cell r="G4">
            <v>145.33333333333334</v>
          </cell>
          <cell r="H4">
            <v>0.57735026918962584</v>
          </cell>
          <cell r="I4">
            <v>117</v>
          </cell>
          <cell r="J4">
            <v>4.7333333333333334</v>
          </cell>
          <cell r="K4">
            <v>5.7735026918962373E-2</v>
          </cell>
          <cell r="L4">
            <v>0.70233333333333325</v>
          </cell>
          <cell r="N4">
            <v>1.7</v>
          </cell>
        </row>
        <row r="5">
          <cell r="B5">
            <v>30</v>
          </cell>
          <cell r="D5">
            <v>0.20566666666666666</v>
          </cell>
          <cell r="E5">
            <v>1.5275252316519479E-3</v>
          </cell>
          <cell r="F5">
            <v>0.3</v>
          </cell>
          <cell r="G5">
            <v>142</v>
          </cell>
          <cell r="H5">
            <v>2.6457513110645907</v>
          </cell>
          <cell r="I5">
            <v>117</v>
          </cell>
          <cell r="J5">
            <v>4.8666666666666671</v>
          </cell>
          <cell r="K5">
            <v>0.11547005383792526</v>
          </cell>
          <cell r="L5">
            <v>0.70199999999999996</v>
          </cell>
          <cell r="N5">
            <v>1.7</v>
          </cell>
        </row>
        <row r="6">
          <cell r="B6">
            <v>20</v>
          </cell>
          <cell r="D6">
            <v>0.20433333333333334</v>
          </cell>
          <cell r="E6">
            <v>5.7735026918962634E-4</v>
          </cell>
          <cell r="F6">
            <v>0.3</v>
          </cell>
          <cell r="G6">
            <v>139.33333333333334</v>
          </cell>
          <cell r="H6">
            <v>1.5275252316519465</v>
          </cell>
          <cell r="I6">
            <v>117</v>
          </cell>
          <cell r="J6">
            <v>4.9666666666666668</v>
          </cell>
          <cell r="K6">
            <v>5.7735026918962373E-2</v>
          </cell>
          <cell r="L6">
            <v>0.70066666666666666</v>
          </cell>
          <cell r="N6">
            <v>1.7</v>
          </cell>
        </row>
        <row r="7">
          <cell r="B7">
            <v>10</v>
          </cell>
          <cell r="D7">
            <v>0.20399999999999999</v>
          </cell>
          <cell r="E7">
            <v>1.9999999999999879E-3</v>
          </cell>
          <cell r="F7">
            <v>0.3</v>
          </cell>
          <cell r="G7">
            <v>138.66666666666666</v>
          </cell>
          <cell r="H7">
            <v>2.0816659994661331</v>
          </cell>
          <cell r="I7">
            <v>118</v>
          </cell>
          <cell r="J7">
            <v>5</v>
          </cell>
          <cell r="K7">
            <v>9.9999999999999645E-2</v>
          </cell>
          <cell r="L7">
            <v>0.69933333333333325</v>
          </cell>
          <cell r="N7">
            <v>1.7</v>
          </cell>
        </row>
        <row r="8">
          <cell r="B8">
            <v>5</v>
          </cell>
          <cell r="D8">
            <v>0.19800000000000004</v>
          </cell>
          <cell r="E8">
            <v>4.5825756949558439E-3</v>
          </cell>
          <cell r="F8">
            <v>0.27</v>
          </cell>
          <cell r="G8">
            <v>133.33333333333334</v>
          </cell>
          <cell r="H8">
            <v>1.1547005383792515</v>
          </cell>
          <cell r="I8">
            <v>100</v>
          </cell>
          <cell r="J8">
            <v>5.166666666666667</v>
          </cell>
          <cell r="K8">
            <v>5.7735026918962887E-2</v>
          </cell>
          <cell r="L8">
            <v>0.69766666666666666</v>
          </cell>
          <cell r="N8">
            <v>1.68</v>
          </cell>
        </row>
        <row r="9">
          <cell r="B9">
            <v>2.5</v>
          </cell>
          <cell r="D9">
            <v>0.19933333333333336</v>
          </cell>
          <cell r="E9">
            <v>5.7735026918962634E-4</v>
          </cell>
          <cell r="F9">
            <v>0.25</v>
          </cell>
          <cell r="G9">
            <v>134</v>
          </cell>
          <cell r="H9">
            <v>3</v>
          </cell>
          <cell r="I9">
            <v>90</v>
          </cell>
          <cell r="J9">
            <v>5.0666666666666664</v>
          </cell>
          <cell r="K9">
            <v>0.11547005383792526</v>
          </cell>
          <cell r="L9">
            <v>0.69966666666666655</v>
          </cell>
          <cell r="N9">
            <v>1.65</v>
          </cell>
        </row>
        <row r="10">
          <cell r="B10">
            <v>1</v>
          </cell>
          <cell r="D10">
            <v>0.17</v>
          </cell>
          <cell r="G10">
            <v>117.5</v>
          </cell>
          <cell r="H10">
            <v>0.70710678118654757</v>
          </cell>
          <cell r="J10">
            <v>5.7</v>
          </cell>
          <cell r="K10">
            <v>0</v>
          </cell>
          <cell r="L10">
            <v>0.67500000000000004</v>
          </cell>
          <cell r="P10">
            <v>50</v>
          </cell>
          <cell r="Q10">
            <v>0.10416666666666667</v>
          </cell>
          <cell r="R10">
            <v>0.27777777777777779</v>
          </cell>
        </row>
        <row r="11">
          <cell r="B11">
            <v>0</v>
          </cell>
          <cell r="D11">
            <v>0.17</v>
          </cell>
          <cell r="G11">
            <v>116.5</v>
          </cell>
          <cell r="H11">
            <v>2.1213203435596424</v>
          </cell>
          <cell r="J11">
            <v>5.6999999999999993</v>
          </cell>
          <cell r="K11">
            <v>0.14142135623730964</v>
          </cell>
          <cell r="L11">
            <v>0.66500000000000004</v>
          </cell>
          <cell r="P11">
            <v>40</v>
          </cell>
          <cell r="Q11">
            <v>8.3333333333333329E-2</v>
          </cell>
          <cell r="R11">
            <v>0.22222222222222224</v>
          </cell>
        </row>
        <row r="12">
          <cell r="P12">
            <v>30</v>
          </cell>
          <cell r="Q12">
            <v>6.25E-2</v>
          </cell>
          <cell r="R12">
            <v>0.16666666666666669</v>
          </cell>
        </row>
        <row r="13">
          <cell r="P13">
            <v>20</v>
          </cell>
          <cell r="Q13">
            <v>4.1666666666666664E-2</v>
          </cell>
          <cell r="R13">
            <v>0.11111111111111112</v>
          </cell>
        </row>
        <row r="14">
          <cell r="D14">
            <v>0.24299999999999999</v>
          </cell>
          <cell r="E14">
            <v>1.4142135623730963E-3</v>
          </cell>
          <cell r="F14">
            <v>0.33</v>
          </cell>
          <cell r="G14">
            <v>168.5</v>
          </cell>
          <cell r="H14">
            <v>2.1213203435596424</v>
          </cell>
          <cell r="I14">
            <v>122</v>
          </cell>
          <cell r="J14">
            <v>4.3000000000000007</v>
          </cell>
          <cell r="K14">
            <v>0.14142135623730964</v>
          </cell>
          <cell r="L14">
            <v>0.70849999999999991</v>
          </cell>
          <cell r="M14">
            <v>2.1213203435596446E-3</v>
          </cell>
          <cell r="N14">
            <v>1.61</v>
          </cell>
          <cell r="P14">
            <v>10</v>
          </cell>
          <cell r="Q14">
            <v>2.0833333333333332E-2</v>
          </cell>
          <cell r="R14">
            <v>5.5555555555555559E-2</v>
          </cell>
        </row>
        <row r="15">
          <cell r="D15">
            <v>0.24299999999999999</v>
          </cell>
          <cell r="E15">
            <v>1.4142135623730963E-3</v>
          </cell>
          <cell r="F15">
            <v>0.32</v>
          </cell>
          <cell r="G15">
            <v>181</v>
          </cell>
          <cell r="H15">
            <v>2.8284271247461903</v>
          </cell>
          <cell r="I15">
            <v>125</v>
          </cell>
          <cell r="J15">
            <v>4.0999999999999996</v>
          </cell>
          <cell r="K15">
            <v>0.28284271247461895</v>
          </cell>
          <cell r="L15">
            <v>0.72</v>
          </cell>
          <cell r="M15">
            <v>0</v>
          </cell>
          <cell r="N15">
            <v>1.6</v>
          </cell>
          <cell r="P15">
            <v>5</v>
          </cell>
          <cell r="Q15">
            <v>1.0416666666666666E-2</v>
          </cell>
          <cell r="R15">
            <v>2.777777777777778E-2</v>
          </cell>
        </row>
        <row r="16">
          <cell r="D16">
            <v>0.24249999999999999</v>
          </cell>
          <cell r="E16">
            <v>2.1213203435596446E-3</v>
          </cell>
          <cell r="F16">
            <v>0.32</v>
          </cell>
          <cell r="G16">
            <v>180</v>
          </cell>
          <cell r="H16">
            <v>5.6568542494923806</v>
          </cell>
          <cell r="I16">
            <v>128</v>
          </cell>
          <cell r="J16">
            <v>4</v>
          </cell>
          <cell r="K16">
            <v>0.28284271247461928</v>
          </cell>
          <cell r="L16">
            <v>0.71</v>
          </cell>
          <cell r="M16">
            <v>0</v>
          </cell>
          <cell r="N16">
            <v>1.58</v>
          </cell>
          <cell r="P16">
            <v>2.5</v>
          </cell>
          <cell r="Q16">
            <v>5.208333333333333E-3</v>
          </cell>
          <cell r="R16">
            <v>1.388888888888889E-2</v>
          </cell>
        </row>
        <row r="17">
          <cell r="D17">
            <v>0.24399999999999999</v>
          </cell>
          <cell r="E17">
            <v>1.4142135623730963E-3</v>
          </cell>
          <cell r="F17">
            <v>0.32</v>
          </cell>
          <cell r="G17">
            <v>174.5</v>
          </cell>
          <cell r="H17">
            <v>2.1213203435596424</v>
          </cell>
          <cell r="I17">
            <v>130</v>
          </cell>
          <cell r="J17">
            <v>4</v>
          </cell>
          <cell r="K17">
            <v>0.14142135623730931</v>
          </cell>
          <cell r="L17">
            <v>0.69</v>
          </cell>
          <cell r="M17">
            <v>0</v>
          </cell>
          <cell r="N17">
            <v>1.5</v>
          </cell>
          <cell r="P17">
            <v>1</v>
          </cell>
          <cell r="Q17">
            <v>2.0833333333333333E-3</v>
          </cell>
          <cell r="R17">
            <v>5.5555555555555558E-3</v>
          </cell>
        </row>
        <row r="18">
          <cell r="D18">
            <v>0.24299999999999999</v>
          </cell>
          <cell r="E18">
            <v>1.4142135623730963E-3</v>
          </cell>
          <cell r="F18">
            <v>0.28999999999999998</v>
          </cell>
          <cell r="G18">
            <v>169.5</v>
          </cell>
          <cell r="H18">
            <v>2.1213203435596424</v>
          </cell>
          <cell r="I18">
            <v>140</v>
          </cell>
          <cell r="J18">
            <v>3.9</v>
          </cell>
          <cell r="K18">
            <v>0.14142135623730964</v>
          </cell>
          <cell r="L18">
            <v>0.66500000000000004</v>
          </cell>
          <cell r="M18">
            <v>7.0710678118654814E-3</v>
          </cell>
          <cell r="N18">
            <v>1.4</v>
          </cell>
          <cell r="P18">
            <v>0</v>
          </cell>
          <cell r="Q18">
            <v>0</v>
          </cell>
          <cell r="R18">
            <v>0</v>
          </cell>
        </row>
        <row r="19">
          <cell r="D19">
            <v>0.23</v>
          </cell>
          <cell r="E19">
            <v>0</v>
          </cell>
          <cell r="F19">
            <v>0.22</v>
          </cell>
          <cell r="G19">
            <v>166</v>
          </cell>
          <cell r="H19">
            <v>2.8284271247461903</v>
          </cell>
          <cell r="I19">
            <v>122</v>
          </cell>
          <cell r="J19">
            <v>3.6500000000000004</v>
          </cell>
          <cell r="K19">
            <v>7.0710678118654821E-2</v>
          </cell>
          <cell r="L19">
            <v>0.625</v>
          </cell>
          <cell r="M19">
            <v>7.0710678118654814E-3</v>
          </cell>
          <cell r="N19">
            <v>1.1000000000000001</v>
          </cell>
        </row>
        <row r="20">
          <cell r="D20">
            <v>0.2155</v>
          </cell>
          <cell r="E20">
            <v>6.3639610306789329E-3</v>
          </cell>
          <cell r="F20">
            <v>0.16</v>
          </cell>
          <cell r="G20">
            <v>162.5</v>
          </cell>
          <cell r="H20">
            <v>0.70710678118654757</v>
          </cell>
          <cell r="I20">
            <v>110</v>
          </cell>
          <cell r="J20">
            <v>3.3499999999999996</v>
          </cell>
          <cell r="K20">
            <v>7.0710678118654821E-2</v>
          </cell>
          <cell r="L20">
            <v>0.56499999999999995</v>
          </cell>
          <cell r="M20">
            <v>7.0710678118654034E-3</v>
          </cell>
          <cell r="N20">
            <v>0.84</v>
          </cell>
        </row>
        <row r="61">
          <cell r="G61">
            <v>4.9000000000000002E-2</v>
          </cell>
          <cell r="H61">
            <v>0</v>
          </cell>
          <cell r="I61">
            <v>0.4</v>
          </cell>
        </row>
        <row r="62">
          <cell r="G62">
            <v>1.4999999999999999E-2</v>
          </cell>
          <cell r="H62">
            <v>0</v>
          </cell>
          <cell r="I62">
            <v>0.4</v>
          </cell>
        </row>
      </sheetData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M47"/>
  <sheetViews>
    <sheetView zoomScale="80" zoomScaleNormal="80" workbookViewId="0">
      <selection activeCell="C26" sqref="C26"/>
    </sheetView>
  </sheetViews>
  <sheetFormatPr defaultRowHeight="14.25" x14ac:dyDescent="0.2"/>
  <cols>
    <col min="1" max="1" width="33.125" bestFit="1" customWidth="1"/>
    <col min="2" max="2" width="35.125" bestFit="1" customWidth="1"/>
    <col min="3" max="3" width="20.375" bestFit="1" customWidth="1"/>
    <col min="4" max="5" width="21.25" bestFit="1" customWidth="1"/>
    <col min="6" max="6" width="24.75" bestFit="1" customWidth="1"/>
    <col min="7" max="7" width="24.5" bestFit="1" customWidth="1"/>
    <col min="8" max="8" width="18" bestFit="1" customWidth="1"/>
    <col min="9" max="9" width="17.625" bestFit="1" customWidth="1"/>
  </cols>
  <sheetData>
    <row r="6" spans="1:13" ht="18" x14ac:dyDescent="0.3">
      <c r="B6" s="1" t="s">
        <v>9</v>
      </c>
      <c r="C6" s="1" t="s">
        <v>10</v>
      </c>
      <c r="D6" s="1" t="s">
        <v>0</v>
      </c>
      <c r="E6" s="1" t="s">
        <v>1</v>
      </c>
      <c r="F6" s="1" t="s">
        <v>2</v>
      </c>
      <c r="G6" s="1" t="s">
        <v>3</v>
      </c>
      <c r="H6" s="1" t="s">
        <v>8</v>
      </c>
      <c r="I6" s="1" t="s">
        <v>4</v>
      </c>
      <c r="J6" s="1" t="s">
        <v>5</v>
      </c>
      <c r="K6" s="1" t="s">
        <v>6</v>
      </c>
      <c r="L6" s="1" t="s">
        <v>7</v>
      </c>
    </row>
    <row r="7" spans="1:13" x14ac:dyDescent="0.2">
      <c r="A7" t="s">
        <v>21</v>
      </c>
      <c r="B7">
        <v>0.60599999999999998</v>
      </c>
      <c r="C7">
        <v>0.56699999999999995</v>
      </c>
      <c r="D7">
        <v>443</v>
      </c>
      <c r="E7">
        <v>1.2</v>
      </c>
      <c r="F7">
        <v>45.8</v>
      </c>
      <c r="G7">
        <v>1.9059999999999999</v>
      </c>
      <c r="H7">
        <f>10*((8.314*295.15)/96485)*LN(F7/G7)</f>
        <v>0.80857705616324105</v>
      </c>
      <c r="I7">
        <f>(B7/H7)*100</f>
        <v>74.946474845021655</v>
      </c>
      <c r="J7">
        <v>2168.0429588962706</v>
      </c>
      <c r="K7">
        <f>J7/0.002</f>
        <v>1084021.4794481352</v>
      </c>
      <c r="L7">
        <f>(C7*0.1)/0.00000046666</f>
        <v>121501.73573908198</v>
      </c>
      <c r="M7">
        <f>(L7/K7)*100</f>
        <v>11.20842511358145</v>
      </c>
    </row>
    <row r="8" spans="1:13" ht="28.5" x14ac:dyDescent="0.2">
      <c r="A8" s="2" t="s">
        <v>22</v>
      </c>
      <c r="B8">
        <v>0.74299999999999999</v>
      </c>
      <c r="C8">
        <v>0.32200000000000001</v>
      </c>
      <c r="D8">
        <v>197</v>
      </c>
      <c r="E8">
        <v>3.72</v>
      </c>
      <c r="F8">
        <v>21.2</v>
      </c>
      <c r="G8">
        <v>0.52600000000000002</v>
      </c>
      <c r="H8">
        <f t="shared" ref="H8:H13" si="0">10*((8.314*295.15)/96485)*LN(F8/G8)</f>
        <v>0.94010953869011593</v>
      </c>
      <c r="I8">
        <f t="shared" ref="I8:I13" si="1">(B8/H8)*100</f>
        <v>79.033343394775585</v>
      </c>
      <c r="J8">
        <v>673.65553353539963</v>
      </c>
      <c r="K8">
        <f t="shared" ref="K8:K12" si="2">J8/0.002</f>
        <v>336827.7667676998</v>
      </c>
      <c r="L8">
        <f>(C8*0.1)/0.00000046666</f>
        <v>69000.985728367537</v>
      </c>
      <c r="M8">
        <f t="shared" ref="M8:M12" si="3">(L8/K8)*100</f>
        <v>20.485539654441698</v>
      </c>
    </row>
    <row r="9" spans="1:13" x14ac:dyDescent="0.2">
      <c r="A9" s="2" t="s">
        <v>23</v>
      </c>
      <c r="B9">
        <v>0.69599999999999995</v>
      </c>
      <c r="C9">
        <v>0.27200000000000002</v>
      </c>
      <c r="D9">
        <v>181</v>
      </c>
      <c r="F9">
        <v>21.3</v>
      </c>
      <c r="G9">
        <v>0.52600000000000002</v>
      </c>
      <c r="H9">
        <f t="shared" si="0"/>
        <v>0.94130637532293993</v>
      </c>
      <c r="I9">
        <f t="shared" si="1"/>
        <v>73.939794550017666</v>
      </c>
      <c r="J9">
        <v>673.65553353539963</v>
      </c>
      <c r="K9">
        <f t="shared" si="2"/>
        <v>336827.7667676998</v>
      </c>
      <c r="L9">
        <f t="shared" ref="L9:L12" si="4">(C9*0.1)/0.00000046666</f>
        <v>58286.546950670723</v>
      </c>
      <c r="M9">
        <f t="shared" si="3"/>
        <v>17.304555236050131</v>
      </c>
    </row>
    <row r="10" spans="1:13" x14ac:dyDescent="0.2">
      <c r="A10" t="s">
        <v>24</v>
      </c>
      <c r="B10">
        <v>0.69199999999999995</v>
      </c>
      <c r="C10">
        <v>0.28399999999999997</v>
      </c>
      <c r="D10">
        <v>192</v>
      </c>
      <c r="E10">
        <v>3.67</v>
      </c>
      <c r="F10">
        <v>20.7</v>
      </c>
      <c r="G10">
        <v>0.52600000000000002</v>
      </c>
      <c r="H10">
        <f t="shared" si="0"/>
        <v>0.93403938622512783</v>
      </c>
      <c r="I10">
        <f t="shared" si="1"/>
        <v>74.086811563341286</v>
      </c>
      <c r="J10">
        <v>673.65553353539963</v>
      </c>
      <c r="K10">
        <f t="shared" si="2"/>
        <v>336827.7667676998</v>
      </c>
      <c r="L10">
        <f t="shared" si="4"/>
        <v>60858.012257317954</v>
      </c>
      <c r="M10">
        <f t="shared" si="3"/>
        <v>18.067991496464106</v>
      </c>
    </row>
    <row r="11" spans="1:13" x14ac:dyDescent="0.2">
      <c r="A11" t="s">
        <v>25</v>
      </c>
      <c r="B11">
        <v>0.63450000000000006</v>
      </c>
      <c r="C11">
        <v>0.22950000000000001</v>
      </c>
      <c r="F11">
        <v>12.45</v>
      </c>
      <c r="G11">
        <v>0.52600000000000002</v>
      </c>
      <c r="H11">
        <f t="shared" si="0"/>
        <v>0.80473605328469955</v>
      </c>
      <c r="I11">
        <f t="shared" si="1"/>
        <v>78.845728038423886</v>
      </c>
    </row>
    <row r="12" spans="1:13" x14ac:dyDescent="0.2">
      <c r="A12" t="s">
        <v>26</v>
      </c>
      <c r="B12">
        <v>0.75724999999999998</v>
      </c>
      <c r="C12">
        <v>0.19724808499999999</v>
      </c>
      <c r="D12">
        <v>157</v>
      </c>
      <c r="F12">
        <v>12.38</v>
      </c>
      <c r="G12">
        <v>0.26400000000000001</v>
      </c>
      <c r="H12">
        <f t="shared" si="0"/>
        <v>0.97862313663872891</v>
      </c>
      <c r="I12">
        <f t="shared" si="1"/>
        <v>77.379122938061954</v>
      </c>
      <c r="K12">
        <f t="shared" si="2"/>
        <v>0</v>
      </c>
      <c r="L12">
        <f t="shared" si="4"/>
        <v>42268.050615008782</v>
      </c>
      <c r="M12" t="e">
        <f t="shared" si="3"/>
        <v>#DIV/0!</v>
      </c>
    </row>
    <row r="13" spans="1:13" x14ac:dyDescent="0.2">
      <c r="A13" t="s">
        <v>27</v>
      </c>
      <c r="B13">
        <v>0.85333333300000003</v>
      </c>
      <c r="C13">
        <v>0.234925983</v>
      </c>
      <c r="F13">
        <v>24.1</v>
      </c>
      <c r="G13">
        <v>0.20699999999999999</v>
      </c>
      <c r="H13">
        <f t="shared" si="0"/>
        <v>1.209898194196853</v>
      </c>
      <c r="I13">
        <f t="shared" si="1"/>
        <v>70.529350080273019</v>
      </c>
    </row>
    <row r="40" spans="2:6" x14ac:dyDescent="0.2">
      <c r="C40" t="s">
        <v>18</v>
      </c>
      <c r="D40" t="s">
        <v>11</v>
      </c>
      <c r="E40" t="s">
        <v>19</v>
      </c>
      <c r="F40" t="s">
        <v>11</v>
      </c>
    </row>
    <row r="41" spans="2:6" x14ac:dyDescent="0.2">
      <c r="B41" t="s">
        <v>12</v>
      </c>
      <c r="C41">
        <v>0.60349999999999993</v>
      </c>
      <c r="D41">
        <v>3.5355339059327407E-3</v>
      </c>
      <c r="E41">
        <v>0.55100000000000005</v>
      </c>
      <c r="F41">
        <v>1.2727922061357866E-2</v>
      </c>
    </row>
    <row r="42" spans="2:6" x14ac:dyDescent="0.2">
      <c r="B42" t="s">
        <v>13</v>
      </c>
      <c r="C42">
        <v>0.73449999999999993</v>
      </c>
      <c r="D42">
        <v>1.2020815280171319E-2</v>
      </c>
      <c r="E42">
        <v>0.32500000000000001</v>
      </c>
      <c r="F42">
        <v>7.0710678118654814E-3</v>
      </c>
    </row>
    <row r="43" spans="2:6" x14ac:dyDescent="0.2">
      <c r="B43" t="s">
        <v>14</v>
      </c>
      <c r="C43">
        <v>0.69550000000000001</v>
      </c>
      <c r="D43">
        <v>7.0710678118654816E-4</v>
      </c>
      <c r="E43">
        <v>0.26600000000000001</v>
      </c>
      <c r="F43">
        <v>8.4852813742385784E-3</v>
      </c>
    </row>
    <row r="44" spans="2:6" x14ac:dyDescent="0.2">
      <c r="B44" t="s">
        <v>15</v>
      </c>
      <c r="C44">
        <v>0.70525000000000004</v>
      </c>
      <c r="D44">
        <v>1.3292385038058456E-2</v>
      </c>
      <c r="E44">
        <v>0.26866666666666666</v>
      </c>
      <c r="F44">
        <v>2.168460795638745E-2</v>
      </c>
    </row>
    <row r="45" spans="2:6" x14ac:dyDescent="0.2">
      <c r="B45" t="s">
        <v>20</v>
      </c>
      <c r="C45">
        <v>0.63450000000000006</v>
      </c>
      <c r="D45">
        <v>1.173314393786537E-2</v>
      </c>
      <c r="E45">
        <v>0.22950000000000001</v>
      </c>
      <c r="F45">
        <v>3.3166247903554024E-3</v>
      </c>
    </row>
    <row r="46" spans="2:6" x14ac:dyDescent="0.2">
      <c r="B46" t="s">
        <v>16</v>
      </c>
      <c r="C46">
        <v>0.75725000000000009</v>
      </c>
      <c r="D46">
        <v>2.9635283025474912E-2</v>
      </c>
      <c r="E46">
        <v>0.19724808500000002</v>
      </c>
      <c r="F46">
        <v>1.6465061758462898E-3</v>
      </c>
    </row>
    <row r="47" spans="2:6" x14ac:dyDescent="0.2">
      <c r="B47" t="s">
        <v>17</v>
      </c>
      <c r="C47">
        <v>0.85333333333333317</v>
      </c>
      <c r="D47">
        <v>2.4229458654015892E-2</v>
      </c>
      <c r="E47">
        <v>0.23492598333333334</v>
      </c>
      <c r="F47">
        <v>1.4325307041421022E-2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Y53"/>
  <sheetViews>
    <sheetView zoomScale="50" zoomScaleNormal="50" workbookViewId="0">
      <selection activeCell="AF68" sqref="AF68"/>
    </sheetView>
  </sheetViews>
  <sheetFormatPr defaultRowHeight="14.25" x14ac:dyDescent="0.2"/>
  <cols>
    <col min="1" max="1" width="30" bestFit="1" customWidth="1"/>
    <col min="2" max="2" width="21.125" bestFit="1" customWidth="1"/>
    <col min="3" max="3" width="8.5" bestFit="1" customWidth="1"/>
    <col min="4" max="4" width="20.75" bestFit="1" customWidth="1"/>
    <col min="5" max="5" width="21.125" bestFit="1" customWidth="1"/>
    <col min="6" max="7" width="21.125" customWidth="1"/>
    <col min="8" max="8" width="23.875" customWidth="1"/>
    <col min="23" max="23" width="9" customWidth="1"/>
    <col min="25" max="25" width="12.875" bestFit="1" customWidth="1"/>
    <col min="27" max="27" width="13" bestFit="1" customWidth="1"/>
    <col min="31" max="31" width="13" bestFit="1" customWidth="1"/>
    <col min="35" max="35" width="13" bestFit="1" customWidth="1"/>
    <col min="39" max="39" width="13" bestFit="1" customWidth="1"/>
    <col min="51" max="51" width="12.875" bestFit="1" customWidth="1"/>
  </cols>
  <sheetData>
    <row r="2" spans="1:39" x14ac:dyDescent="0.2">
      <c r="Y2" s="3">
        <v>1</v>
      </c>
      <c r="Z2" s="3"/>
      <c r="AA2" s="3"/>
      <c r="AB2" s="4"/>
      <c r="AC2" s="3">
        <v>2</v>
      </c>
      <c r="AD2" s="3"/>
      <c r="AE2" s="3"/>
      <c r="AF2" s="4"/>
      <c r="AG2" s="3">
        <v>4</v>
      </c>
      <c r="AH2" s="3"/>
      <c r="AI2" s="3"/>
      <c r="AJ2" s="4"/>
      <c r="AK2" s="3">
        <v>8</v>
      </c>
      <c r="AL2" s="3"/>
      <c r="AM2" s="3"/>
    </row>
    <row r="3" spans="1:39" ht="23.25" x14ac:dyDescent="0.35">
      <c r="A3" s="5" t="s">
        <v>28</v>
      </c>
      <c r="Y3" t="s">
        <v>18</v>
      </c>
      <c r="Z3" t="s">
        <v>19</v>
      </c>
      <c r="AA3" t="s">
        <v>29</v>
      </c>
      <c r="AC3" t="s">
        <v>18</v>
      </c>
      <c r="AD3" t="s">
        <v>19</v>
      </c>
      <c r="AE3" t="s">
        <v>29</v>
      </c>
      <c r="AG3" t="s">
        <v>18</v>
      </c>
      <c r="AH3" t="s">
        <v>19</v>
      </c>
      <c r="AI3" t="s">
        <v>29</v>
      </c>
      <c r="AK3" t="s">
        <v>18</v>
      </c>
      <c r="AL3" t="s">
        <v>19</v>
      </c>
      <c r="AM3" t="s">
        <v>29</v>
      </c>
    </row>
    <row r="4" spans="1:39" ht="18.75" x14ac:dyDescent="0.35">
      <c r="B4" s="6" t="s">
        <v>30</v>
      </c>
      <c r="C4" s="6" t="s">
        <v>31</v>
      </c>
      <c r="D4" s="6" t="s">
        <v>32</v>
      </c>
      <c r="E4" s="6" t="s">
        <v>0</v>
      </c>
      <c r="F4" s="6" t="s">
        <v>1</v>
      </c>
      <c r="G4" s="6" t="s">
        <v>33</v>
      </c>
      <c r="H4" s="6" t="s">
        <v>4</v>
      </c>
      <c r="Y4">
        <v>0.72099999999999997</v>
      </c>
      <c r="Z4">
        <v>0.28000000000000003</v>
      </c>
      <c r="AA4">
        <v>185</v>
      </c>
      <c r="AC4">
        <v>0.82399999999999995</v>
      </c>
      <c r="AD4">
        <v>0.4</v>
      </c>
      <c r="AE4">
        <v>245</v>
      </c>
      <c r="AG4">
        <v>0.92100000000000004</v>
      </c>
      <c r="AH4">
        <v>0.6</v>
      </c>
      <c r="AI4">
        <v>345</v>
      </c>
      <c r="AK4">
        <v>1</v>
      </c>
      <c r="AL4">
        <v>0.91</v>
      </c>
      <c r="AM4">
        <v>473</v>
      </c>
    </row>
    <row r="5" spans="1:39" x14ac:dyDescent="0.2">
      <c r="A5" t="s">
        <v>34</v>
      </c>
      <c r="B5">
        <v>20.7</v>
      </c>
      <c r="C5">
        <v>0.72</v>
      </c>
      <c r="D5">
        <v>0.27250000000000002</v>
      </c>
      <c r="E5">
        <v>183</v>
      </c>
      <c r="F5">
        <v>3.8</v>
      </c>
      <c r="G5">
        <f>10*((8.314*295.15)/96485)*LN(B5/$B$15)</f>
        <v>0.93403938622512783</v>
      </c>
      <c r="H5">
        <f>(C5/G5)*100</f>
        <v>77.084543823129664</v>
      </c>
      <c r="Y5">
        <v>0.72199999999999998</v>
      </c>
      <c r="Z5">
        <v>0.28000000000000003</v>
      </c>
      <c r="AA5">
        <v>184</v>
      </c>
      <c r="AC5">
        <v>0.83599999999999997</v>
      </c>
      <c r="AD5">
        <v>0.41</v>
      </c>
      <c r="AE5">
        <v>251</v>
      </c>
      <c r="AG5">
        <v>0.90300000000000002</v>
      </c>
      <c r="AH5">
        <v>0.62</v>
      </c>
      <c r="AI5">
        <v>343</v>
      </c>
      <c r="AK5">
        <v>1</v>
      </c>
      <c r="AL5">
        <v>0.92</v>
      </c>
      <c r="AM5">
        <v>461</v>
      </c>
    </row>
    <row r="6" spans="1:39" x14ac:dyDescent="0.2">
      <c r="A6" t="s">
        <v>35</v>
      </c>
      <c r="B6">
        <v>40.1</v>
      </c>
      <c r="C6">
        <v>0.82</v>
      </c>
      <c r="D6">
        <v>0.40200000000000002</v>
      </c>
      <c r="E6">
        <v>245</v>
      </c>
      <c r="F6">
        <v>3.2</v>
      </c>
      <c r="G6">
        <f t="shared" ref="G6:G8" si="0">10*((8.314*295.15)/96485)*LN(B6/$B$15)</f>
        <v>1.1022114499881357</v>
      </c>
      <c r="H6">
        <f t="shared" ref="H6:H8" si="1">(C6/G6)*100</f>
        <v>74.395888375939705</v>
      </c>
      <c r="Y6">
        <v>0.70699999999999996</v>
      </c>
      <c r="Z6">
        <v>0.25</v>
      </c>
      <c r="AA6">
        <v>178</v>
      </c>
      <c r="AC6">
        <v>0.79900000000000004</v>
      </c>
      <c r="AD6">
        <v>0.41</v>
      </c>
      <c r="AE6">
        <v>235</v>
      </c>
      <c r="AG6">
        <v>0.92100000000000004</v>
      </c>
      <c r="AH6">
        <v>0.59</v>
      </c>
      <c r="AI6">
        <v>336</v>
      </c>
    </row>
    <row r="7" spans="1:39" x14ac:dyDescent="0.2">
      <c r="A7" t="s">
        <v>36</v>
      </c>
      <c r="B7">
        <v>69.2</v>
      </c>
      <c r="C7">
        <v>0.91500000000000004</v>
      </c>
      <c r="D7">
        <v>0.60499999999999998</v>
      </c>
      <c r="E7">
        <v>344</v>
      </c>
      <c r="F7">
        <v>2.5</v>
      </c>
      <c r="G7">
        <f t="shared" si="0"/>
        <v>1.2409786713407718</v>
      </c>
      <c r="H7">
        <f t="shared" si="1"/>
        <v>73.732129417778026</v>
      </c>
      <c r="X7" t="s">
        <v>11</v>
      </c>
      <c r="Y7">
        <f>STDEV(Y4:Y6)</f>
        <v>8.3864970836060905E-3</v>
      </c>
      <c r="Z7">
        <f t="shared" ref="Z7:AM7" si="2">STDEV(Z4:Z6)</f>
        <v>1.732050807568879E-2</v>
      </c>
      <c r="AA7">
        <f t="shared" si="2"/>
        <v>3.7859388972001824</v>
      </c>
      <c r="AC7">
        <f t="shared" si="2"/>
        <v>1.8876793513023647E-2</v>
      </c>
      <c r="AD7">
        <f t="shared" si="2"/>
        <v>5.7735026918962311E-3</v>
      </c>
      <c r="AE7">
        <f t="shared" si="2"/>
        <v>8.0829037686547611</v>
      </c>
      <c r="AG7">
        <f t="shared" si="2"/>
        <v>1.0392304845413272E-2</v>
      </c>
      <c r="AH7">
        <f t="shared" si="2"/>
        <v>1.527525231651948E-2</v>
      </c>
      <c r="AI7">
        <f t="shared" si="2"/>
        <v>4.7258156262526088</v>
      </c>
      <c r="AK7">
        <f t="shared" si="2"/>
        <v>0</v>
      </c>
      <c r="AL7">
        <f t="shared" si="2"/>
        <v>7.0710678118654814E-3</v>
      </c>
      <c r="AM7">
        <f t="shared" si="2"/>
        <v>8.4852813742385695</v>
      </c>
    </row>
    <row r="8" spans="1:39" x14ac:dyDescent="0.2">
      <c r="A8" t="s">
        <v>37</v>
      </c>
      <c r="B8">
        <v>107.7</v>
      </c>
      <c r="C8">
        <v>0.99150000000000005</v>
      </c>
      <c r="D8">
        <v>0.91500000000000004</v>
      </c>
      <c r="E8">
        <v>467</v>
      </c>
      <c r="F8">
        <v>2</v>
      </c>
      <c r="G8">
        <f t="shared" si="0"/>
        <v>1.3534800340394442</v>
      </c>
      <c r="H8">
        <f t="shared" si="1"/>
        <v>73.255605924298777</v>
      </c>
    </row>
    <row r="11" spans="1:39" ht="23.25" x14ac:dyDescent="0.35">
      <c r="A11" s="5" t="s">
        <v>38</v>
      </c>
    </row>
    <row r="12" spans="1:39" ht="18.75" x14ac:dyDescent="0.35">
      <c r="B12" s="6" t="s">
        <v>30</v>
      </c>
      <c r="C12" s="6" t="s">
        <v>31</v>
      </c>
      <c r="D12" s="6" t="s">
        <v>32</v>
      </c>
      <c r="E12" s="6" t="s">
        <v>0</v>
      </c>
      <c r="F12" s="6" t="s">
        <v>1</v>
      </c>
      <c r="G12" s="6" t="s">
        <v>33</v>
      </c>
      <c r="H12" s="6" t="s">
        <v>4</v>
      </c>
    </row>
    <row r="13" spans="1:39" x14ac:dyDescent="0.2">
      <c r="A13">
        <v>0</v>
      </c>
      <c r="B13">
        <v>2.5700000000000001E-2</v>
      </c>
      <c r="C13">
        <v>1.1850000000000001</v>
      </c>
      <c r="D13">
        <v>3.5000000000000003E-2</v>
      </c>
      <c r="E13">
        <v>14</v>
      </c>
      <c r="F13">
        <v>75</v>
      </c>
      <c r="G13">
        <f>10*((8.314*295.15)/96485)*LN($B$5/B13)</f>
        <v>1.7018052845675351</v>
      </c>
      <c r="H13">
        <f>(C13/G13)*100</f>
        <v>69.631937962934103</v>
      </c>
    </row>
    <row r="14" spans="1:39" x14ac:dyDescent="0.2">
      <c r="A14">
        <v>0.1</v>
      </c>
      <c r="B14">
        <v>0.22800000000000001</v>
      </c>
      <c r="C14">
        <v>0.94399999999999995</v>
      </c>
      <c r="D14">
        <v>0.23799999999999999</v>
      </c>
      <c r="E14">
        <v>126</v>
      </c>
      <c r="F14">
        <v>7</v>
      </c>
      <c r="G14">
        <f t="shared" ref="G14:G18" si="3">10*((8.314*295.15)/96485)*LN($B$5/B14)</f>
        <v>1.1466457254139026</v>
      </c>
      <c r="H14">
        <f t="shared" ref="H14:H18" si="4">(C14/G14)*100</f>
        <v>82.327084911884711</v>
      </c>
    </row>
    <row r="15" spans="1:39" x14ac:dyDescent="0.2">
      <c r="A15">
        <v>0.25</v>
      </c>
      <c r="B15">
        <v>0.52600000000000002</v>
      </c>
      <c r="C15">
        <v>0.73499999999999999</v>
      </c>
      <c r="D15">
        <v>0.30449999999999999</v>
      </c>
      <c r="E15">
        <v>188</v>
      </c>
      <c r="F15">
        <v>3.8</v>
      </c>
      <c r="G15">
        <f t="shared" si="3"/>
        <v>0.93403938622512783</v>
      </c>
      <c r="H15">
        <f t="shared" si="4"/>
        <v>78.690471819444866</v>
      </c>
    </row>
    <row r="16" spans="1:39" x14ac:dyDescent="0.2">
      <c r="A16">
        <v>0.5</v>
      </c>
      <c r="B16">
        <v>1.006</v>
      </c>
      <c r="C16">
        <v>0.61299999999999999</v>
      </c>
      <c r="D16">
        <v>0.29599999999999999</v>
      </c>
      <c r="E16">
        <v>223</v>
      </c>
      <c r="F16">
        <v>2.7</v>
      </c>
      <c r="G16">
        <f t="shared" si="3"/>
        <v>0.76912436423630315</v>
      </c>
      <c r="H16">
        <f t="shared" si="4"/>
        <v>79.701024763228531</v>
      </c>
    </row>
    <row r="17" spans="1:51" x14ac:dyDescent="0.2">
      <c r="A17">
        <v>1</v>
      </c>
      <c r="B17">
        <v>1.9059999999999999</v>
      </c>
      <c r="C17">
        <v>0.47099999999999997</v>
      </c>
      <c r="D17">
        <v>0.23400000000000001</v>
      </c>
      <c r="E17">
        <v>225</v>
      </c>
      <c r="F17">
        <v>2.1</v>
      </c>
      <c r="G17">
        <f t="shared" si="3"/>
        <v>0.60660291945183942</v>
      </c>
      <c r="H17">
        <f t="shared" si="4"/>
        <v>77.645521460005853</v>
      </c>
      <c r="Y17" s="3">
        <v>0</v>
      </c>
      <c r="Z17" s="3"/>
      <c r="AA17" s="3"/>
      <c r="AB17" s="3"/>
      <c r="AC17" s="3"/>
      <c r="AD17" s="3">
        <v>0.1</v>
      </c>
      <c r="AE17" s="3"/>
      <c r="AF17" s="3"/>
      <c r="AG17" s="3"/>
      <c r="AH17" s="3"/>
      <c r="AI17" s="3">
        <v>0.25</v>
      </c>
      <c r="AJ17" s="3"/>
      <c r="AK17" s="3"/>
      <c r="AL17" s="3"/>
      <c r="AM17" s="3"/>
      <c r="AN17" s="3">
        <v>0.5</v>
      </c>
      <c r="AO17" s="3"/>
      <c r="AP17" s="3"/>
      <c r="AQ17" s="3"/>
      <c r="AR17" s="3">
        <v>1</v>
      </c>
      <c r="AS17" s="3"/>
      <c r="AT17" s="3"/>
      <c r="AU17" s="3"/>
      <c r="AV17" s="3">
        <v>2</v>
      </c>
      <c r="AW17" s="3"/>
      <c r="AX17" s="3"/>
      <c r="AY17" s="3"/>
    </row>
    <row r="18" spans="1:51" x14ac:dyDescent="0.2">
      <c r="A18">
        <v>2</v>
      </c>
      <c r="B18">
        <v>3.84</v>
      </c>
      <c r="C18">
        <v>0.34100000000000003</v>
      </c>
      <c r="D18">
        <v>0.16500000000000001</v>
      </c>
      <c r="E18">
        <v>220</v>
      </c>
      <c r="F18">
        <v>1.5</v>
      </c>
      <c r="G18">
        <f t="shared" si="3"/>
        <v>0.42845539389049209</v>
      </c>
      <c r="H18">
        <f t="shared" si="4"/>
        <v>79.588214983974609</v>
      </c>
      <c r="Y18" t="s">
        <v>39</v>
      </c>
      <c r="Z18" t="s">
        <v>19</v>
      </c>
      <c r="AA18" t="s">
        <v>18</v>
      </c>
      <c r="AC18" t="s">
        <v>29</v>
      </c>
      <c r="AD18" t="s">
        <v>39</v>
      </c>
      <c r="AE18" t="s">
        <v>19</v>
      </c>
      <c r="AG18" t="s">
        <v>18</v>
      </c>
      <c r="AH18" t="s">
        <v>29</v>
      </c>
      <c r="AI18" t="s">
        <v>39</v>
      </c>
      <c r="AK18" t="s">
        <v>19</v>
      </c>
      <c r="AL18" t="s">
        <v>18</v>
      </c>
      <c r="AM18" t="s">
        <v>29</v>
      </c>
      <c r="AN18" t="s">
        <v>39</v>
      </c>
      <c r="AO18" t="s">
        <v>19</v>
      </c>
      <c r="AP18" t="s">
        <v>18</v>
      </c>
      <c r="AQ18" t="s">
        <v>29</v>
      </c>
      <c r="AR18" t="s">
        <v>39</v>
      </c>
      <c r="AS18" t="s">
        <v>19</v>
      </c>
      <c r="AT18" t="s">
        <v>18</v>
      </c>
      <c r="AU18" t="s">
        <v>29</v>
      </c>
      <c r="AV18" t="s">
        <v>39</v>
      </c>
      <c r="AW18" t="s">
        <v>19</v>
      </c>
      <c r="AX18" t="s">
        <v>18</v>
      </c>
      <c r="AY18" t="s">
        <v>29</v>
      </c>
    </row>
    <row r="19" spans="1:51" x14ac:dyDescent="0.2">
      <c r="Y19">
        <v>76</v>
      </c>
      <c r="Z19">
        <v>3.4859999999999995E-2</v>
      </c>
      <c r="AA19">
        <v>1.135</v>
      </c>
      <c r="AC19">
        <v>-14</v>
      </c>
      <c r="AD19">
        <v>7</v>
      </c>
      <c r="AE19">
        <v>0.23799999999999999</v>
      </c>
      <c r="AG19">
        <v>0.92300000000000004</v>
      </c>
      <c r="AH19">
        <v>125</v>
      </c>
      <c r="AI19">
        <v>3.9</v>
      </c>
      <c r="AK19">
        <v>0.308</v>
      </c>
      <c r="AL19">
        <v>0.74</v>
      </c>
      <c r="AM19">
        <v>194</v>
      </c>
      <c r="AN19">
        <v>2.6</v>
      </c>
      <c r="AO19">
        <v>0.3</v>
      </c>
      <c r="AP19">
        <v>0.59599999999999997</v>
      </c>
      <c r="AQ19">
        <v>224</v>
      </c>
      <c r="AR19">
        <v>2.1</v>
      </c>
      <c r="AS19">
        <v>0.23799999999999999</v>
      </c>
      <c r="AT19">
        <v>0.46600000000000003</v>
      </c>
      <c r="AU19">
        <v>225</v>
      </c>
      <c r="AV19">
        <v>1.5</v>
      </c>
      <c r="AW19">
        <v>0.17100000000000001</v>
      </c>
      <c r="AX19">
        <v>0.34399999999999997</v>
      </c>
      <c r="AY19">
        <v>221</v>
      </c>
    </row>
    <row r="20" spans="1:51" x14ac:dyDescent="0.2">
      <c r="Y20">
        <v>75</v>
      </c>
      <c r="Z20">
        <v>3.5001749999999998E-2</v>
      </c>
      <c r="AA20">
        <v>1.1040000000000001</v>
      </c>
      <c r="AC20">
        <v>-14</v>
      </c>
      <c r="AD20">
        <v>7</v>
      </c>
      <c r="AE20">
        <v>0.24099999999999999</v>
      </c>
      <c r="AG20">
        <v>0.92100000000000004</v>
      </c>
      <c r="AH20">
        <v>125</v>
      </c>
      <c r="AI20">
        <v>3.4</v>
      </c>
      <c r="AK20">
        <v>0.308</v>
      </c>
      <c r="AL20">
        <v>0.73799999999999999</v>
      </c>
      <c r="AM20">
        <v>187</v>
      </c>
      <c r="AN20">
        <v>2.6</v>
      </c>
      <c r="AO20">
        <v>0.29599999999999999</v>
      </c>
      <c r="AP20">
        <v>0.59599999999999997</v>
      </c>
      <c r="AQ20">
        <v>220</v>
      </c>
      <c r="AR20">
        <v>2</v>
      </c>
      <c r="AS20">
        <v>0.23300000000000001</v>
      </c>
      <c r="AT20">
        <v>0.47</v>
      </c>
      <c r="AU20">
        <v>223</v>
      </c>
      <c r="AV20">
        <v>1.5</v>
      </c>
      <c r="AW20">
        <v>0.16500000000000001</v>
      </c>
      <c r="AX20">
        <v>0.34300000000000003</v>
      </c>
      <c r="AY20">
        <v>221</v>
      </c>
    </row>
    <row r="21" spans="1:51" ht="23.25" x14ac:dyDescent="0.35">
      <c r="A21" s="5" t="s">
        <v>40</v>
      </c>
      <c r="Y21">
        <v>73</v>
      </c>
      <c r="Z21">
        <v>3.6161429999999994E-2</v>
      </c>
      <c r="AA21">
        <v>1.1779999999999999</v>
      </c>
      <c r="AC21">
        <v>-14</v>
      </c>
      <c r="AD21">
        <v>7</v>
      </c>
      <c r="AE21">
        <v>0.23599999999999999</v>
      </c>
      <c r="AG21">
        <v>0.90900000000000003</v>
      </c>
      <c r="AH21">
        <v>125</v>
      </c>
      <c r="AI21">
        <v>3.7</v>
      </c>
      <c r="AK21">
        <v>0.29499999999999998</v>
      </c>
      <c r="AL21">
        <v>0.72799999999999998</v>
      </c>
      <c r="AM21">
        <v>183</v>
      </c>
      <c r="AN21">
        <v>2.6</v>
      </c>
      <c r="AO21">
        <v>0.29299999999999998</v>
      </c>
      <c r="AP21">
        <v>0.59699999999999998</v>
      </c>
      <c r="AQ21">
        <v>221</v>
      </c>
      <c r="AR21">
        <v>2.1</v>
      </c>
      <c r="AS21">
        <v>0.23400000000000001</v>
      </c>
      <c r="AT21">
        <v>0.46400000000000002</v>
      </c>
      <c r="AU21">
        <v>223</v>
      </c>
      <c r="AV21">
        <v>1.5</v>
      </c>
      <c r="AW21">
        <v>0.16300000000000001</v>
      </c>
      <c r="AX21">
        <v>0.34100000000000003</v>
      </c>
      <c r="AY21">
        <v>215</v>
      </c>
    </row>
    <row r="22" spans="1:51" ht="18.75" x14ac:dyDescent="0.35">
      <c r="A22" s="6" t="s">
        <v>41</v>
      </c>
      <c r="B22" s="6" t="s">
        <v>30</v>
      </c>
      <c r="C22" s="6" t="s">
        <v>31</v>
      </c>
      <c r="D22" s="6" t="s">
        <v>32</v>
      </c>
      <c r="E22" s="6" t="s">
        <v>0</v>
      </c>
      <c r="F22" s="6" t="s">
        <v>42</v>
      </c>
      <c r="G22" s="6" t="s">
        <v>33</v>
      </c>
      <c r="H22" s="6" t="s">
        <v>4</v>
      </c>
      <c r="X22" t="s">
        <v>11</v>
      </c>
      <c r="Y22">
        <f>STDEV(Y19:Y21)</f>
        <v>1.5275252316519468</v>
      </c>
      <c r="Z22">
        <f t="shared" ref="Z22:AY22" si="5">STDEV(Z19:Z21)</f>
        <v>7.1398772279360548E-4</v>
      </c>
      <c r="AA22">
        <f t="shared" si="5"/>
        <v>3.7161808352124015E-2</v>
      </c>
      <c r="AC22">
        <f t="shared" si="5"/>
        <v>0</v>
      </c>
      <c r="AD22">
        <f t="shared" si="5"/>
        <v>0</v>
      </c>
      <c r="AE22">
        <f t="shared" si="5"/>
        <v>2.5166114784235852E-3</v>
      </c>
      <c r="AG22">
        <f t="shared" si="5"/>
        <v>7.5718777944003713E-3</v>
      </c>
      <c r="AH22">
        <f t="shared" si="5"/>
        <v>0</v>
      </c>
      <c r="AI22">
        <f t="shared" si="5"/>
        <v>0.25166114784235838</v>
      </c>
      <c r="AK22">
        <f t="shared" si="5"/>
        <v>7.5055534994651419E-3</v>
      </c>
      <c r="AL22">
        <f t="shared" si="5"/>
        <v>6.4291005073286427E-3</v>
      </c>
      <c r="AM22">
        <f t="shared" si="5"/>
        <v>5.5677643628300215</v>
      </c>
      <c r="AN22">
        <f t="shared" si="5"/>
        <v>0</v>
      </c>
      <c r="AO22">
        <f t="shared" si="5"/>
        <v>3.5118845842842497E-3</v>
      </c>
      <c r="AP22">
        <f t="shared" si="5"/>
        <v>5.7735026918962634E-4</v>
      </c>
      <c r="AQ22">
        <f t="shared" si="5"/>
        <v>2.0816659994661331</v>
      </c>
      <c r="AR22">
        <f t="shared" si="5"/>
        <v>5.773502691896263E-2</v>
      </c>
      <c r="AS22">
        <f t="shared" si="5"/>
        <v>2.6457513110645773E-3</v>
      </c>
      <c r="AT22">
        <f t="shared" si="5"/>
        <v>3.0550504633038659E-3</v>
      </c>
      <c r="AU22">
        <f t="shared" si="5"/>
        <v>1.1547005383792515</v>
      </c>
      <c r="AV22">
        <f t="shared" si="5"/>
        <v>0</v>
      </c>
      <c r="AW22">
        <f t="shared" si="5"/>
        <v>4.1633319989322695E-3</v>
      </c>
      <c r="AX22">
        <f t="shared" si="5"/>
        <v>1.5275252316519238E-3</v>
      </c>
      <c r="AY22">
        <f t="shared" si="5"/>
        <v>3.4641016151377544</v>
      </c>
    </row>
    <row r="23" spans="1:51" x14ac:dyDescent="0.2">
      <c r="A23">
        <v>22</v>
      </c>
      <c r="B23">
        <v>20.7</v>
      </c>
      <c r="C23">
        <v>0.72</v>
      </c>
      <c r="D23">
        <v>0.27250000000000002</v>
      </c>
      <c r="E23">
        <v>183</v>
      </c>
      <c r="F23">
        <v>3.8</v>
      </c>
      <c r="G23">
        <f>10*((8.314*(A23+273.15))/96485)*LN($B$5/$B$15)</f>
        <v>0.93403938622512783</v>
      </c>
      <c r="H23">
        <f>(C23/G23)*100</f>
        <v>77.084543823129664</v>
      </c>
    </row>
    <row r="24" spans="1:51" x14ac:dyDescent="0.2">
      <c r="A24">
        <v>30</v>
      </c>
      <c r="C24">
        <v>0.73</v>
      </c>
      <c r="D24">
        <v>0.30299999999999999</v>
      </c>
      <c r="E24">
        <v>192</v>
      </c>
      <c r="F24">
        <v>3.7</v>
      </c>
      <c r="G24">
        <f t="shared" ref="G24:G26" si="6">10*((8.314*(A24+273.15))/96485)*LN($B$5/$B$15)</f>
        <v>0.95935639483024748</v>
      </c>
      <c r="H24">
        <f t="shared" ref="H24:H26" si="7">(C24/G24)*100</f>
        <v>76.092680877909729</v>
      </c>
    </row>
    <row r="25" spans="1:51" x14ac:dyDescent="0.2">
      <c r="A25">
        <v>40</v>
      </c>
      <c r="C25">
        <v>0.745</v>
      </c>
      <c r="D25">
        <v>0.36</v>
      </c>
      <c r="E25">
        <v>240</v>
      </c>
      <c r="F25">
        <v>3</v>
      </c>
      <c r="G25">
        <f t="shared" si="6"/>
        <v>0.9910026555866468</v>
      </c>
      <c r="H25">
        <f t="shared" si="7"/>
        <v>75.17638785326767</v>
      </c>
    </row>
    <row r="26" spans="1:51" x14ac:dyDescent="0.2">
      <c r="A26">
        <v>50</v>
      </c>
      <c r="C26">
        <v>0.76800000000000002</v>
      </c>
      <c r="D26">
        <v>0.46</v>
      </c>
      <c r="E26">
        <v>294</v>
      </c>
      <c r="F26">
        <v>2.5</v>
      </c>
      <c r="G26">
        <f t="shared" si="6"/>
        <v>1.0226489163430461</v>
      </c>
      <c r="H26">
        <f t="shared" si="7"/>
        <v>75.099087059744704</v>
      </c>
    </row>
    <row r="33" spans="7:40" x14ac:dyDescent="0.2">
      <c r="G33">
        <v>0</v>
      </c>
      <c r="H33">
        <v>0</v>
      </c>
    </row>
    <row r="34" spans="7:40" x14ac:dyDescent="0.2">
      <c r="G34">
        <v>0.1</v>
      </c>
      <c r="H34">
        <v>0.1</v>
      </c>
      <c r="Y34" s="3">
        <v>20</v>
      </c>
      <c r="Z34" s="3"/>
      <c r="AA34" s="3"/>
      <c r="AB34" s="4"/>
      <c r="AC34" s="3">
        <v>30</v>
      </c>
      <c r="AD34" s="3"/>
      <c r="AE34" s="3"/>
      <c r="AF34" s="4"/>
      <c r="AG34" s="3">
        <v>40</v>
      </c>
      <c r="AH34" s="3"/>
      <c r="AI34" s="3"/>
      <c r="AJ34" s="4"/>
      <c r="AK34" s="3">
        <v>50</v>
      </c>
      <c r="AL34" s="3"/>
      <c r="AM34" s="3"/>
    </row>
    <row r="35" spans="7:40" x14ac:dyDescent="0.2">
      <c r="G35">
        <v>0.2</v>
      </c>
      <c r="H35">
        <v>0.2</v>
      </c>
      <c r="Y35" t="s">
        <v>18</v>
      </c>
      <c r="Z35" t="s">
        <v>19</v>
      </c>
      <c r="AA35" t="s">
        <v>29</v>
      </c>
      <c r="AB35" t="s">
        <v>39</v>
      </c>
      <c r="AC35" t="s">
        <v>18</v>
      </c>
      <c r="AD35" t="s">
        <v>19</v>
      </c>
      <c r="AE35" t="s">
        <v>29</v>
      </c>
      <c r="AF35" t="s">
        <v>39</v>
      </c>
      <c r="AG35" t="s">
        <v>18</v>
      </c>
      <c r="AH35" t="s">
        <v>19</v>
      </c>
      <c r="AI35" t="s">
        <v>29</v>
      </c>
      <c r="AJ35" t="s">
        <v>39</v>
      </c>
      <c r="AK35" t="s">
        <v>18</v>
      </c>
      <c r="AL35" t="s">
        <v>19</v>
      </c>
      <c r="AM35" t="s">
        <v>29</v>
      </c>
      <c r="AN35" t="s">
        <v>39</v>
      </c>
    </row>
    <row r="36" spans="7:40" x14ac:dyDescent="0.2">
      <c r="G36">
        <v>0.3</v>
      </c>
      <c r="H36">
        <v>0.3</v>
      </c>
      <c r="Y36">
        <v>0.78</v>
      </c>
      <c r="Z36">
        <v>0.32</v>
      </c>
      <c r="AA36">
        <v>195</v>
      </c>
      <c r="AC36">
        <v>0.72099999999999997</v>
      </c>
      <c r="AD36">
        <v>0.31</v>
      </c>
      <c r="AE36">
        <v>191</v>
      </c>
      <c r="AF36">
        <v>3.7</v>
      </c>
      <c r="AG36">
        <v>0.75700000000000001</v>
      </c>
      <c r="AH36">
        <v>0.37</v>
      </c>
      <c r="AI36">
        <v>243</v>
      </c>
      <c r="AJ36">
        <v>3</v>
      </c>
      <c r="AK36">
        <v>0.78500000000000003</v>
      </c>
      <c r="AL36">
        <v>0.45</v>
      </c>
      <c r="AM36">
        <v>292</v>
      </c>
      <c r="AN36">
        <v>2.5</v>
      </c>
    </row>
    <row r="37" spans="7:40" x14ac:dyDescent="0.2">
      <c r="G37">
        <v>0.4</v>
      </c>
      <c r="H37">
        <v>0.4</v>
      </c>
      <c r="Y37">
        <v>0.78</v>
      </c>
      <c r="Z37">
        <v>0.31</v>
      </c>
      <c r="AA37">
        <v>192</v>
      </c>
      <c r="AC37">
        <v>0.74199999999999999</v>
      </c>
      <c r="AD37">
        <v>0.3</v>
      </c>
      <c r="AE37">
        <v>191</v>
      </c>
      <c r="AG37">
        <v>0.754</v>
      </c>
      <c r="AH37">
        <v>0.37</v>
      </c>
      <c r="AI37">
        <v>245</v>
      </c>
      <c r="AK37">
        <v>0.76900000000000002</v>
      </c>
      <c r="AL37">
        <v>0.46</v>
      </c>
      <c r="AM37">
        <v>293</v>
      </c>
    </row>
    <row r="38" spans="7:40" x14ac:dyDescent="0.2">
      <c r="G38">
        <v>0.5</v>
      </c>
      <c r="H38">
        <v>0.5</v>
      </c>
      <c r="Y38">
        <v>0.78</v>
      </c>
      <c r="Z38">
        <v>0.32</v>
      </c>
      <c r="AA38">
        <v>195</v>
      </c>
      <c r="AC38">
        <v>0.73299999999999998</v>
      </c>
      <c r="AD38">
        <v>0.31</v>
      </c>
      <c r="AE38">
        <v>193</v>
      </c>
      <c r="AG38">
        <v>0.745</v>
      </c>
      <c r="AH38">
        <v>0.36</v>
      </c>
      <c r="AI38">
        <v>229</v>
      </c>
      <c r="AK38">
        <v>0.751</v>
      </c>
      <c r="AL38">
        <v>0.48</v>
      </c>
      <c r="AM38">
        <v>298</v>
      </c>
    </row>
    <row r="39" spans="7:40" x14ac:dyDescent="0.2">
      <c r="G39">
        <v>0.6</v>
      </c>
      <c r="H39">
        <v>0.6</v>
      </c>
      <c r="X39" t="s">
        <v>11</v>
      </c>
      <c r="Y39">
        <f>STDEV(Y36:Y38)</f>
        <v>1.3597399555105182E-16</v>
      </c>
      <c r="Z39">
        <f t="shared" ref="Z39:AM39" si="8">STDEV(Z36:Z38)</f>
        <v>5.7735026918962623E-3</v>
      </c>
      <c r="AA39">
        <f t="shared" si="8"/>
        <v>1.7320508075688772</v>
      </c>
      <c r="AC39">
        <f t="shared" si="8"/>
        <v>1.0535653752852748E-2</v>
      </c>
      <c r="AD39">
        <f t="shared" si="8"/>
        <v>5.7735026918962623E-3</v>
      </c>
      <c r="AE39">
        <f t="shared" si="8"/>
        <v>1.1547005383792515</v>
      </c>
      <c r="AG39">
        <f t="shared" si="8"/>
        <v>6.2449979983984034E-3</v>
      </c>
      <c r="AH39">
        <f t="shared" si="8"/>
        <v>5.7735026918962623E-3</v>
      </c>
      <c r="AI39">
        <f t="shared" si="8"/>
        <v>8.717797887081348</v>
      </c>
      <c r="AK39">
        <f t="shared" si="8"/>
        <v>1.7009801096230778E-2</v>
      </c>
      <c r="AL39">
        <f t="shared" si="8"/>
        <v>1.5275252316519451E-2</v>
      </c>
      <c r="AM39">
        <f t="shared" si="8"/>
        <v>3.214550253664318</v>
      </c>
    </row>
    <row r="40" spans="7:40" x14ac:dyDescent="0.2">
      <c r="G40">
        <v>0.7</v>
      </c>
      <c r="H40">
        <v>0.7</v>
      </c>
    </row>
    <row r="41" spans="7:40" x14ac:dyDescent="0.2">
      <c r="G41">
        <v>0.8</v>
      </c>
      <c r="H41">
        <v>0.8</v>
      </c>
    </row>
    <row r="42" spans="7:40" x14ac:dyDescent="0.2">
      <c r="G42">
        <v>0.9</v>
      </c>
      <c r="H42">
        <v>0.9</v>
      </c>
    </row>
    <row r="43" spans="7:40" x14ac:dyDescent="0.2">
      <c r="G43">
        <v>1</v>
      </c>
      <c r="H43">
        <v>1</v>
      </c>
    </row>
    <row r="44" spans="7:40" x14ac:dyDescent="0.2">
      <c r="G44">
        <v>1.1000000000000001</v>
      </c>
      <c r="H44">
        <v>1.1000000000000001</v>
      </c>
    </row>
    <row r="45" spans="7:40" x14ac:dyDescent="0.2">
      <c r="G45">
        <v>1.2</v>
      </c>
      <c r="H45">
        <v>1.2</v>
      </c>
    </row>
    <row r="46" spans="7:40" x14ac:dyDescent="0.2">
      <c r="G46">
        <v>1.3</v>
      </c>
      <c r="H46">
        <v>1.3</v>
      </c>
    </row>
    <row r="47" spans="7:40" x14ac:dyDescent="0.2">
      <c r="G47">
        <v>1.4</v>
      </c>
      <c r="H47">
        <v>1.4</v>
      </c>
    </row>
    <row r="48" spans="7:40" x14ac:dyDescent="0.2">
      <c r="G48">
        <v>1.5</v>
      </c>
      <c r="H48">
        <v>1.5</v>
      </c>
    </row>
    <row r="49" spans="7:8" x14ac:dyDescent="0.2">
      <c r="G49">
        <v>1.6</v>
      </c>
      <c r="H49">
        <v>1.6</v>
      </c>
    </row>
    <row r="50" spans="7:8" x14ac:dyDescent="0.2">
      <c r="G50">
        <v>1.7</v>
      </c>
      <c r="H50">
        <v>1.7</v>
      </c>
    </row>
    <row r="51" spans="7:8" x14ac:dyDescent="0.2">
      <c r="G51">
        <v>1.8</v>
      </c>
      <c r="H51">
        <v>1.8</v>
      </c>
    </row>
    <row r="52" spans="7:8" x14ac:dyDescent="0.2">
      <c r="G52">
        <v>1.9</v>
      </c>
      <c r="H52">
        <v>1.9</v>
      </c>
    </row>
    <row r="53" spans="7:8" x14ac:dyDescent="0.2">
      <c r="G53">
        <v>2</v>
      </c>
      <c r="H53">
        <v>2</v>
      </c>
    </row>
  </sheetData>
  <mergeCells count="14">
    <mergeCell ref="AN17:AQ17"/>
    <mergeCell ref="AR17:AU17"/>
    <mergeCell ref="AV17:AY17"/>
    <mergeCell ref="Y34:AA34"/>
    <mergeCell ref="AC34:AE34"/>
    <mergeCell ref="AG34:AI34"/>
    <mergeCell ref="AK34:AM34"/>
    <mergeCell ref="Y2:AA2"/>
    <mergeCell ref="AC2:AE2"/>
    <mergeCell ref="AG2:AI2"/>
    <mergeCell ref="AK2:AM2"/>
    <mergeCell ref="Y17:AC17"/>
    <mergeCell ref="AD17:AH17"/>
    <mergeCell ref="AI17:AM1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62"/>
  <sheetViews>
    <sheetView tabSelected="1" topLeftCell="H17" zoomScale="80" zoomScaleNormal="80" workbookViewId="0">
      <selection activeCell="AR92" sqref="AR92"/>
    </sheetView>
  </sheetViews>
  <sheetFormatPr defaultRowHeight="14.25" x14ac:dyDescent="0.2"/>
  <cols>
    <col min="2" max="2" width="4.875" bestFit="1" customWidth="1"/>
    <col min="3" max="3" width="16" bestFit="1" customWidth="1"/>
    <col min="4" max="4" width="16.375" bestFit="1" customWidth="1"/>
    <col min="5" max="5" width="15.625" bestFit="1" customWidth="1"/>
    <col min="6" max="6" width="15.625" customWidth="1"/>
    <col min="7" max="7" width="13.875" bestFit="1" customWidth="1"/>
    <col min="8" max="8" width="13.625" bestFit="1" customWidth="1"/>
    <col min="9" max="9" width="13.625" customWidth="1"/>
    <col min="10" max="10" width="13.75" bestFit="1" customWidth="1"/>
    <col min="11" max="11" width="13.375" bestFit="1" customWidth="1"/>
    <col min="14" max="14" width="12.375" bestFit="1" customWidth="1"/>
    <col min="16" max="16" width="39.625" bestFit="1" customWidth="1"/>
    <col min="17" max="17" width="16.125" bestFit="1" customWidth="1"/>
    <col min="18" max="18" width="14.625" bestFit="1" customWidth="1"/>
    <col min="19" max="19" width="13.875" bestFit="1" customWidth="1"/>
  </cols>
  <sheetData>
    <row r="1" spans="2:22" x14ac:dyDescent="0.2">
      <c r="Q1" t="s">
        <v>43</v>
      </c>
      <c r="R1" t="s">
        <v>44</v>
      </c>
      <c r="S1" t="s">
        <v>45</v>
      </c>
      <c r="T1" t="s">
        <v>46</v>
      </c>
    </row>
    <row r="2" spans="2:22" x14ac:dyDescent="0.2">
      <c r="B2" t="s">
        <v>47</v>
      </c>
      <c r="C2" t="s">
        <v>48</v>
      </c>
      <c r="D2" t="s">
        <v>43</v>
      </c>
      <c r="E2" t="s">
        <v>49</v>
      </c>
      <c r="F2" t="s">
        <v>50</v>
      </c>
      <c r="G2" t="s">
        <v>44</v>
      </c>
      <c r="H2" t="s">
        <v>51</v>
      </c>
      <c r="I2" t="s">
        <v>50</v>
      </c>
      <c r="J2" t="s">
        <v>45</v>
      </c>
      <c r="K2" t="s">
        <v>52</v>
      </c>
      <c r="L2" t="s">
        <v>46</v>
      </c>
      <c r="M2" t="s">
        <v>53</v>
      </c>
      <c r="N2" t="s">
        <v>50</v>
      </c>
      <c r="P2" t="s">
        <v>54</v>
      </c>
      <c r="Q2">
        <v>0.22</v>
      </c>
      <c r="R2">
        <v>146</v>
      </c>
      <c r="S2">
        <v>4.5999999999999996</v>
      </c>
      <c r="T2">
        <v>0.70499999999999996</v>
      </c>
    </row>
    <row r="3" spans="2:22" x14ac:dyDescent="0.2">
      <c r="B3">
        <v>50</v>
      </c>
      <c r="C3">
        <v>50</v>
      </c>
      <c r="D3">
        <v>0.21866666666666668</v>
      </c>
      <c r="E3">
        <v>5.1316014394468881E-3</v>
      </c>
      <c r="F3">
        <v>0.3</v>
      </c>
      <c r="G3">
        <v>146</v>
      </c>
      <c r="H3">
        <v>2.6457513110645907</v>
      </c>
      <c r="I3">
        <v>117</v>
      </c>
      <c r="J3">
        <v>4.666666666666667</v>
      </c>
      <c r="K3">
        <v>5.7735026918962887E-2</v>
      </c>
      <c r="L3">
        <v>0.70500000000000007</v>
      </c>
      <c r="M3">
        <v>3.6055512754639926E-3</v>
      </c>
      <c r="N3">
        <v>1.7</v>
      </c>
      <c r="P3" t="s">
        <v>55</v>
      </c>
      <c r="Q3">
        <v>0.22</v>
      </c>
      <c r="R3">
        <v>148</v>
      </c>
      <c r="S3">
        <v>4.7</v>
      </c>
      <c r="T3">
        <v>0.70499999999999996</v>
      </c>
    </row>
    <row r="4" spans="2:22" x14ac:dyDescent="0.2">
      <c r="B4">
        <v>40</v>
      </c>
      <c r="C4">
        <v>50</v>
      </c>
      <c r="D4">
        <v>0.215</v>
      </c>
      <c r="E4">
        <v>4.3588989435406778E-3</v>
      </c>
      <c r="F4">
        <v>0.3</v>
      </c>
      <c r="G4">
        <v>145.33333333333334</v>
      </c>
      <c r="H4">
        <v>0.57735026918962584</v>
      </c>
      <c r="I4">
        <v>117</v>
      </c>
      <c r="J4">
        <v>4.7333333333333334</v>
      </c>
      <c r="K4">
        <v>5.7735026918962373E-2</v>
      </c>
      <c r="L4">
        <v>0.70233333333333325</v>
      </c>
      <c r="M4">
        <v>5.7735026918962634E-4</v>
      </c>
      <c r="N4">
        <v>1.7</v>
      </c>
      <c r="P4" t="s">
        <v>56</v>
      </c>
      <c r="Q4">
        <v>0.24299999999999999</v>
      </c>
      <c r="R4">
        <v>168.5</v>
      </c>
      <c r="S4">
        <v>4.3000000000000007</v>
      </c>
      <c r="T4">
        <v>0.70849999999999991</v>
      </c>
    </row>
    <row r="5" spans="2:22" x14ac:dyDescent="0.2">
      <c r="B5">
        <v>30</v>
      </c>
      <c r="C5">
        <v>50</v>
      </c>
      <c r="D5">
        <v>0.20566666666666666</v>
      </c>
      <c r="E5">
        <v>1.5275252316519479E-3</v>
      </c>
      <c r="F5">
        <v>0.3</v>
      </c>
      <c r="G5">
        <v>142</v>
      </c>
      <c r="H5">
        <v>2.6457513110645907</v>
      </c>
      <c r="I5">
        <v>117</v>
      </c>
      <c r="J5">
        <v>4.8666666666666671</v>
      </c>
      <c r="K5">
        <v>0.11547005383792526</v>
      </c>
      <c r="L5">
        <v>0.70199999999999996</v>
      </c>
      <c r="M5">
        <v>1.0000000000000009E-3</v>
      </c>
      <c r="N5">
        <v>1.7</v>
      </c>
      <c r="P5" t="s">
        <v>57</v>
      </c>
      <c r="Q5">
        <v>0.23</v>
      </c>
      <c r="R5">
        <v>172</v>
      </c>
      <c r="S5" t="s">
        <v>58</v>
      </c>
      <c r="T5">
        <v>0.69</v>
      </c>
    </row>
    <row r="6" spans="2:22" x14ac:dyDescent="0.2">
      <c r="B6">
        <v>20</v>
      </c>
      <c r="C6">
        <v>50</v>
      </c>
      <c r="D6">
        <v>0.20433333333333334</v>
      </c>
      <c r="E6">
        <v>5.7735026918962634E-4</v>
      </c>
      <c r="F6">
        <v>0.3</v>
      </c>
      <c r="G6">
        <v>139.33333333333334</v>
      </c>
      <c r="H6">
        <v>1.5275252316519465</v>
      </c>
      <c r="I6">
        <v>117</v>
      </c>
      <c r="J6">
        <v>4.9666666666666668</v>
      </c>
      <c r="K6">
        <v>5.7735026918962373E-2</v>
      </c>
      <c r="L6">
        <v>0.70066666666666666</v>
      </c>
      <c r="M6">
        <v>3.5118845842842497E-3</v>
      </c>
      <c r="N6">
        <v>1.7</v>
      </c>
      <c r="P6" t="s">
        <v>59</v>
      </c>
      <c r="Q6">
        <v>0.24</v>
      </c>
      <c r="R6">
        <v>164</v>
      </c>
      <c r="S6">
        <v>4.0999999999999996</v>
      </c>
      <c r="T6">
        <v>0.7</v>
      </c>
    </row>
    <row r="7" spans="2:22" x14ac:dyDescent="0.2">
      <c r="B7">
        <v>10</v>
      </c>
      <c r="C7">
        <v>50</v>
      </c>
      <c r="D7">
        <v>0.20399999999999999</v>
      </c>
      <c r="E7">
        <v>1.9999999999999879E-3</v>
      </c>
      <c r="F7">
        <v>0.3</v>
      </c>
      <c r="G7">
        <v>138.66666666666666</v>
      </c>
      <c r="H7">
        <v>2.0816659994661331</v>
      </c>
      <c r="I7">
        <v>118</v>
      </c>
      <c r="J7">
        <v>5</v>
      </c>
      <c r="K7">
        <v>9.9999999999999645E-2</v>
      </c>
      <c r="L7">
        <v>0.69933333333333325</v>
      </c>
      <c r="M7">
        <v>2.5166114784235852E-3</v>
      </c>
      <c r="N7">
        <v>1.7</v>
      </c>
    </row>
    <row r="8" spans="2:22" x14ac:dyDescent="0.2">
      <c r="B8">
        <v>5</v>
      </c>
      <c r="C8">
        <v>50</v>
      </c>
      <c r="D8">
        <v>0.19800000000000004</v>
      </c>
      <c r="E8">
        <v>4.5825756949558439E-3</v>
      </c>
      <c r="F8">
        <v>0.27</v>
      </c>
      <c r="G8">
        <v>133.33333333333334</v>
      </c>
      <c r="H8">
        <v>1.1547005383792515</v>
      </c>
      <c r="I8">
        <v>100</v>
      </c>
      <c r="J8">
        <v>5.166666666666667</v>
      </c>
      <c r="K8">
        <v>5.7735026918962887E-2</v>
      </c>
      <c r="L8">
        <v>0.69766666666666666</v>
      </c>
      <c r="M8">
        <v>2.0816659994661348E-3</v>
      </c>
      <c r="N8">
        <v>1.68</v>
      </c>
      <c r="Q8" t="s">
        <v>60</v>
      </c>
      <c r="R8" t="s">
        <v>61</v>
      </c>
    </row>
    <row r="9" spans="2:22" x14ac:dyDescent="0.2">
      <c r="B9" s="7">
        <v>2.5</v>
      </c>
      <c r="C9">
        <v>50</v>
      </c>
      <c r="D9">
        <v>0.19933333333333336</v>
      </c>
      <c r="E9">
        <v>5.7735026918962634E-4</v>
      </c>
      <c r="F9">
        <v>0.25</v>
      </c>
      <c r="G9">
        <v>134</v>
      </c>
      <c r="H9">
        <v>3</v>
      </c>
      <c r="I9">
        <v>90</v>
      </c>
      <c r="J9">
        <v>5.0666666666666664</v>
      </c>
      <c r="K9">
        <v>0.11547005383792526</v>
      </c>
      <c r="L9">
        <v>0.69966666666666655</v>
      </c>
      <c r="M9">
        <v>3.2145502536643214E-3</v>
      </c>
      <c r="N9">
        <v>1.65</v>
      </c>
      <c r="P9" t="s">
        <v>62</v>
      </c>
      <c r="Q9" s="3" t="s">
        <v>63</v>
      </c>
      <c r="R9" s="3"/>
      <c r="V9">
        <v>2.5</v>
      </c>
    </row>
    <row r="10" spans="2:22" x14ac:dyDescent="0.2">
      <c r="B10">
        <v>1</v>
      </c>
      <c r="C10">
        <v>50</v>
      </c>
      <c r="D10">
        <v>0.17</v>
      </c>
      <c r="E10">
        <v>0</v>
      </c>
      <c r="G10">
        <v>117.5</v>
      </c>
      <c r="H10">
        <v>0.70710678118654757</v>
      </c>
      <c r="J10">
        <v>5.7</v>
      </c>
      <c r="K10">
        <v>0</v>
      </c>
      <c r="L10">
        <v>0.67500000000000004</v>
      </c>
      <c r="M10">
        <v>7.0710678118654814E-3</v>
      </c>
      <c r="P10">
        <v>50</v>
      </c>
      <c r="Q10">
        <f>((P10/60)/0.4)/20</f>
        <v>0.10416666666666667</v>
      </c>
      <c r="R10">
        <f>((P10/60)/0.3)/10</f>
        <v>0.27777777777777779</v>
      </c>
      <c r="V10">
        <v>10</v>
      </c>
    </row>
    <row r="11" spans="2:22" x14ac:dyDescent="0.2">
      <c r="B11">
        <v>0</v>
      </c>
      <c r="C11">
        <v>50</v>
      </c>
      <c r="D11">
        <v>0.17</v>
      </c>
      <c r="E11">
        <v>1.4142135623730963E-3</v>
      </c>
      <c r="G11">
        <v>116.5</v>
      </c>
      <c r="H11">
        <v>2.1213203435596424</v>
      </c>
      <c r="J11">
        <v>5.6999999999999993</v>
      </c>
      <c r="K11">
        <v>0.14142135623730964</v>
      </c>
      <c r="L11">
        <v>0.66500000000000004</v>
      </c>
      <c r="M11">
        <v>7.0710678118654814E-3</v>
      </c>
      <c r="P11">
        <v>40</v>
      </c>
      <c r="Q11">
        <f t="shared" ref="Q11:Q18" si="0">((P11/60)/0.4)/20</f>
        <v>8.3333333333333329E-2</v>
      </c>
      <c r="R11">
        <f t="shared" ref="R11:R17" si="1">((P11/60)/0.3)/10</f>
        <v>0.22222222222222224</v>
      </c>
    </row>
    <row r="12" spans="2:22" x14ac:dyDescent="0.2">
      <c r="P12">
        <v>30</v>
      </c>
      <c r="Q12">
        <f t="shared" si="0"/>
        <v>6.25E-2</v>
      </c>
      <c r="R12">
        <f t="shared" si="1"/>
        <v>0.16666666666666669</v>
      </c>
    </row>
    <row r="13" spans="2:22" x14ac:dyDescent="0.2">
      <c r="B13" t="s">
        <v>47</v>
      </c>
      <c r="C13" t="s">
        <v>48</v>
      </c>
      <c r="D13" t="s">
        <v>43</v>
      </c>
      <c r="E13" t="s">
        <v>49</v>
      </c>
      <c r="F13" t="s">
        <v>50</v>
      </c>
      <c r="G13" t="s">
        <v>44</v>
      </c>
      <c r="H13" t="s">
        <v>51</v>
      </c>
      <c r="I13" t="s">
        <v>50</v>
      </c>
      <c r="J13" t="s">
        <v>45</v>
      </c>
      <c r="K13" t="s">
        <v>52</v>
      </c>
      <c r="L13" t="s">
        <v>46</v>
      </c>
      <c r="M13" t="s">
        <v>53</v>
      </c>
      <c r="N13" t="s">
        <v>50</v>
      </c>
      <c r="P13">
        <v>20</v>
      </c>
      <c r="Q13">
        <f t="shared" si="0"/>
        <v>4.1666666666666664E-2</v>
      </c>
      <c r="R13">
        <f t="shared" si="1"/>
        <v>0.11111111111111112</v>
      </c>
    </row>
    <row r="14" spans="2:22" x14ac:dyDescent="0.2">
      <c r="B14">
        <v>50</v>
      </c>
      <c r="C14">
        <v>50</v>
      </c>
      <c r="D14">
        <v>0.24299999999999999</v>
      </c>
      <c r="E14">
        <v>1.4142135623730963E-3</v>
      </c>
      <c r="F14">
        <v>0.33</v>
      </c>
      <c r="G14">
        <v>168.5</v>
      </c>
      <c r="H14">
        <v>2.1213203435596424</v>
      </c>
      <c r="I14">
        <v>122</v>
      </c>
      <c r="J14">
        <v>4.3000000000000007</v>
      </c>
      <c r="K14">
        <v>0.14142135623730964</v>
      </c>
      <c r="L14">
        <v>0.70849999999999991</v>
      </c>
      <c r="M14">
        <v>2.1213203435596446E-3</v>
      </c>
      <c r="N14">
        <v>1.61</v>
      </c>
      <c r="P14">
        <v>10</v>
      </c>
      <c r="Q14">
        <f t="shared" si="0"/>
        <v>2.0833333333333332E-2</v>
      </c>
      <c r="R14">
        <f t="shared" si="1"/>
        <v>5.5555555555555559E-2</v>
      </c>
    </row>
    <row r="15" spans="2:22" x14ac:dyDescent="0.2">
      <c r="B15">
        <v>50</v>
      </c>
      <c r="C15">
        <v>40</v>
      </c>
      <c r="D15">
        <v>0.24299999999999999</v>
      </c>
      <c r="E15">
        <v>1.4142135623730963E-3</v>
      </c>
      <c r="F15">
        <v>0.32</v>
      </c>
      <c r="G15">
        <v>181</v>
      </c>
      <c r="H15">
        <v>2.8284271247461903</v>
      </c>
      <c r="I15">
        <v>125</v>
      </c>
      <c r="J15">
        <v>4.0999999999999996</v>
      </c>
      <c r="K15">
        <v>0.28284271247461895</v>
      </c>
      <c r="L15">
        <v>0.72</v>
      </c>
      <c r="M15">
        <v>0</v>
      </c>
      <c r="N15">
        <v>1.6</v>
      </c>
      <c r="P15">
        <v>5</v>
      </c>
      <c r="Q15">
        <f t="shared" si="0"/>
        <v>1.0416666666666666E-2</v>
      </c>
      <c r="R15">
        <f t="shared" si="1"/>
        <v>2.777777777777778E-2</v>
      </c>
    </row>
    <row r="16" spans="2:22" x14ac:dyDescent="0.2">
      <c r="B16">
        <v>50</v>
      </c>
      <c r="C16">
        <v>30</v>
      </c>
      <c r="D16">
        <v>0.24249999999999999</v>
      </c>
      <c r="E16">
        <v>2.1213203435596446E-3</v>
      </c>
      <c r="F16">
        <v>0.32</v>
      </c>
      <c r="G16">
        <v>180</v>
      </c>
      <c r="H16">
        <v>5.6568542494923806</v>
      </c>
      <c r="I16">
        <v>128</v>
      </c>
      <c r="J16">
        <v>4</v>
      </c>
      <c r="K16">
        <v>0.28284271247461928</v>
      </c>
      <c r="L16">
        <v>0.71</v>
      </c>
      <c r="M16">
        <v>0</v>
      </c>
      <c r="N16">
        <v>1.58</v>
      </c>
      <c r="P16">
        <v>2.5</v>
      </c>
      <c r="Q16">
        <f t="shared" si="0"/>
        <v>5.208333333333333E-3</v>
      </c>
      <c r="R16">
        <f t="shared" si="1"/>
        <v>1.388888888888889E-2</v>
      </c>
    </row>
    <row r="17" spans="2:18" x14ac:dyDescent="0.2">
      <c r="B17">
        <v>50</v>
      </c>
      <c r="C17">
        <v>20</v>
      </c>
      <c r="D17">
        <v>0.24399999999999999</v>
      </c>
      <c r="E17">
        <v>1.4142135623730963E-3</v>
      </c>
      <c r="F17">
        <v>0.32</v>
      </c>
      <c r="G17">
        <v>174.5</v>
      </c>
      <c r="H17">
        <v>2.1213203435596424</v>
      </c>
      <c r="I17">
        <v>130</v>
      </c>
      <c r="J17">
        <v>4</v>
      </c>
      <c r="K17">
        <v>0.14142135623730931</v>
      </c>
      <c r="L17">
        <v>0.69</v>
      </c>
      <c r="M17">
        <v>0</v>
      </c>
      <c r="N17">
        <v>1.5</v>
      </c>
      <c r="P17">
        <v>1</v>
      </c>
      <c r="Q17">
        <f t="shared" si="0"/>
        <v>2.0833333333333333E-3</v>
      </c>
      <c r="R17">
        <f t="shared" si="1"/>
        <v>5.5555555555555558E-3</v>
      </c>
    </row>
    <row r="18" spans="2:18" x14ac:dyDescent="0.2">
      <c r="B18">
        <v>50</v>
      </c>
      <c r="C18">
        <v>10</v>
      </c>
      <c r="D18">
        <v>0.24299999999999999</v>
      </c>
      <c r="E18">
        <v>1.4142135623730963E-3</v>
      </c>
      <c r="F18">
        <v>0.28999999999999998</v>
      </c>
      <c r="G18">
        <v>169.5</v>
      </c>
      <c r="H18">
        <v>2.1213203435596424</v>
      </c>
      <c r="I18">
        <v>140</v>
      </c>
      <c r="J18">
        <v>3.9</v>
      </c>
      <c r="K18">
        <v>0.14142135623730964</v>
      </c>
      <c r="L18">
        <v>0.66500000000000004</v>
      </c>
      <c r="M18">
        <v>7.0710678118654814E-3</v>
      </c>
      <c r="N18">
        <v>1.4</v>
      </c>
      <c r="P18">
        <v>0</v>
      </c>
      <c r="Q18">
        <f t="shared" si="0"/>
        <v>0</v>
      </c>
      <c r="R18">
        <f t="shared" ref="R18" si="2">(P18/60)/3</f>
        <v>0</v>
      </c>
    </row>
    <row r="19" spans="2:18" x14ac:dyDescent="0.2">
      <c r="B19">
        <v>50</v>
      </c>
      <c r="C19">
        <v>5</v>
      </c>
      <c r="D19">
        <v>0.23</v>
      </c>
      <c r="E19">
        <v>0</v>
      </c>
      <c r="F19">
        <v>0.22</v>
      </c>
      <c r="G19">
        <v>166</v>
      </c>
      <c r="H19">
        <v>2.8284271247461903</v>
      </c>
      <c r="I19">
        <v>122</v>
      </c>
      <c r="J19">
        <v>3.6500000000000004</v>
      </c>
      <c r="K19">
        <v>7.0710678118654821E-2</v>
      </c>
      <c r="L19">
        <v>0.625</v>
      </c>
      <c r="M19">
        <v>7.0710678118654814E-3</v>
      </c>
      <c r="N19">
        <v>1.1000000000000001</v>
      </c>
    </row>
    <row r="20" spans="2:18" x14ac:dyDescent="0.2">
      <c r="B20">
        <v>50</v>
      </c>
      <c r="C20">
        <v>2.5</v>
      </c>
      <c r="D20">
        <v>0.2155</v>
      </c>
      <c r="E20">
        <v>6.3639610306789329E-3</v>
      </c>
      <c r="F20">
        <v>0.16</v>
      </c>
      <c r="G20">
        <v>162.5</v>
      </c>
      <c r="H20">
        <v>0.70710678118654757</v>
      </c>
      <c r="I20">
        <v>110</v>
      </c>
      <c r="J20">
        <v>3.3499999999999996</v>
      </c>
      <c r="K20">
        <v>7.0710678118654821E-2</v>
      </c>
      <c r="L20">
        <v>0.56499999999999995</v>
      </c>
      <c r="M20">
        <v>7.0710678118654034E-3</v>
      </c>
      <c r="N20">
        <v>0.84</v>
      </c>
    </row>
    <row r="60" spans="7:9" x14ac:dyDescent="0.2">
      <c r="G60" t="s">
        <v>64</v>
      </c>
      <c r="H60" t="s">
        <v>65</v>
      </c>
    </row>
    <row r="61" spans="7:9" x14ac:dyDescent="0.2">
      <c r="G61">
        <v>4.9000000000000002E-2</v>
      </c>
      <c r="H61">
        <v>0</v>
      </c>
      <c r="I61">
        <v>0.4</v>
      </c>
    </row>
    <row r="62" spans="7:9" x14ac:dyDescent="0.2">
      <c r="G62">
        <v>1.4999999999999999E-2</v>
      </c>
      <c r="H62">
        <v>0</v>
      </c>
      <c r="I62">
        <v>0.4</v>
      </c>
    </row>
  </sheetData>
  <mergeCells count="1">
    <mergeCell ref="Q9:R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Sheet4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Davey, Chris</dc:creator>
  <cp:lastModifiedBy>"%username%"</cp:lastModifiedBy>
  <dcterms:created xsi:type="dcterms:W3CDTF">2018-04-16T12:07:20Z</dcterms:created>
  <dcterms:modified xsi:type="dcterms:W3CDTF">2019-05-15T10:45:09Z</dcterms:modified>
</cp:coreProperties>
</file>