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1890" yWindow="0" windowWidth="14205" windowHeight="4800"/>
  </bookViews>
  <sheets>
    <sheet name="Specimen geometry" sheetId="3" r:id="rId1"/>
    <sheet name="Specimens labels" sheetId="2" r:id="rId2"/>
    <sheet name="Raw Data" sheetId="1" r:id="rId3"/>
    <sheet name="Gi calculations" sheetId="4" r:id="rId4"/>
    <sheet name="Mode I init for specimens 33-36" sheetId="7" r:id="rId5"/>
    <sheet name="Mode I prop for specimens 33-36" sheetId="8" r:id="rId6"/>
    <sheet name="G initial vs. Nanofibre density" sheetId="5" r:id="rId7"/>
    <sheet name="G propagation vs. nanofibre den" sheetId="6" r:id="rId8"/>
  </sheets>
  <externalReferences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30" i="4" l="1"/>
  <c r="R32" i="4" s="1"/>
  <c r="Q30" i="4"/>
  <c r="Q32" i="4" s="1"/>
  <c r="P30" i="4"/>
  <c r="P32" i="4" s="1"/>
  <c r="O30" i="4"/>
  <c r="N30" i="4"/>
  <c r="N32" i="4" s="1"/>
  <c r="M30" i="4"/>
  <c r="L30" i="4"/>
  <c r="K30" i="4"/>
  <c r="K32" i="4" s="1"/>
  <c r="J30" i="4"/>
  <c r="J32" i="4" s="1"/>
  <c r="I30" i="4"/>
  <c r="I32" i="4" s="1"/>
  <c r="H30" i="4"/>
  <c r="H32" i="4" s="1"/>
  <c r="G30" i="4"/>
  <c r="F30" i="4"/>
  <c r="F32" i="4" s="1"/>
  <c r="E30" i="4"/>
  <c r="D30" i="4"/>
  <c r="D32" i="4" s="1"/>
  <c r="C30" i="4"/>
  <c r="C32" i="4" s="1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R28" i="4"/>
  <c r="R31" i="4" s="1"/>
  <c r="Q28" i="4"/>
  <c r="Q31" i="4" s="1"/>
  <c r="P28" i="4"/>
  <c r="P31" i="4" s="1"/>
  <c r="O28" i="4"/>
  <c r="N28" i="4"/>
  <c r="N31" i="4" s="1"/>
  <c r="M28" i="4"/>
  <c r="L28" i="4"/>
  <c r="K28" i="4"/>
  <c r="K31" i="4" s="1"/>
  <c r="J28" i="4"/>
  <c r="J31" i="4" s="1"/>
  <c r="I28" i="4"/>
  <c r="I31" i="4" s="1"/>
  <c r="H28" i="4"/>
  <c r="H31" i="4" s="1"/>
  <c r="G28" i="4"/>
  <c r="F28" i="4"/>
  <c r="F31" i="4" s="1"/>
  <c r="E28" i="4"/>
  <c r="D28" i="4"/>
  <c r="D31" i="4" s="1"/>
  <c r="C28" i="4"/>
  <c r="C31" i="4" s="1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R26" i="4"/>
  <c r="Q26" i="4"/>
  <c r="P26" i="4"/>
  <c r="K26" i="4"/>
  <c r="J26" i="4"/>
  <c r="I26" i="4"/>
  <c r="H26" i="4"/>
  <c r="C26" i="4"/>
  <c r="R25" i="4"/>
  <c r="R34" i="4" s="1"/>
  <c r="Q25" i="4"/>
  <c r="Q34" i="4" s="1"/>
  <c r="P25" i="4"/>
  <c r="P34" i="4" s="1"/>
  <c r="O25" i="4"/>
  <c r="N25" i="4"/>
  <c r="N34" i="4" s="1"/>
  <c r="M25" i="4"/>
  <c r="L25" i="4"/>
  <c r="K25" i="4"/>
  <c r="K34" i="4" s="1"/>
  <c r="J25" i="4"/>
  <c r="J34" i="4" s="1"/>
  <c r="I25" i="4"/>
  <c r="I34" i="4" s="1"/>
  <c r="H25" i="4"/>
  <c r="H34" i="4" s="1"/>
  <c r="G25" i="4"/>
  <c r="F25" i="4"/>
  <c r="F34" i="4" s="1"/>
  <c r="E25" i="4"/>
  <c r="D25" i="4"/>
  <c r="D34" i="4" s="1"/>
  <c r="C25" i="4"/>
  <c r="C34" i="4" s="1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AL23" i="4"/>
  <c r="AN23" i="4" s="1"/>
  <c r="AO22" i="4"/>
  <c r="AQ22" i="4" s="1"/>
  <c r="AL22" i="4"/>
  <c r="AN22" i="4" s="1"/>
  <c r="AQ21" i="4"/>
  <c r="AP21" i="4"/>
  <c r="AO21" i="4"/>
  <c r="AM21" i="4"/>
  <c r="AL21" i="4"/>
  <c r="AN21" i="4" s="1"/>
  <c r="AO20" i="4"/>
  <c r="AP20" i="4" s="1"/>
  <c r="AN20" i="4"/>
  <c r="AM20" i="4"/>
  <c r="AL20" i="4"/>
  <c r="AO19" i="4"/>
  <c r="AQ19" i="4" s="1"/>
  <c r="AL19" i="4"/>
  <c r="AN19" i="4" s="1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AO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R9" i="4"/>
  <c r="R17" i="4" s="1"/>
  <c r="R20" i="4" s="1"/>
  <c r="Q9" i="4"/>
  <c r="Q17" i="4" s="1"/>
  <c r="P9" i="4"/>
  <c r="P17" i="4" s="1"/>
  <c r="P20" i="4" s="1"/>
  <c r="O9" i="4"/>
  <c r="O26" i="4" s="1"/>
  <c r="N9" i="4"/>
  <c r="N26" i="4" s="1"/>
  <c r="M9" i="4"/>
  <c r="M26" i="4" s="1"/>
  <c r="L9" i="4"/>
  <c r="L17" i="4" s="1"/>
  <c r="K9" i="4"/>
  <c r="K17" i="4" s="1"/>
  <c r="J9" i="4"/>
  <c r="J17" i="4" s="1"/>
  <c r="J20" i="4" s="1"/>
  <c r="I9" i="4"/>
  <c r="I17" i="4" s="1"/>
  <c r="H9" i="4"/>
  <c r="H17" i="4" s="1"/>
  <c r="H20" i="4" s="1"/>
  <c r="G9" i="4"/>
  <c r="G26" i="4" s="1"/>
  <c r="F9" i="4"/>
  <c r="F26" i="4" s="1"/>
  <c r="E9" i="4"/>
  <c r="E26" i="4" s="1"/>
  <c r="D9" i="4"/>
  <c r="D26" i="4" s="1"/>
  <c r="C9" i="4"/>
  <c r="C17" i="4" s="1"/>
  <c r="I20" i="4" l="1"/>
  <c r="C20" i="4"/>
  <c r="K20" i="4"/>
  <c r="D20" i="4"/>
  <c r="L20" i="4"/>
  <c r="E31" i="4"/>
  <c r="E34" i="4" s="1"/>
  <c r="M31" i="4"/>
  <c r="M34" i="4" s="1"/>
  <c r="E32" i="4"/>
  <c r="M32" i="4"/>
  <c r="G34" i="4"/>
  <c r="O34" i="4"/>
  <c r="G31" i="4"/>
  <c r="O31" i="4"/>
  <c r="G32" i="4"/>
  <c r="O32" i="4"/>
  <c r="Q20" i="4"/>
  <c r="D17" i="4"/>
  <c r="AM19" i="4"/>
  <c r="AM23" i="4"/>
  <c r="N17" i="4"/>
  <c r="N20" i="4" s="1"/>
  <c r="O17" i="4"/>
  <c r="O20" i="4" s="1"/>
  <c r="AQ20" i="4"/>
  <c r="AM22" i="4"/>
  <c r="AP19" i="4"/>
  <c r="L26" i="4"/>
  <c r="L32" i="4" s="1"/>
  <c r="M17" i="4"/>
  <c r="M20" i="4" s="1"/>
  <c r="F17" i="4"/>
  <c r="F20" i="4" s="1"/>
  <c r="AP22" i="4"/>
  <c r="E17" i="4"/>
  <c r="E20" i="4" s="1"/>
  <c r="G17" i="4"/>
  <c r="G20" i="4" s="1"/>
  <c r="L31" i="4" l="1"/>
  <c r="L34" i="4"/>
  <c r="AG142" i="1" l="1"/>
  <c r="D144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C166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C162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C148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C144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C130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C126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C112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22" i="1"/>
  <c r="C146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C142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C164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C160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C128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C110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C124" i="1"/>
  <c r="AM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C108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C106" i="1"/>
  <c r="C98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</calcChain>
</file>

<file path=xl/sharedStrings.xml><?xml version="1.0" encoding="utf-8"?>
<sst xmlns="http://schemas.openxmlformats.org/spreadsheetml/2006/main" count="185" uniqueCount="77">
  <si>
    <t>Specimen</t>
    <phoneticPr fontId="1" type="noConversion"/>
  </si>
  <si>
    <t>length</t>
    <phoneticPr fontId="1" type="noConversion"/>
  </si>
  <si>
    <t>thickness</t>
    <phoneticPr fontId="1" type="noConversion"/>
  </si>
  <si>
    <t>l1</t>
    <phoneticPr fontId="1" type="noConversion"/>
  </si>
  <si>
    <t>l2</t>
    <phoneticPr fontId="1" type="noConversion"/>
  </si>
  <si>
    <t>B width</t>
  </si>
  <si>
    <t xml:space="preserve"> 𝛿 displacement</t>
  </si>
  <si>
    <t>P Force (N)</t>
    <phoneticPr fontId="1" type="noConversion"/>
  </si>
  <si>
    <t>a0 Initial crack length</t>
    <phoneticPr fontId="1" type="noConversion"/>
  </si>
  <si>
    <t>a1 Crack propogation</t>
    <phoneticPr fontId="1" type="noConversion"/>
  </si>
  <si>
    <t>a Delamination length</t>
    <phoneticPr fontId="1" type="noConversion"/>
  </si>
  <si>
    <t>B width</t>
    <phoneticPr fontId="1" type="noConversion"/>
  </si>
  <si>
    <t>GIC ini (J/m2)</t>
    <phoneticPr fontId="1" type="noConversion"/>
  </si>
  <si>
    <t>GIC prop (J/m2)</t>
    <phoneticPr fontId="1" type="noConversion"/>
  </si>
  <si>
    <t>F</t>
    <phoneticPr fontId="1" type="noConversion"/>
  </si>
  <si>
    <t>N</t>
    <phoneticPr fontId="1" type="noConversion"/>
  </si>
  <si>
    <t>|Δ|</t>
    <phoneticPr fontId="1" type="noConversion"/>
  </si>
  <si>
    <t>33-1</t>
  </si>
  <si>
    <t>33-2</t>
  </si>
  <si>
    <t>34-2</t>
  </si>
  <si>
    <t>35-1</t>
  </si>
  <si>
    <t>34-1</t>
  </si>
  <si>
    <t>35-2</t>
  </si>
  <si>
    <t>36-1</t>
  </si>
  <si>
    <t>36-2</t>
  </si>
  <si>
    <t>crack</t>
  </si>
  <si>
    <t>a=delamintation length</t>
  </si>
  <si>
    <t>C= 𝛿/P</t>
  </si>
  <si>
    <t>33-3</t>
  </si>
  <si>
    <t>33-4</t>
  </si>
  <si>
    <t>34-3</t>
  </si>
  <si>
    <t>34-4</t>
  </si>
  <si>
    <t>35-3</t>
  </si>
  <si>
    <t>35-4</t>
  </si>
  <si>
    <t>36-3</t>
  </si>
  <si>
    <t>36-4</t>
  </si>
  <si>
    <t xml:space="preserve"> pre-loading</t>
  </si>
  <si>
    <t>Dimensions</t>
  </si>
  <si>
    <t>gsm</t>
  </si>
  <si>
    <t>Gi_ini</t>
  </si>
  <si>
    <t>G_prop</t>
  </si>
  <si>
    <t>Ave G_ini</t>
  </si>
  <si>
    <t>neg err</t>
  </si>
  <si>
    <t>pos err</t>
  </si>
  <si>
    <t>Ave G_prop</t>
  </si>
  <si>
    <t>N/mm</t>
  </si>
  <si>
    <t>N.mm/mm.mm</t>
  </si>
  <si>
    <t>0.001J/mm2</t>
  </si>
  <si>
    <t>(.001J/mm2).(mm2/.001m.001m)</t>
  </si>
  <si>
    <t>J/(.001m2)</t>
  </si>
  <si>
    <t>kJ/m2</t>
  </si>
  <si>
    <t>Specimen 33:</t>
  </si>
  <si>
    <t>Specimen 34:</t>
  </si>
  <si>
    <t>Specimen 35:</t>
  </si>
  <si>
    <t>Specimen 36:</t>
  </si>
  <si>
    <t>0.5 gsm</t>
  </si>
  <si>
    <t>1.0 gsm</t>
  </si>
  <si>
    <t>1.5 gsm</t>
  </si>
  <si>
    <t>2.0 gsm</t>
  </si>
  <si>
    <t>Specimen reference:</t>
  </si>
  <si>
    <t>0.0 gsm</t>
  </si>
  <si>
    <t>Specimen unlabelled:</t>
  </si>
  <si>
    <t>5.0 gsm</t>
  </si>
  <si>
    <t>Nominal dimensions for ALL specimens:</t>
  </si>
  <si>
    <t>Length</t>
  </si>
  <si>
    <t>Labels</t>
  </si>
  <si>
    <t>Width</t>
  </si>
  <si>
    <t>Thickness</t>
  </si>
  <si>
    <t>mm</t>
  </si>
  <si>
    <t>l1</t>
  </si>
  <si>
    <t>l2</t>
  </si>
  <si>
    <t>Initial PTFE crack length:</t>
  </si>
  <si>
    <t>Intended pre-crack lentgh:</t>
  </si>
  <si>
    <t>50-52</t>
  </si>
  <si>
    <r>
      <t>(C/N)</t>
    </r>
    <r>
      <rPr>
        <b/>
        <vertAlign val="superscript"/>
        <sz val="11"/>
        <color theme="1"/>
        <rFont val="Calibri"/>
        <family val="2"/>
        <scheme val="minor"/>
      </rPr>
      <t>1/3</t>
    </r>
  </si>
  <si>
    <t>Results below show (C/N)^(1/3) data vs. delamination length data during propagation for all specimens labelled 33, 34, 35, 36</t>
  </si>
  <si>
    <t>Each type (label) has 4 specimens for repeatability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</si>
</sst>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21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3"/>
      <charset val="134"/>
      <scheme val="minor"/>
    </font>
    <font>
      <sz val="9"/>
      <color theme="1"/>
      <name val="Calibri"/>
      <family val="3"/>
      <charset val="134"/>
      <scheme val="minor"/>
    </font>
    <font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.5"/>
      <color theme="1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/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7" xfId="0" applyBorder="1"/>
    <xf numFmtId="0" fontId="0" fillId="0" borderId="4" xfId="0" applyBorder="1"/>
    <xf numFmtId="0" fontId="0" fillId="0" borderId="5" xfId="0" applyBorder="1"/>
    <xf numFmtId="0" fontId="7" fillId="0" borderId="0" xfId="0" applyFont="1" applyAlignment="1">
      <alignment horizontal="justify" vertical="center"/>
    </xf>
    <xf numFmtId="0" fontId="0" fillId="0" borderId="0" xfId="0" applyFill="1" applyBorder="1"/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0" fillId="0" borderId="6" xfId="0" applyBorder="1"/>
    <xf numFmtId="0" fontId="0" fillId="0" borderId="6" xfId="0" applyFont="1" applyBorder="1"/>
    <xf numFmtId="0" fontId="6" fillId="0" borderId="3" xfId="0" applyFont="1" applyBorder="1"/>
    <xf numFmtId="0" fontId="0" fillId="0" borderId="1" xfId="0" applyFill="1" applyBorder="1"/>
    <xf numFmtId="0" fontId="3" fillId="0" borderId="6" xfId="0" applyFont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0" fontId="0" fillId="0" borderId="6" xfId="0" applyBorder="1" applyAlignment="1">
      <alignment vertical="center"/>
    </xf>
    <xf numFmtId="0" fontId="5" fillId="0" borderId="6" xfId="0" applyFont="1" applyBorder="1" applyAlignment="1">
      <alignment vertical="center"/>
    </xf>
    <xf numFmtId="0" fontId="0" fillId="0" borderId="7" xfId="0" applyFill="1" applyBorder="1"/>
    <xf numFmtId="0" fontId="9" fillId="0" borderId="3" xfId="0" applyFont="1" applyBorder="1"/>
    <xf numFmtId="0" fontId="10" fillId="0" borderId="4" xfId="0" applyFont="1" applyBorder="1"/>
    <xf numFmtId="0" fontId="10" fillId="0" borderId="5" xfId="0" applyFont="1" applyBorder="1"/>
    <xf numFmtId="0" fontId="11" fillId="0" borderId="3" xfId="0" applyFont="1" applyBorder="1"/>
    <xf numFmtId="0" fontId="0" fillId="0" borderId="11" xfId="0" applyBorder="1" applyAlignment="1"/>
    <xf numFmtId="0" fontId="0" fillId="0" borderId="6" xfId="0" applyBorder="1" applyAlignment="1"/>
    <xf numFmtId="0" fontId="0" fillId="0" borderId="3" xfId="0" applyBorder="1"/>
    <xf numFmtId="0" fontId="0" fillId="0" borderId="11" xfId="0" applyBorder="1"/>
    <xf numFmtId="0" fontId="0" fillId="2" borderId="1" xfId="0" applyNumberFormat="1" applyFill="1" applyBorder="1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5" borderId="2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1" xfId="0" applyBorder="1" applyAlignment="1">
      <alignment vertical="center"/>
    </xf>
    <xf numFmtId="0" fontId="0" fillId="0" borderId="2" xfId="0" applyFill="1" applyBorder="1"/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6" fillId="0" borderId="0" xfId="0" applyFont="1" applyBorder="1"/>
    <xf numFmtId="0" fontId="0" fillId="0" borderId="0" xfId="0" applyBorder="1" applyAlignment="1">
      <alignment horizontal="center"/>
    </xf>
    <xf numFmtId="0" fontId="9" fillId="0" borderId="0" xfId="0" applyFont="1" applyBorder="1"/>
    <xf numFmtId="0" fontId="10" fillId="0" borderId="0" xfId="0" applyFont="1" applyBorder="1"/>
    <xf numFmtId="0" fontId="12" fillId="0" borderId="0" xfId="0" applyFont="1"/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11" xfId="1" applyFont="1" applyBorder="1" applyAlignment="1">
      <alignment horizontal="center" vertical="center"/>
    </xf>
    <xf numFmtId="164" fontId="0" fillId="0" borderId="6" xfId="1" applyFont="1" applyBorder="1" applyAlignment="1">
      <alignment horizontal="center" vertical="center"/>
    </xf>
    <xf numFmtId="164" fontId="0" fillId="0" borderId="3" xfId="1" applyFont="1" applyBorder="1" applyAlignment="1">
      <alignment horizontal="center" vertical="center"/>
    </xf>
    <xf numFmtId="0" fontId="12" fillId="0" borderId="1" xfId="0" applyFont="1" applyBorder="1"/>
    <xf numFmtId="0" fontId="12" fillId="0" borderId="0" xfId="0" applyFont="1" applyBorder="1"/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6" fillId="0" borderId="0" xfId="0" applyFont="1" applyFill="1" applyBorder="1"/>
    <xf numFmtId="0" fontId="0" fillId="0" borderId="0" xfId="0" applyFill="1" applyBorder="1" applyAlignment="1">
      <alignment horizontal="center"/>
    </xf>
    <xf numFmtId="0" fontId="9" fillId="0" borderId="0" xfId="0" applyFont="1" applyFill="1" applyBorder="1"/>
    <xf numFmtId="0" fontId="10" fillId="0" borderId="0" xfId="0" applyFont="1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NumberFormat="1" applyFill="1" applyBorder="1"/>
    <xf numFmtId="0" fontId="0" fillId="0" borderId="0" xfId="0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0" fillId="0" borderId="0" xfId="0" applyFont="1" applyFill="1" applyBorder="1"/>
    <xf numFmtId="0" fontId="11" fillId="0" borderId="0" xfId="0" applyFont="1" applyFill="1" applyBorder="1"/>
    <xf numFmtId="0" fontId="16" fillId="0" borderId="0" xfId="0" applyFont="1" applyFill="1" applyBorder="1"/>
    <xf numFmtId="0" fontId="17" fillId="0" borderId="0" xfId="0" applyFont="1"/>
    <xf numFmtId="0" fontId="15" fillId="0" borderId="0" xfId="0" applyFont="1"/>
    <xf numFmtId="0" fontId="18" fillId="0" borderId="0" xfId="0" applyFont="1"/>
    <xf numFmtId="46" fontId="18" fillId="0" borderId="0" xfId="0" applyNumberFormat="1" applyFont="1"/>
    <xf numFmtId="0" fontId="19" fillId="0" borderId="0" xfId="0" applyFont="1"/>
    <xf numFmtId="0" fontId="14" fillId="0" borderId="0" xfId="0" applyFont="1"/>
    <xf numFmtId="0" fontId="20" fillId="0" borderId="0" xfId="0" applyFont="1"/>
    <xf numFmtId="46" fontId="20" fillId="0" borderId="0" xfId="0" applyNumberFormat="1" applyFont="1"/>
    <xf numFmtId="0" fontId="15" fillId="0" borderId="0" xfId="0" applyFont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chartsheet" Target="chartsheets/sheet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3.xml"/><Relationship Id="rId11" Type="http://schemas.openxmlformats.org/officeDocument/2006/relationships/styles" Target="styles.xml"/><Relationship Id="rId5" Type="http://schemas.openxmlformats.org/officeDocument/2006/relationships/chartsheet" Target="chartsheets/sheet2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5468008"/>
        <c:axId val="515468400"/>
      </c:barChart>
      <c:catAx>
        <c:axId val="5154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468400"/>
        <c:crosses val="autoZero"/>
        <c:auto val="1"/>
        <c:lblAlgn val="ctr"/>
        <c:lblOffset val="100"/>
        <c:noMultiLvlLbl val="0"/>
      </c:catAx>
      <c:valAx>
        <c:axId val="5154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4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33-3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5"/>
            <c:dispRSqr val="0"/>
            <c:dispEq val="1"/>
            <c:trendlineLbl>
              <c:layout>
                <c:manualLayout>
                  <c:x val="2.8674540682414699E-4"/>
                  <c:y val="-4.410644273069017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'Raw Data'!$C$106:$AM$106</c:f>
              <c:numCache>
                <c:formatCode>General</c:formatCode>
                <c:ptCount val="37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56</c:v>
                </c:pt>
                <c:pt idx="6">
                  <c:v>57</c:v>
                </c:pt>
                <c:pt idx="7">
                  <c:v>58</c:v>
                </c:pt>
                <c:pt idx="8">
                  <c:v>60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65</c:v>
                </c:pt>
                <c:pt idx="13">
                  <c:v>66</c:v>
                </c:pt>
                <c:pt idx="14">
                  <c:v>69</c:v>
                </c:pt>
                <c:pt idx="15">
                  <c:v>71</c:v>
                </c:pt>
                <c:pt idx="16">
                  <c:v>73</c:v>
                </c:pt>
                <c:pt idx="17">
                  <c:v>74</c:v>
                </c:pt>
                <c:pt idx="18">
                  <c:v>76</c:v>
                </c:pt>
                <c:pt idx="19">
                  <c:v>77</c:v>
                </c:pt>
                <c:pt idx="20">
                  <c:v>78</c:v>
                </c:pt>
                <c:pt idx="21">
                  <c:v>80</c:v>
                </c:pt>
                <c:pt idx="22">
                  <c:v>85</c:v>
                </c:pt>
                <c:pt idx="23">
                  <c:v>86</c:v>
                </c:pt>
                <c:pt idx="24">
                  <c:v>88</c:v>
                </c:pt>
                <c:pt idx="25">
                  <c:v>89</c:v>
                </c:pt>
                <c:pt idx="26">
                  <c:v>91</c:v>
                </c:pt>
                <c:pt idx="27">
                  <c:v>92</c:v>
                </c:pt>
                <c:pt idx="28">
                  <c:v>93</c:v>
                </c:pt>
                <c:pt idx="29">
                  <c:v>95</c:v>
                </c:pt>
                <c:pt idx="30">
                  <c:v>96</c:v>
                </c:pt>
                <c:pt idx="31">
                  <c:v>97</c:v>
                </c:pt>
                <c:pt idx="32">
                  <c:v>99</c:v>
                </c:pt>
                <c:pt idx="33">
                  <c:v>100</c:v>
                </c:pt>
                <c:pt idx="34">
                  <c:v>101</c:v>
                </c:pt>
                <c:pt idx="35">
                  <c:v>103</c:v>
                </c:pt>
                <c:pt idx="36">
                  <c:v>104</c:v>
                </c:pt>
              </c:numCache>
            </c:numRef>
          </c:xVal>
          <c:yVal>
            <c:numRef>
              <c:f>'Raw Data'!$C$108:$AM$108</c:f>
              <c:numCache>
                <c:formatCode>General</c:formatCode>
                <c:ptCount val="37"/>
                <c:pt idx="0">
                  <c:v>0.57832370260760579</c:v>
                </c:pt>
                <c:pt idx="1">
                  <c:v>0.58633100313432662</c:v>
                </c:pt>
                <c:pt idx="2">
                  <c:v>0.60334660979751076</c:v>
                </c:pt>
                <c:pt idx="3">
                  <c:v>0.61049160704143612</c:v>
                </c:pt>
                <c:pt idx="4">
                  <c:v>0.62147670818365552</c:v>
                </c:pt>
                <c:pt idx="5">
                  <c:v>0.64220506086843643</c:v>
                </c:pt>
                <c:pt idx="6">
                  <c:v>0.65638557051716617</c:v>
                </c:pt>
                <c:pt idx="7">
                  <c:v>0.67252472298163068</c:v>
                </c:pt>
                <c:pt idx="8">
                  <c:v>0.68578704539317792</c:v>
                </c:pt>
                <c:pt idx="9">
                  <c:v>0.70057763052549926</c:v>
                </c:pt>
                <c:pt idx="10">
                  <c:v>0.7094787576200341</c:v>
                </c:pt>
                <c:pt idx="11">
                  <c:v>0.72193744179576458</c:v>
                </c:pt>
                <c:pt idx="12">
                  <c:v>0.73152061518550859</c:v>
                </c:pt>
                <c:pt idx="13">
                  <c:v>0.75081696439747814</c:v>
                </c:pt>
                <c:pt idx="14">
                  <c:v>0.77121646171692093</c:v>
                </c:pt>
                <c:pt idx="15">
                  <c:v>0.79495267245856904</c:v>
                </c:pt>
                <c:pt idx="16">
                  <c:v>0.82021671308522204</c:v>
                </c:pt>
                <c:pt idx="17">
                  <c:v>0.82793101897387367</c:v>
                </c:pt>
                <c:pt idx="18">
                  <c:v>0.84004198452467538</c:v>
                </c:pt>
                <c:pt idx="19">
                  <c:v>0.87822104173349835</c:v>
                </c:pt>
                <c:pt idx="20">
                  <c:v>0.88481128493731853</c:v>
                </c:pt>
                <c:pt idx="21">
                  <c:v>0.89856895216298682</c:v>
                </c:pt>
                <c:pt idx="22">
                  <c:v>0.9545463059304965</c:v>
                </c:pt>
                <c:pt idx="23">
                  <c:v>0.97257827829555965</c:v>
                </c:pt>
                <c:pt idx="24">
                  <c:v>0.9788263147698536</c:v>
                </c:pt>
                <c:pt idx="25">
                  <c:v>0.9918796029492013</c:v>
                </c:pt>
                <c:pt idx="26">
                  <c:v>1.0083469029270695</c:v>
                </c:pt>
                <c:pt idx="27">
                  <c:v>1.0354259757240767</c:v>
                </c:pt>
                <c:pt idx="28">
                  <c:v>1.0569976943958246</c:v>
                </c:pt>
                <c:pt idx="29">
                  <c:v>1.0700760827840667</c:v>
                </c:pt>
                <c:pt idx="30">
                  <c:v>1.0831986624451542</c:v>
                </c:pt>
                <c:pt idx="31">
                  <c:v>1.1007121421845218</c:v>
                </c:pt>
                <c:pt idx="32">
                  <c:v>1.1136963102795758</c:v>
                </c:pt>
                <c:pt idx="33">
                  <c:v>1.1287100240286958</c:v>
                </c:pt>
                <c:pt idx="34">
                  <c:v>1.1441763922598083</c:v>
                </c:pt>
                <c:pt idx="35">
                  <c:v>1.1597974777423112</c:v>
                </c:pt>
                <c:pt idx="36">
                  <c:v>1.1808475394674318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D2-46A1-90DB-CB34D1DB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98104"/>
        <c:axId val="212098496"/>
      </c:scatterChart>
      <c:valAx>
        <c:axId val="212098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098496"/>
        <c:crosses val="autoZero"/>
        <c:crossBetween val="midCat"/>
      </c:valAx>
      <c:valAx>
        <c:axId val="21209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098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33-4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Data'!$C$110:$AL$110</c:f>
              <c:numCache>
                <c:formatCode>General</c:formatCode>
                <c:ptCount val="36"/>
                <c:pt idx="0">
                  <c:v>53</c:v>
                </c:pt>
                <c:pt idx="1">
                  <c:v>54</c:v>
                </c:pt>
                <c:pt idx="2">
                  <c:v>55</c:v>
                </c:pt>
                <c:pt idx="3">
                  <c:v>56</c:v>
                </c:pt>
                <c:pt idx="4">
                  <c:v>57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70</c:v>
                </c:pt>
                <c:pt idx="17">
                  <c:v>71</c:v>
                </c:pt>
                <c:pt idx="18">
                  <c:v>72</c:v>
                </c:pt>
                <c:pt idx="19">
                  <c:v>73</c:v>
                </c:pt>
                <c:pt idx="20">
                  <c:v>75</c:v>
                </c:pt>
                <c:pt idx="21">
                  <c:v>77</c:v>
                </c:pt>
                <c:pt idx="22">
                  <c:v>80</c:v>
                </c:pt>
                <c:pt idx="23">
                  <c:v>94</c:v>
                </c:pt>
                <c:pt idx="24">
                  <c:v>95</c:v>
                </c:pt>
                <c:pt idx="25">
                  <c:v>96</c:v>
                </c:pt>
                <c:pt idx="26">
                  <c:v>98</c:v>
                </c:pt>
                <c:pt idx="27">
                  <c:v>99</c:v>
                </c:pt>
                <c:pt idx="28">
                  <c:v>100</c:v>
                </c:pt>
                <c:pt idx="29">
                  <c:v>101</c:v>
                </c:pt>
                <c:pt idx="30">
                  <c:v>102</c:v>
                </c:pt>
                <c:pt idx="31">
                  <c:v>103</c:v>
                </c:pt>
                <c:pt idx="32">
                  <c:v>105</c:v>
                </c:pt>
                <c:pt idx="33">
                  <c:v>106</c:v>
                </c:pt>
                <c:pt idx="34">
                  <c:v>107</c:v>
                </c:pt>
                <c:pt idx="35">
                  <c:v>108</c:v>
                </c:pt>
              </c:numCache>
            </c:numRef>
          </c:xVal>
          <c:yVal>
            <c:numRef>
              <c:f>'Raw Data'!$C$112:$AL$112</c:f>
              <c:numCache>
                <c:formatCode>General</c:formatCode>
                <c:ptCount val="36"/>
                <c:pt idx="0">
                  <c:v>0.60353239412926429</c:v>
                </c:pt>
                <c:pt idx="1">
                  <c:v>0.60727299097423304</c:v>
                </c:pt>
                <c:pt idx="2">
                  <c:v>0.63000580007305218</c:v>
                </c:pt>
                <c:pt idx="3">
                  <c:v>0.64080968057362819</c:v>
                </c:pt>
                <c:pt idx="4">
                  <c:v>0.65331831322466094</c:v>
                </c:pt>
                <c:pt idx="5">
                  <c:v>0.66960571880490205</c:v>
                </c:pt>
                <c:pt idx="6">
                  <c:v>0.68449042730953447</c:v>
                </c:pt>
                <c:pt idx="7">
                  <c:v>0.68845598735724245</c:v>
                </c:pt>
                <c:pt idx="8">
                  <c:v>0.7022477420917751</c:v>
                </c:pt>
                <c:pt idx="9">
                  <c:v>0.71880367225983099</c:v>
                </c:pt>
                <c:pt idx="10">
                  <c:v>0.72453277366239399</c:v>
                </c:pt>
                <c:pt idx="11">
                  <c:v>0.73214253573836596</c:v>
                </c:pt>
                <c:pt idx="12">
                  <c:v>0.74619401106825467</c:v>
                </c:pt>
                <c:pt idx="13">
                  <c:v>0.75224918333413227</c:v>
                </c:pt>
                <c:pt idx="14">
                  <c:v>0.75957645744219615</c:v>
                </c:pt>
                <c:pt idx="15">
                  <c:v>0.77299700711953656</c:v>
                </c:pt>
                <c:pt idx="16">
                  <c:v>0.78266468206391482</c:v>
                </c:pt>
                <c:pt idx="17">
                  <c:v>0.78979036046251849</c:v>
                </c:pt>
                <c:pt idx="18">
                  <c:v>0.82330182721934864</c:v>
                </c:pt>
                <c:pt idx="19">
                  <c:v>0.82845011715423189</c:v>
                </c:pt>
                <c:pt idx="20">
                  <c:v>0.85083793600831914</c:v>
                </c:pt>
                <c:pt idx="21">
                  <c:v>0.86494919027251893</c:v>
                </c:pt>
                <c:pt idx="22">
                  <c:v>0.90608756216515418</c:v>
                </c:pt>
                <c:pt idx="23">
                  <c:v>1.0581222739637306</c:v>
                </c:pt>
                <c:pt idx="24">
                  <c:v>1.0641344613689132</c:v>
                </c:pt>
                <c:pt idx="25">
                  <c:v>1.0818466676277099</c:v>
                </c:pt>
                <c:pt idx="26">
                  <c:v>1.1064325939330535</c:v>
                </c:pt>
                <c:pt idx="27">
                  <c:v>1.1105929544818058</c:v>
                </c:pt>
                <c:pt idx="28">
                  <c:v>1.1186880020827557</c:v>
                </c:pt>
                <c:pt idx="29">
                  <c:v>1.1274395218527138</c:v>
                </c:pt>
                <c:pt idx="30">
                  <c:v>1.1326347389963052</c:v>
                </c:pt>
                <c:pt idx="31">
                  <c:v>1.1546610362715759</c:v>
                </c:pt>
                <c:pt idx="32">
                  <c:v>1.1731985864849113</c:v>
                </c:pt>
                <c:pt idx="33">
                  <c:v>1.1809148971942323</c:v>
                </c:pt>
                <c:pt idx="34">
                  <c:v>1.1909281619282384</c:v>
                </c:pt>
                <c:pt idx="35">
                  <c:v>1.2113719316376332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14-4A4B-8DCA-466A178C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99280"/>
        <c:axId val="212099672"/>
      </c:scatterChart>
      <c:valAx>
        <c:axId val="21209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099672"/>
        <c:crosses val="autoZero"/>
        <c:crossBetween val="midCat"/>
      </c:valAx>
      <c:valAx>
        <c:axId val="21209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099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34-3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Data'!$C$124:$AJ$124</c:f>
              <c:numCache>
                <c:formatCode>General</c:formatCode>
                <c:ptCount val="34"/>
                <c:pt idx="0">
                  <c:v>51</c:v>
                </c:pt>
                <c:pt idx="1">
                  <c:v>52</c:v>
                </c:pt>
                <c:pt idx="2">
                  <c:v>56</c:v>
                </c:pt>
                <c:pt idx="3">
                  <c:v>61</c:v>
                </c:pt>
                <c:pt idx="4">
                  <c:v>62</c:v>
                </c:pt>
                <c:pt idx="5">
                  <c:v>63</c:v>
                </c:pt>
                <c:pt idx="6">
                  <c:v>67</c:v>
                </c:pt>
                <c:pt idx="7">
                  <c:v>68</c:v>
                </c:pt>
                <c:pt idx="8">
                  <c:v>71</c:v>
                </c:pt>
                <c:pt idx="9">
                  <c:v>72</c:v>
                </c:pt>
                <c:pt idx="10">
                  <c:v>75</c:v>
                </c:pt>
                <c:pt idx="11">
                  <c:v>76</c:v>
                </c:pt>
                <c:pt idx="12">
                  <c:v>78</c:v>
                </c:pt>
                <c:pt idx="13">
                  <c:v>79</c:v>
                </c:pt>
                <c:pt idx="14">
                  <c:v>80</c:v>
                </c:pt>
                <c:pt idx="15">
                  <c:v>82</c:v>
                </c:pt>
                <c:pt idx="16">
                  <c:v>84</c:v>
                </c:pt>
                <c:pt idx="17">
                  <c:v>86</c:v>
                </c:pt>
                <c:pt idx="18">
                  <c:v>87</c:v>
                </c:pt>
                <c:pt idx="19">
                  <c:v>89</c:v>
                </c:pt>
                <c:pt idx="20">
                  <c:v>90</c:v>
                </c:pt>
                <c:pt idx="21">
                  <c:v>91</c:v>
                </c:pt>
                <c:pt idx="22">
                  <c:v>92</c:v>
                </c:pt>
                <c:pt idx="23">
                  <c:v>94</c:v>
                </c:pt>
                <c:pt idx="24">
                  <c:v>95</c:v>
                </c:pt>
                <c:pt idx="25">
                  <c:v>96</c:v>
                </c:pt>
                <c:pt idx="26">
                  <c:v>97</c:v>
                </c:pt>
                <c:pt idx="27">
                  <c:v>100</c:v>
                </c:pt>
                <c:pt idx="28">
                  <c:v>102</c:v>
                </c:pt>
                <c:pt idx="29">
                  <c:v>104</c:v>
                </c:pt>
                <c:pt idx="30">
                  <c:v>105</c:v>
                </c:pt>
                <c:pt idx="31">
                  <c:v>106</c:v>
                </c:pt>
                <c:pt idx="32">
                  <c:v>107</c:v>
                </c:pt>
                <c:pt idx="33">
                  <c:v>108</c:v>
                </c:pt>
              </c:numCache>
            </c:numRef>
          </c:xVal>
          <c:yVal>
            <c:numRef>
              <c:f>'Raw Data'!$C$126:$AJ$126</c:f>
              <c:numCache>
                <c:formatCode>General</c:formatCode>
                <c:ptCount val="34"/>
                <c:pt idx="0">
                  <c:v>0.58151737103767187</c:v>
                </c:pt>
                <c:pt idx="1">
                  <c:v>0.59019798059079398</c:v>
                </c:pt>
                <c:pt idx="2">
                  <c:v>0.65335007881769358</c:v>
                </c:pt>
                <c:pt idx="3">
                  <c:v>0.70512636619856783</c:v>
                </c:pt>
                <c:pt idx="4">
                  <c:v>0.70740840449970732</c:v>
                </c:pt>
                <c:pt idx="5">
                  <c:v>0.71961112167460939</c:v>
                </c:pt>
                <c:pt idx="6">
                  <c:v>0.75240880701543278</c:v>
                </c:pt>
                <c:pt idx="7">
                  <c:v>0.77515592467672134</c:v>
                </c:pt>
                <c:pt idx="8">
                  <c:v>0.79759343804152705</c:v>
                </c:pt>
                <c:pt idx="9">
                  <c:v>0.81121232394098786</c:v>
                </c:pt>
                <c:pt idx="10">
                  <c:v>0.84124148171229562</c:v>
                </c:pt>
                <c:pt idx="11">
                  <c:v>0.84190081806129335</c:v>
                </c:pt>
                <c:pt idx="12">
                  <c:v>0.87791974628515002</c:v>
                </c:pt>
                <c:pt idx="13">
                  <c:v>0.88614158064047832</c:v>
                </c:pt>
                <c:pt idx="14">
                  <c:v>0.89586945594682044</c:v>
                </c:pt>
                <c:pt idx="15">
                  <c:v>0.91832270294595719</c:v>
                </c:pt>
                <c:pt idx="16">
                  <c:v>0.93600876835528946</c:v>
                </c:pt>
                <c:pt idx="17">
                  <c:v>0.95253975457058093</c:v>
                </c:pt>
                <c:pt idx="18">
                  <c:v>0.97055889204382539</c:v>
                </c:pt>
                <c:pt idx="19">
                  <c:v>0.9859760410995867</c:v>
                </c:pt>
                <c:pt idx="20">
                  <c:v>0.9947709363460383</c:v>
                </c:pt>
                <c:pt idx="21">
                  <c:v>1.0071846903954664</c:v>
                </c:pt>
                <c:pt idx="22">
                  <c:v>1.0236012012390916</c:v>
                </c:pt>
                <c:pt idx="23">
                  <c:v>1.0546924717425952</c:v>
                </c:pt>
                <c:pt idx="24">
                  <c:v>1.0618366329035005</c:v>
                </c:pt>
                <c:pt idx="25">
                  <c:v>1.0727547594357967</c:v>
                </c:pt>
                <c:pt idx="26">
                  <c:v>1.0797851117523183</c:v>
                </c:pt>
                <c:pt idx="27">
                  <c:v>1.1123216675729304</c:v>
                </c:pt>
                <c:pt idx="28">
                  <c:v>1.139729587737917</c:v>
                </c:pt>
                <c:pt idx="29">
                  <c:v>1.1526567414353392</c:v>
                </c:pt>
                <c:pt idx="30">
                  <c:v>1.1658134930576729</c:v>
                </c:pt>
                <c:pt idx="31">
                  <c:v>1.1794174142928473</c:v>
                </c:pt>
                <c:pt idx="32">
                  <c:v>1.1932582048031177</c:v>
                </c:pt>
                <c:pt idx="33">
                  <c:v>1.2144605310376282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C2-47F3-8906-7BCB9B7BE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0456"/>
        <c:axId val="212100848"/>
      </c:scatterChart>
      <c:valAx>
        <c:axId val="212100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0848"/>
        <c:crosses val="autoZero"/>
        <c:crossBetween val="midCat"/>
      </c:valAx>
      <c:valAx>
        <c:axId val="21210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0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34-4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0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Data'!$C$128:$AK$128</c:f>
              <c:numCache>
                <c:formatCode>General</c:formatCode>
                <c:ptCount val="35"/>
                <c:pt idx="0">
                  <c:v>44.5</c:v>
                </c:pt>
                <c:pt idx="1">
                  <c:v>45.5</c:v>
                </c:pt>
                <c:pt idx="2">
                  <c:v>46.5</c:v>
                </c:pt>
                <c:pt idx="3">
                  <c:v>48.5</c:v>
                </c:pt>
                <c:pt idx="4">
                  <c:v>49.5</c:v>
                </c:pt>
                <c:pt idx="5">
                  <c:v>50.5</c:v>
                </c:pt>
                <c:pt idx="6">
                  <c:v>51.5</c:v>
                </c:pt>
                <c:pt idx="7">
                  <c:v>54.5</c:v>
                </c:pt>
                <c:pt idx="8">
                  <c:v>56.5</c:v>
                </c:pt>
                <c:pt idx="9">
                  <c:v>59.5</c:v>
                </c:pt>
                <c:pt idx="10">
                  <c:v>61.5</c:v>
                </c:pt>
                <c:pt idx="11">
                  <c:v>63.5</c:v>
                </c:pt>
                <c:pt idx="12">
                  <c:v>66.5</c:v>
                </c:pt>
                <c:pt idx="13">
                  <c:v>67.5</c:v>
                </c:pt>
                <c:pt idx="14">
                  <c:v>69.5</c:v>
                </c:pt>
                <c:pt idx="15">
                  <c:v>70.5</c:v>
                </c:pt>
                <c:pt idx="16">
                  <c:v>71.5</c:v>
                </c:pt>
                <c:pt idx="17">
                  <c:v>74.5</c:v>
                </c:pt>
                <c:pt idx="18">
                  <c:v>80.5</c:v>
                </c:pt>
                <c:pt idx="19">
                  <c:v>84.5</c:v>
                </c:pt>
                <c:pt idx="20">
                  <c:v>85.5</c:v>
                </c:pt>
                <c:pt idx="21">
                  <c:v>86.5</c:v>
                </c:pt>
                <c:pt idx="22">
                  <c:v>91.5</c:v>
                </c:pt>
                <c:pt idx="23">
                  <c:v>93.5</c:v>
                </c:pt>
                <c:pt idx="24">
                  <c:v>94.5</c:v>
                </c:pt>
                <c:pt idx="25">
                  <c:v>95.5</c:v>
                </c:pt>
                <c:pt idx="26">
                  <c:v>96.5</c:v>
                </c:pt>
                <c:pt idx="27">
                  <c:v>97.5</c:v>
                </c:pt>
                <c:pt idx="28">
                  <c:v>98.5</c:v>
                </c:pt>
                <c:pt idx="29">
                  <c:v>99.5</c:v>
                </c:pt>
                <c:pt idx="30">
                  <c:v>100.5</c:v>
                </c:pt>
                <c:pt idx="31">
                  <c:v>101.5</c:v>
                </c:pt>
                <c:pt idx="32">
                  <c:v>103.5</c:v>
                </c:pt>
                <c:pt idx="33">
                  <c:v>104.5</c:v>
                </c:pt>
                <c:pt idx="34">
                  <c:v>105.5</c:v>
                </c:pt>
              </c:numCache>
            </c:numRef>
          </c:xVal>
          <c:yVal>
            <c:numRef>
              <c:f>'Raw Data'!$C$130:$AK$130</c:f>
              <c:numCache>
                <c:formatCode>General</c:formatCode>
                <c:ptCount val="35"/>
                <c:pt idx="0">
                  <c:v>0.51243438024038968</c:v>
                </c:pt>
                <c:pt idx="1">
                  <c:v>0.51618357393554504</c:v>
                </c:pt>
                <c:pt idx="2">
                  <c:v>0.52817662708267465</c:v>
                </c:pt>
                <c:pt idx="3">
                  <c:v>0.54244757915289388</c:v>
                </c:pt>
                <c:pt idx="4">
                  <c:v>0.55970390430811756</c:v>
                </c:pt>
                <c:pt idx="5">
                  <c:v>0.58300012715004168</c:v>
                </c:pt>
                <c:pt idx="6">
                  <c:v>0.59067582827961862</c:v>
                </c:pt>
                <c:pt idx="7">
                  <c:v>0.61659519543416141</c:v>
                </c:pt>
                <c:pt idx="8">
                  <c:v>0.64487962321382708</c:v>
                </c:pt>
                <c:pt idx="9">
                  <c:v>0.67282670232684194</c:v>
                </c:pt>
                <c:pt idx="10">
                  <c:v>0.69361433651866367</c:v>
                </c:pt>
                <c:pt idx="11">
                  <c:v>0.72047133041028</c:v>
                </c:pt>
                <c:pt idx="12">
                  <c:v>0.7599446916587751</c:v>
                </c:pt>
                <c:pt idx="13">
                  <c:v>0.76324901224080666</c:v>
                </c:pt>
                <c:pt idx="14">
                  <c:v>0.77788132108009533</c:v>
                </c:pt>
                <c:pt idx="15">
                  <c:v>0.79874569874358425</c:v>
                </c:pt>
                <c:pt idx="16">
                  <c:v>0.80440843078620905</c:v>
                </c:pt>
                <c:pt idx="17">
                  <c:v>0.82973519063779044</c:v>
                </c:pt>
                <c:pt idx="18">
                  <c:v>0.88836958178006109</c:v>
                </c:pt>
                <c:pt idx="19">
                  <c:v>0.94130336053156305</c:v>
                </c:pt>
                <c:pt idx="20">
                  <c:v>0.94614145977209108</c:v>
                </c:pt>
                <c:pt idx="21">
                  <c:v>0.95225332167129817</c:v>
                </c:pt>
                <c:pt idx="22">
                  <c:v>1.0061765135116827</c:v>
                </c:pt>
                <c:pt idx="23">
                  <c:v>1.034300334911302</c:v>
                </c:pt>
                <c:pt idx="24">
                  <c:v>1.044348137591038</c:v>
                </c:pt>
                <c:pt idx="25">
                  <c:v>1.0502283481408712</c:v>
                </c:pt>
                <c:pt idx="26">
                  <c:v>1.0536532526508373</c:v>
                </c:pt>
                <c:pt idx="27">
                  <c:v>1.0641740118206526</c:v>
                </c:pt>
                <c:pt idx="28">
                  <c:v>1.0801840951322099</c:v>
                </c:pt>
                <c:pt idx="29">
                  <c:v>1.09374624574777</c:v>
                </c:pt>
                <c:pt idx="30">
                  <c:v>1.1005327484147416</c:v>
                </c:pt>
                <c:pt idx="31">
                  <c:v>1.1104010934484729</c:v>
                </c:pt>
                <c:pt idx="32">
                  <c:v>1.1307579416304125</c:v>
                </c:pt>
                <c:pt idx="33">
                  <c:v>1.1424807046838912</c:v>
                </c:pt>
                <c:pt idx="34">
                  <c:v>1.1564974122161353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3B-42D9-AB24-C4BF41B4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1632"/>
        <c:axId val="212102024"/>
      </c:scatterChart>
      <c:valAx>
        <c:axId val="21210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2024"/>
        <c:crosses val="autoZero"/>
        <c:crossBetween val="midCat"/>
      </c:valAx>
      <c:valAx>
        <c:axId val="212102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1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35-4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49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Data'!$C$146:$BA$146</c:f>
              <c:numCache>
                <c:formatCode>General</c:formatCode>
                <c:ptCount val="51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54</c:v>
                </c:pt>
                <c:pt idx="8">
                  <c:v>55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59</c:v>
                </c:pt>
                <c:pt idx="13">
                  <c:v>60</c:v>
                </c:pt>
                <c:pt idx="14">
                  <c:v>61</c:v>
                </c:pt>
                <c:pt idx="15">
                  <c:v>62</c:v>
                </c:pt>
                <c:pt idx="16">
                  <c:v>63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72</c:v>
                </c:pt>
                <c:pt idx="22">
                  <c:v>73</c:v>
                </c:pt>
                <c:pt idx="23">
                  <c:v>74</c:v>
                </c:pt>
                <c:pt idx="24">
                  <c:v>75</c:v>
                </c:pt>
                <c:pt idx="25">
                  <c:v>76</c:v>
                </c:pt>
                <c:pt idx="26">
                  <c:v>77</c:v>
                </c:pt>
                <c:pt idx="27">
                  <c:v>79</c:v>
                </c:pt>
                <c:pt idx="28">
                  <c:v>80</c:v>
                </c:pt>
                <c:pt idx="29">
                  <c:v>81</c:v>
                </c:pt>
                <c:pt idx="30">
                  <c:v>82</c:v>
                </c:pt>
                <c:pt idx="31">
                  <c:v>83</c:v>
                </c:pt>
                <c:pt idx="32">
                  <c:v>84</c:v>
                </c:pt>
                <c:pt idx="33">
                  <c:v>85</c:v>
                </c:pt>
                <c:pt idx="34">
                  <c:v>86</c:v>
                </c:pt>
                <c:pt idx="35">
                  <c:v>87</c:v>
                </c:pt>
                <c:pt idx="36">
                  <c:v>88</c:v>
                </c:pt>
                <c:pt idx="37">
                  <c:v>89</c:v>
                </c:pt>
                <c:pt idx="38">
                  <c:v>91</c:v>
                </c:pt>
                <c:pt idx="39">
                  <c:v>92</c:v>
                </c:pt>
                <c:pt idx="40">
                  <c:v>94</c:v>
                </c:pt>
                <c:pt idx="41">
                  <c:v>95</c:v>
                </c:pt>
                <c:pt idx="42">
                  <c:v>96</c:v>
                </c:pt>
                <c:pt idx="43">
                  <c:v>97</c:v>
                </c:pt>
                <c:pt idx="44">
                  <c:v>99</c:v>
                </c:pt>
                <c:pt idx="45">
                  <c:v>100</c:v>
                </c:pt>
                <c:pt idx="46">
                  <c:v>101</c:v>
                </c:pt>
                <c:pt idx="47">
                  <c:v>102</c:v>
                </c:pt>
                <c:pt idx="48">
                  <c:v>104</c:v>
                </c:pt>
                <c:pt idx="49">
                  <c:v>105</c:v>
                </c:pt>
                <c:pt idx="50">
                  <c:v>106</c:v>
                </c:pt>
              </c:numCache>
            </c:numRef>
          </c:xVal>
          <c:yVal>
            <c:numRef>
              <c:f>'Raw Data'!$C$148:$BA$148</c:f>
              <c:numCache>
                <c:formatCode>General</c:formatCode>
                <c:ptCount val="51"/>
                <c:pt idx="0">
                  <c:v>0.51821886970462916</c:v>
                </c:pt>
                <c:pt idx="1">
                  <c:v>0.53790095359544732</c:v>
                </c:pt>
                <c:pt idx="2">
                  <c:v>0.54915235367354009</c:v>
                </c:pt>
                <c:pt idx="3">
                  <c:v>0.56635607801255861</c:v>
                </c:pt>
                <c:pt idx="4">
                  <c:v>0.57571583778968849</c:v>
                </c:pt>
                <c:pt idx="5">
                  <c:v>0.58397399147103368</c:v>
                </c:pt>
                <c:pt idx="6">
                  <c:v>0.59042626488045324</c:v>
                </c:pt>
                <c:pt idx="7">
                  <c:v>0.60761456611026399</c:v>
                </c:pt>
                <c:pt idx="8">
                  <c:v>0.62001752262611476</c:v>
                </c:pt>
                <c:pt idx="9">
                  <c:v>0.62775325017448991</c:v>
                </c:pt>
                <c:pt idx="10">
                  <c:v>0.63801477033264964</c:v>
                </c:pt>
                <c:pt idx="11">
                  <c:v>0.64885900028079602</c:v>
                </c:pt>
                <c:pt idx="12">
                  <c:v>0.65559071223509413</c:v>
                </c:pt>
                <c:pt idx="13">
                  <c:v>0.67677813362637074</c:v>
                </c:pt>
                <c:pt idx="14">
                  <c:v>0.68573959728634737</c:v>
                </c:pt>
                <c:pt idx="15">
                  <c:v>0.69682922797265745</c:v>
                </c:pt>
                <c:pt idx="16">
                  <c:v>0.70924320082504477</c:v>
                </c:pt>
                <c:pt idx="17">
                  <c:v>0.74878605014324895</c:v>
                </c:pt>
                <c:pt idx="18">
                  <c:v>0.75569555889448758</c:v>
                </c:pt>
                <c:pt idx="19">
                  <c:v>0.76287343952829856</c:v>
                </c:pt>
                <c:pt idx="20">
                  <c:v>0.77464040597720585</c:v>
                </c:pt>
                <c:pt idx="21">
                  <c:v>0.80327675748197225</c:v>
                </c:pt>
                <c:pt idx="22">
                  <c:v>0.80790359944464807</c:v>
                </c:pt>
                <c:pt idx="23">
                  <c:v>0.82018207130007859</c:v>
                </c:pt>
                <c:pt idx="24">
                  <c:v>0.83044779657651024</c:v>
                </c:pt>
                <c:pt idx="25">
                  <c:v>0.84226095428379266</c:v>
                </c:pt>
                <c:pt idx="26">
                  <c:v>0.85667744810527524</c:v>
                </c:pt>
                <c:pt idx="27">
                  <c:v>0.86119248523001757</c:v>
                </c:pt>
                <c:pt idx="28">
                  <c:v>0.88253139881091358</c:v>
                </c:pt>
                <c:pt idx="29">
                  <c:v>0.88797883043256565</c:v>
                </c:pt>
                <c:pt idx="30">
                  <c:v>0.90453015795217839</c:v>
                </c:pt>
                <c:pt idx="31">
                  <c:v>0.90952756688131375</c:v>
                </c:pt>
                <c:pt idx="32">
                  <c:v>0.92103743124023252</c:v>
                </c:pt>
                <c:pt idx="33">
                  <c:v>0.92839909773514573</c:v>
                </c:pt>
                <c:pt idx="34">
                  <c:v>0.94271014499848049</c:v>
                </c:pt>
                <c:pt idx="35">
                  <c:v>0.95832663364730175</c:v>
                </c:pt>
                <c:pt idx="36">
                  <c:v>0.96711926164184903</c:v>
                </c:pt>
                <c:pt idx="37">
                  <c:v>0.97866236150185704</c:v>
                </c:pt>
                <c:pt idx="38">
                  <c:v>0.99660471488613322</c:v>
                </c:pt>
                <c:pt idx="39">
                  <c:v>1.0220337231208909</c:v>
                </c:pt>
                <c:pt idx="40">
                  <c:v>1.0301455406952096</c:v>
                </c:pt>
                <c:pt idx="41">
                  <c:v>1.0441387535777651</c:v>
                </c:pt>
                <c:pt idx="42">
                  <c:v>1.0527176251905148</c:v>
                </c:pt>
                <c:pt idx="43">
                  <c:v>1.0651067238650556</c:v>
                </c:pt>
                <c:pt idx="44">
                  <c:v>1.0834658465176343</c:v>
                </c:pt>
                <c:pt idx="45">
                  <c:v>1.1023273113955994</c:v>
                </c:pt>
                <c:pt idx="46">
                  <c:v>1.1097127474236943</c:v>
                </c:pt>
                <c:pt idx="47">
                  <c:v>1.1150986988669582</c:v>
                </c:pt>
                <c:pt idx="48">
                  <c:v>1.1301156669242789</c:v>
                </c:pt>
                <c:pt idx="49">
                  <c:v>1.1455719429645661</c:v>
                </c:pt>
                <c:pt idx="50">
                  <c:v>1.1577571960449824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8D-4750-A393-956AA8974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2808"/>
        <c:axId val="212103200"/>
      </c:scatterChart>
      <c:valAx>
        <c:axId val="212102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3200"/>
        <c:crosses val="autoZero"/>
        <c:crossBetween val="midCat"/>
      </c:valAx>
      <c:valAx>
        <c:axId val="2121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2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36-3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7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Data'!$C$160:$AM$160</c:f>
              <c:numCache>
                <c:formatCode>General</c:formatCode>
                <c:ptCount val="37"/>
                <c:pt idx="0">
                  <c:v>49.5</c:v>
                </c:pt>
                <c:pt idx="1">
                  <c:v>50.5</c:v>
                </c:pt>
                <c:pt idx="2">
                  <c:v>51.5</c:v>
                </c:pt>
                <c:pt idx="3">
                  <c:v>52.5</c:v>
                </c:pt>
                <c:pt idx="4">
                  <c:v>56.5</c:v>
                </c:pt>
                <c:pt idx="5">
                  <c:v>61.5</c:v>
                </c:pt>
                <c:pt idx="6">
                  <c:v>62.5</c:v>
                </c:pt>
                <c:pt idx="7">
                  <c:v>65.5</c:v>
                </c:pt>
                <c:pt idx="8">
                  <c:v>66.5</c:v>
                </c:pt>
                <c:pt idx="9">
                  <c:v>69.5</c:v>
                </c:pt>
                <c:pt idx="10">
                  <c:v>70.5</c:v>
                </c:pt>
                <c:pt idx="11">
                  <c:v>72.5</c:v>
                </c:pt>
                <c:pt idx="12">
                  <c:v>74.5</c:v>
                </c:pt>
                <c:pt idx="13">
                  <c:v>75.5</c:v>
                </c:pt>
                <c:pt idx="14">
                  <c:v>76.5</c:v>
                </c:pt>
                <c:pt idx="15">
                  <c:v>77.5</c:v>
                </c:pt>
                <c:pt idx="16">
                  <c:v>78.5</c:v>
                </c:pt>
                <c:pt idx="17">
                  <c:v>79.5</c:v>
                </c:pt>
                <c:pt idx="18">
                  <c:v>81.5</c:v>
                </c:pt>
                <c:pt idx="19">
                  <c:v>83.5</c:v>
                </c:pt>
                <c:pt idx="20">
                  <c:v>85.5</c:v>
                </c:pt>
                <c:pt idx="21">
                  <c:v>86.5</c:v>
                </c:pt>
                <c:pt idx="22">
                  <c:v>87.5</c:v>
                </c:pt>
                <c:pt idx="23">
                  <c:v>88.5</c:v>
                </c:pt>
                <c:pt idx="24">
                  <c:v>90.5</c:v>
                </c:pt>
                <c:pt idx="25">
                  <c:v>91.5</c:v>
                </c:pt>
                <c:pt idx="26">
                  <c:v>93.5</c:v>
                </c:pt>
                <c:pt idx="27">
                  <c:v>94.5</c:v>
                </c:pt>
                <c:pt idx="28">
                  <c:v>95.5</c:v>
                </c:pt>
                <c:pt idx="29">
                  <c:v>96.5</c:v>
                </c:pt>
                <c:pt idx="30">
                  <c:v>98.5</c:v>
                </c:pt>
                <c:pt idx="31">
                  <c:v>100.5</c:v>
                </c:pt>
                <c:pt idx="32">
                  <c:v>101.5</c:v>
                </c:pt>
                <c:pt idx="33">
                  <c:v>103.5</c:v>
                </c:pt>
                <c:pt idx="34">
                  <c:v>104.5</c:v>
                </c:pt>
                <c:pt idx="35">
                  <c:v>105.5</c:v>
                </c:pt>
                <c:pt idx="36">
                  <c:v>107.5</c:v>
                </c:pt>
              </c:numCache>
            </c:numRef>
          </c:xVal>
          <c:yVal>
            <c:numRef>
              <c:f>'Raw Data'!$C$162:$AM$162</c:f>
              <c:numCache>
                <c:formatCode>General</c:formatCode>
                <c:ptCount val="37"/>
                <c:pt idx="0">
                  <c:v>0.56935528063944996</c:v>
                </c:pt>
                <c:pt idx="1">
                  <c:v>0.58329547709090812</c:v>
                </c:pt>
                <c:pt idx="2">
                  <c:v>0.59180787718332495</c:v>
                </c:pt>
                <c:pt idx="3">
                  <c:v>0.66296345415626812</c:v>
                </c:pt>
                <c:pt idx="4">
                  <c:v>0.70097246075993158</c:v>
                </c:pt>
                <c:pt idx="5">
                  <c:v>0.70270115635626207</c:v>
                </c:pt>
                <c:pt idx="6">
                  <c:v>0.74629979767427501</c:v>
                </c:pt>
                <c:pt idx="7">
                  <c:v>0.75805822002536716</c:v>
                </c:pt>
                <c:pt idx="8">
                  <c:v>0.79146002710948316</c:v>
                </c:pt>
                <c:pt idx="9">
                  <c:v>0.79914652179782852</c:v>
                </c:pt>
                <c:pt idx="10">
                  <c:v>0.81489926542720248</c:v>
                </c:pt>
                <c:pt idx="11">
                  <c:v>0.84667332934744544</c:v>
                </c:pt>
                <c:pt idx="12">
                  <c:v>0.85761362446986056</c:v>
                </c:pt>
                <c:pt idx="13">
                  <c:v>0.87122667311848589</c:v>
                </c:pt>
                <c:pt idx="14">
                  <c:v>0.88369977050926174</c:v>
                </c:pt>
                <c:pt idx="15">
                  <c:v>0.89766189114092609</c:v>
                </c:pt>
                <c:pt idx="16">
                  <c:v>0.91161292131910021</c:v>
                </c:pt>
                <c:pt idx="17">
                  <c:v>0.92979207972061362</c:v>
                </c:pt>
                <c:pt idx="18">
                  <c:v>0.9504754681248202</c:v>
                </c:pt>
                <c:pt idx="19">
                  <c:v>0.96699127420356512</c:v>
                </c:pt>
                <c:pt idx="20">
                  <c:v>0.98372288971235167</c:v>
                </c:pt>
                <c:pt idx="21">
                  <c:v>0.99143365254925031</c:v>
                </c:pt>
                <c:pt idx="22">
                  <c:v>0.99756343722294449</c:v>
                </c:pt>
                <c:pt idx="23">
                  <c:v>1.0136210625849797</c:v>
                </c:pt>
                <c:pt idx="24">
                  <c:v>1.038050603078372</c:v>
                </c:pt>
                <c:pt idx="25">
                  <c:v>1.051813637652145</c:v>
                </c:pt>
                <c:pt idx="26">
                  <c:v>1.0615118650376243</c:v>
                </c:pt>
                <c:pt idx="27">
                  <c:v>1.0737652673559519</c:v>
                </c:pt>
                <c:pt idx="28">
                  <c:v>1.0809199751746215</c:v>
                </c:pt>
                <c:pt idx="29">
                  <c:v>1.0965952817732292</c:v>
                </c:pt>
                <c:pt idx="30">
                  <c:v>1.1102006332996481</c:v>
                </c:pt>
                <c:pt idx="31">
                  <c:v>1.125788006039077</c:v>
                </c:pt>
                <c:pt idx="32">
                  <c:v>1.1347055708341687</c:v>
                </c:pt>
                <c:pt idx="33">
                  <c:v>1.1450012972883583</c:v>
                </c:pt>
                <c:pt idx="34">
                  <c:v>1.1617885530033329</c:v>
                </c:pt>
                <c:pt idx="35">
                  <c:v>1.1753126593945911</c:v>
                </c:pt>
                <c:pt idx="36">
                  <c:v>1.1972948486125925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3C-477C-87CC-4AE3494A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3984"/>
        <c:axId val="212104376"/>
      </c:scatterChart>
      <c:valAx>
        <c:axId val="212103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4376"/>
        <c:crosses val="autoZero"/>
        <c:crossBetween val="midCat"/>
      </c:valAx>
      <c:valAx>
        <c:axId val="21210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3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36-4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47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Data'!$C$164:$BA$164</c:f>
              <c:numCache>
                <c:formatCode>General</c:formatCode>
                <c:ptCount val="51"/>
                <c:pt idx="0">
                  <c:v>45.5</c:v>
                </c:pt>
                <c:pt idx="1">
                  <c:v>46.5</c:v>
                </c:pt>
                <c:pt idx="2">
                  <c:v>47.5</c:v>
                </c:pt>
                <c:pt idx="3">
                  <c:v>49.5</c:v>
                </c:pt>
                <c:pt idx="4">
                  <c:v>50.5</c:v>
                </c:pt>
                <c:pt idx="5">
                  <c:v>51.5</c:v>
                </c:pt>
                <c:pt idx="6">
                  <c:v>53.5</c:v>
                </c:pt>
                <c:pt idx="7">
                  <c:v>54.5</c:v>
                </c:pt>
                <c:pt idx="8">
                  <c:v>55.5</c:v>
                </c:pt>
                <c:pt idx="9">
                  <c:v>58.5</c:v>
                </c:pt>
                <c:pt idx="10">
                  <c:v>60.5</c:v>
                </c:pt>
                <c:pt idx="11">
                  <c:v>61.5</c:v>
                </c:pt>
                <c:pt idx="12">
                  <c:v>62.5</c:v>
                </c:pt>
                <c:pt idx="13">
                  <c:v>63.5</c:v>
                </c:pt>
                <c:pt idx="14">
                  <c:v>64.5</c:v>
                </c:pt>
                <c:pt idx="15">
                  <c:v>65.5</c:v>
                </c:pt>
                <c:pt idx="16">
                  <c:v>66.5</c:v>
                </c:pt>
                <c:pt idx="17">
                  <c:v>67.5</c:v>
                </c:pt>
                <c:pt idx="18">
                  <c:v>69.5</c:v>
                </c:pt>
                <c:pt idx="19">
                  <c:v>70.5</c:v>
                </c:pt>
                <c:pt idx="20">
                  <c:v>71.5</c:v>
                </c:pt>
                <c:pt idx="21">
                  <c:v>72.5</c:v>
                </c:pt>
                <c:pt idx="22">
                  <c:v>73.5</c:v>
                </c:pt>
                <c:pt idx="23">
                  <c:v>74.5</c:v>
                </c:pt>
                <c:pt idx="24">
                  <c:v>75.5</c:v>
                </c:pt>
                <c:pt idx="25">
                  <c:v>76.5</c:v>
                </c:pt>
                <c:pt idx="26">
                  <c:v>77.5</c:v>
                </c:pt>
                <c:pt idx="27">
                  <c:v>79.5</c:v>
                </c:pt>
                <c:pt idx="28">
                  <c:v>81.5</c:v>
                </c:pt>
                <c:pt idx="29">
                  <c:v>82.5</c:v>
                </c:pt>
                <c:pt idx="30">
                  <c:v>83.5</c:v>
                </c:pt>
                <c:pt idx="31">
                  <c:v>84.5</c:v>
                </c:pt>
                <c:pt idx="32">
                  <c:v>85.5</c:v>
                </c:pt>
                <c:pt idx="33">
                  <c:v>86.5</c:v>
                </c:pt>
                <c:pt idx="34">
                  <c:v>87.5</c:v>
                </c:pt>
                <c:pt idx="35">
                  <c:v>88.5</c:v>
                </c:pt>
                <c:pt idx="36">
                  <c:v>89.5</c:v>
                </c:pt>
                <c:pt idx="37">
                  <c:v>90.5</c:v>
                </c:pt>
                <c:pt idx="38">
                  <c:v>91.5</c:v>
                </c:pt>
                <c:pt idx="39">
                  <c:v>92.5</c:v>
                </c:pt>
                <c:pt idx="40">
                  <c:v>93.5</c:v>
                </c:pt>
                <c:pt idx="41">
                  <c:v>94.5</c:v>
                </c:pt>
                <c:pt idx="42">
                  <c:v>95.5</c:v>
                </c:pt>
                <c:pt idx="43">
                  <c:v>96.5</c:v>
                </c:pt>
                <c:pt idx="44">
                  <c:v>98.5</c:v>
                </c:pt>
                <c:pt idx="45">
                  <c:v>99.5</c:v>
                </c:pt>
                <c:pt idx="46">
                  <c:v>100.5</c:v>
                </c:pt>
                <c:pt idx="47">
                  <c:v>101.5</c:v>
                </c:pt>
                <c:pt idx="48">
                  <c:v>102.5</c:v>
                </c:pt>
                <c:pt idx="49">
                  <c:v>104.5</c:v>
                </c:pt>
                <c:pt idx="50">
                  <c:v>105.5</c:v>
                </c:pt>
              </c:numCache>
            </c:numRef>
          </c:xVal>
          <c:yVal>
            <c:numRef>
              <c:f>'Raw Data'!$C$166:$BA$166</c:f>
              <c:numCache>
                <c:formatCode>General</c:formatCode>
                <c:ptCount val="51"/>
                <c:pt idx="0">
                  <c:v>0.49425101386490594</c:v>
                </c:pt>
                <c:pt idx="1">
                  <c:v>0.5022399086148096</c:v>
                </c:pt>
                <c:pt idx="2">
                  <c:v>0.52069986667543144</c:v>
                </c:pt>
                <c:pt idx="3">
                  <c:v>0.54094991241926804</c:v>
                </c:pt>
                <c:pt idx="4">
                  <c:v>0.55540505784879124</c:v>
                </c:pt>
                <c:pt idx="5">
                  <c:v>0.56308499362236852</c:v>
                </c:pt>
                <c:pt idx="6">
                  <c:v>0.58161948507402317</c:v>
                </c:pt>
                <c:pt idx="7">
                  <c:v>0.61193033552680576</c:v>
                </c:pt>
                <c:pt idx="8">
                  <c:v>0.61917374919469781</c:v>
                </c:pt>
                <c:pt idx="9">
                  <c:v>0.64644292866411313</c:v>
                </c:pt>
                <c:pt idx="10">
                  <c:v>0.65996584191942143</c:v>
                </c:pt>
                <c:pt idx="11">
                  <c:v>0.67835806267567622</c:v>
                </c:pt>
                <c:pt idx="12">
                  <c:v>0.69650204025971807</c:v>
                </c:pt>
                <c:pt idx="13">
                  <c:v>0.70554795992231623</c:v>
                </c:pt>
                <c:pt idx="14">
                  <c:v>0.71940214770285049</c:v>
                </c:pt>
                <c:pt idx="15">
                  <c:v>0.72981213388028654</c:v>
                </c:pt>
                <c:pt idx="16">
                  <c:v>0.73901524216552616</c:v>
                </c:pt>
                <c:pt idx="17">
                  <c:v>0.75294322395446533</c:v>
                </c:pt>
                <c:pt idx="18">
                  <c:v>0.7624593074579914</c:v>
                </c:pt>
                <c:pt idx="19">
                  <c:v>0.77620633745462031</c:v>
                </c:pt>
                <c:pt idx="20">
                  <c:v>0.78986661417327242</c:v>
                </c:pt>
                <c:pt idx="21">
                  <c:v>0.80536533673057809</c:v>
                </c:pt>
                <c:pt idx="22">
                  <c:v>0.81297984863377259</c:v>
                </c:pt>
                <c:pt idx="23">
                  <c:v>0.82275910422254273</c:v>
                </c:pt>
                <c:pt idx="24">
                  <c:v>0.83006893725197795</c:v>
                </c:pt>
                <c:pt idx="25">
                  <c:v>0.8438176334277665</c:v>
                </c:pt>
                <c:pt idx="26">
                  <c:v>0.85395827084069231</c:v>
                </c:pt>
                <c:pt idx="27">
                  <c:v>0.86832450428666408</c:v>
                </c:pt>
                <c:pt idx="28">
                  <c:v>0.89726858275759858</c:v>
                </c:pt>
                <c:pt idx="29">
                  <c:v>0.91597014392576082</c:v>
                </c:pt>
                <c:pt idx="30">
                  <c:v>0.91937443197883228</c:v>
                </c:pt>
                <c:pt idx="31">
                  <c:v>0.932999696004019</c:v>
                </c:pt>
                <c:pt idx="32">
                  <c:v>0.94053515764432538</c:v>
                </c:pt>
                <c:pt idx="33">
                  <c:v>0.9497176226072217</c:v>
                </c:pt>
                <c:pt idx="34">
                  <c:v>0.96263838172777183</c:v>
                </c:pt>
                <c:pt idx="35">
                  <c:v>0.96824367464103922</c:v>
                </c:pt>
                <c:pt idx="36">
                  <c:v>0.97444749946456066</c:v>
                </c:pt>
                <c:pt idx="37">
                  <c:v>0.98247987243794965</c:v>
                </c:pt>
                <c:pt idx="38">
                  <c:v>0.99623364259186964</c:v>
                </c:pt>
                <c:pt idx="39">
                  <c:v>1.0070950769731934</c:v>
                </c:pt>
                <c:pt idx="40">
                  <c:v>1.0148890564292403</c:v>
                </c:pt>
                <c:pt idx="41">
                  <c:v>1.0295412368576176</c:v>
                </c:pt>
                <c:pt idx="42">
                  <c:v>1.043090341889193</c:v>
                </c:pt>
                <c:pt idx="43">
                  <c:v>1.0513741641175376</c:v>
                </c:pt>
                <c:pt idx="44">
                  <c:v>1.0711632500243973</c:v>
                </c:pt>
                <c:pt idx="45">
                  <c:v>1.078190459917737</c:v>
                </c:pt>
                <c:pt idx="46">
                  <c:v>1.090388180005575</c:v>
                </c:pt>
                <c:pt idx="47">
                  <c:v>1.0947664714870229</c:v>
                </c:pt>
                <c:pt idx="48">
                  <c:v>1.1099119806650357</c:v>
                </c:pt>
                <c:pt idx="49">
                  <c:v>1.1306749542300472</c:v>
                </c:pt>
                <c:pt idx="50">
                  <c:v>1.1418277221561841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00-47F2-9A0D-C069A3EEF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105160"/>
        <c:axId val="212105552"/>
      </c:scatterChart>
      <c:valAx>
        <c:axId val="212105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5552"/>
        <c:crosses val="autoZero"/>
        <c:crossBetween val="midCat"/>
      </c:valAx>
      <c:valAx>
        <c:axId val="21210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105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35-3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4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Data'!$C$142:$AV$142</c:f>
              <c:numCache>
                <c:formatCode>General</c:formatCode>
                <c:ptCount val="46"/>
                <c:pt idx="0">
                  <c:v>41</c:v>
                </c:pt>
                <c:pt idx="1">
                  <c:v>43</c:v>
                </c:pt>
                <c:pt idx="2">
                  <c:v>45</c:v>
                </c:pt>
                <c:pt idx="3">
                  <c:v>47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54</c:v>
                </c:pt>
                <c:pt idx="9">
                  <c:v>58</c:v>
                </c:pt>
                <c:pt idx="10">
                  <c:v>59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63</c:v>
                </c:pt>
                <c:pt idx="15">
                  <c:v>64</c:v>
                </c:pt>
                <c:pt idx="16">
                  <c:v>65</c:v>
                </c:pt>
                <c:pt idx="17">
                  <c:v>66</c:v>
                </c:pt>
                <c:pt idx="18">
                  <c:v>67</c:v>
                </c:pt>
                <c:pt idx="19">
                  <c:v>68</c:v>
                </c:pt>
                <c:pt idx="20">
                  <c:v>69</c:v>
                </c:pt>
                <c:pt idx="21">
                  <c:v>70</c:v>
                </c:pt>
                <c:pt idx="22">
                  <c:v>71</c:v>
                </c:pt>
                <c:pt idx="23">
                  <c:v>72</c:v>
                </c:pt>
                <c:pt idx="24">
                  <c:v>73</c:v>
                </c:pt>
                <c:pt idx="25">
                  <c:v>75</c:v>
                </c:pt>
                <c:pt idx="26">
                  <c:v>76</c:v>
                </c:pt>
                <c:pt idx="27">
                  <c:v>78</c:v>
                </c:pt>
                <c:pt idx="28">
                  <c:v>79</c:v>
                </c:pt>
                <c:pt idx="29">
                  <c:v>81</c:v>
                </c:pt>
                <c:pt idx="30">
                  <c:v>82</c:v>
                </c:pt>
                <c:pt idx="31">
                  <c:v>84</c:v>
                </c:pt>
                <c:pt idx="32">
                  <c:v>86</c:v>
                </c:pt>
                <c:pt idx="33">
                  <c:v>89</c:v>
                </c:pt>
                <c:pt idx="34">
                  <c:v>90</c:v>
                </c:pt>
                <c:pt idx="35">
                  <c:v>91</c:v>
                </c:pt>
                <c:pt idx="36">
                  <c:v>92</c:v>
                </c:pt>
                <c:pt idx="37">
                  <c:v>93</c:v>
                </c:pt>
                <c:pt idx="38">
                  <c:v>94</c:v>
                </c:pt>
                <c:pt idx="39">
                  <c:v>95</c:v>
                </c:pt>
                <c:pt idx="40">
                  <c:v>97</c:v>
                </c:pt>
                <c:pt idx="41">
                  <c:v>98</c:v>
                </c:pt>
                <c:pt idx="42">
                  <c:v>99</c:v>
                </c:pt>
                <c:pt idx="43">
                  <c:v>101</c:v>
                </c:pt>
                <c:pt idx="44">
                  <c:v>102</c:v>
                </c:pt>
                <c:pt idx="45">
                  <c:v>105</c:v>
                </c:pt>
              </c:numCache>
            </c:numRef>
          </c:xVal>
          <c:yVal>
            <c:numRef>
              <c:f>'Raw Data'!$C$144:$AV$144</c:f>
              <c:numCache>
                <c:formatCode>General</c:formatCode>
                <c:ptCount val="46"/>
                <c:pt idx="0">
                  <c:v>0.49869512453172421</c:v>
                </c:pt>
                <c:pt idx="1">
                  <c:v>0.52578692338556243</c:v>
                </c:pt>
                <c:pt idx="2">
                  <c:v>0.5454949210131762</c:v>
                </c:pt>
                <c:pt idx="3">
                  <c:v>0.56270055028026711</c:v>
                </c:pt>
                <c:pt idx="4">
                  <c:v>0.58541164438570714</c:v>
                </c:pt>
                <c:pt idx="5">
                  <c:v>0.59115354088958316</c:v>
                </c:pt>
                <c:pt idx="6">
                  <c:v>0.59825160462136562</c:v>
                </c:pt>
                <c:pt idx="7">
                  <c:v>0.63257202495666842</c:v>
                </c:pt>
                <c:pt idx="8">
                  <c:v>0.66252822414907675</c:v>
                </c:pt>
                <c:pt idx="9">
                  <c:v>0.67846929984047422</c:v>
                </c:pt>
                <c:pt idx="10">
                  <c:v>0.68207031602733625</c:v>
                </c:pt>
                <c:pt idx="11">
                  <c:v>0.70268594938445617</c:v>
                </c:pt>
                <c:pt idx="12">
                  <c:v>0.71173079530525529</c:v>
                </c:pt>
                <c:pt idx="13">
                  <c:v>0.72155303416490768</c:v>
                </c:pt>
                <c:pt idx="14">
                  <c:v>0.73909429544264738</c:v>
                </c:pt>
                <c:pt idx="15">
                  <c:v>0.74436374159499252</c:v>
                </c:pt>
                <c:pt idx="16">
                  <c:v>0.75155587956460312</c:v>
                </c:pt>
                <c:pt idx="17">
                  <c:v>0.76595418767460155</c:v>
                </c:pt>
                <c:pt idx="18">
                  <c:v>0.78052561930865172</c:v>
                </c:pt>
                <c:pt idx="19">
                  <c:v>0.7908127359151258</c:v>
                </c:pt>
                <c:pt idx="20">
                  <c:v>0.80380171578342841</c:v>
                </c:pt>
                <c:pt idx="21">
                  <c:v>0.81182509071518782</c:v>
                </c:pt>
                <c:pt idx="22">
                  <c:v>0.81679149033722442</c:v>
                </c:pt>
                <c:pt idx="23">
                  <c:v>0.82901015531752509</c:v>
                </c:pt>
                <c:pt idx="24">
                  <c:v>0.83993554010654359</c:v>
                </c:pt>
                <c:pt idx="25">
                  <c:v>0.86053224764580682</c:v>
                </c:pt>
                <c:pt idx="26">
                  <c:v>0.87971777967533438</c:v>
                </c:pt>
                <c:pt idx="27">
                  <c:v>0.90651546585949838</c:v>
                </c:pt>
                <c:pt idx="28">
                  <c:v>0.91895841511288634</c:v>
                </c:pt>
                <c:pt idx="29">
                  <c:v>0.92416064947668708</c:v>
                </c:pt>
                <c:pt idx="30">
                  <c:v>0.93737515736207833</c:v>
                </c:pt>
                <c:pt idx="31">
                  <c:v>0.95239764017845241</c:v>
                </c:pt>
                <c:pt idx="32">
                  <c:v>0.97941355957408582</c:v>
                </c:pt>
                <c:pt idx="33">
                  <c:v>1.0152044254920525</c:v>
                </c:pt>
                <c:pt idx="34">
                  <c:v>1.0202435089925439</c:v>
                </c:pt>
                <c:pt idx="35">
                  <c:v>1.0362223645015145</c:v>
                </c:pt>
                <c:pt idx="36">
                  <c:v>1.0581530370044394</c:v>
                </c:pt>
                <c:pt idx="37">
                  <c:v>1.0650457420832791</c:v>
                </c:pt>
                <c:pt idx="38">
                  <c:v>1.0806410810132387</c:v>
                </c:pt>
                <c:pt idx="39">
                  <c:v>1.1030200301980548</c:v>
                </c:pt>
                <c:pt idx="40">
                  <c:v>1.118639626347395</c:v>
                </c:pt>
                <c:pt idx="41">
                  <c:v>1.136630477542709</c:v>
                </c:pt>
                <c:pt idx="42">
                  <c:v>1.1480834882655999</c:v>
                </c:pt>
                <c:pt idx="43">
                  <c:v>1.1606456591908698</c:v>
                </c:pt>
                <c:pt idx="44">
                  <c:v>1.1685126546751581</c:v>
                </c:pt>
                <c:pt idx="45">
                  <c:v>1.1976202160150418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D9-47CE-B25C-381F0F2A1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48840"/>
        <c:axId val="161649232"/>
      </c:scatterChart>
      <c:valAx>
        <c:axId val="16164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649232"/>
        <c:crosses val="autoZero"/>
        <c:crossBetween val="midCat"/>
      </c:valAx>
      <c:valAx>
        <c:axId val="16164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648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 1 initiation fracture toughness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CC7-4326-ADC2-E249BFEEF67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C7-4326-ADC2-E249BFEEF675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CC7-4326-ADC2-E249BFEEF67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C7-4326-ADC2-E249BFEEF67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CC7-4326-ADC2-E249BFEEF675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C7-4326-ADC2-E249BFEEF675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CC7-4326-ADC2-E249BFEEF675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C7-4326-ADC2-E249BFEEF67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CC7-4326-ADC2-E249BFEEF67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C7-4326-ADC2-E249BFEEF67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CC7-4326-ADC2-E249BFEEF67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C7-4326-ADC2-E249BFEEF67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CC7-4326-ADC2-E249BFEEF67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C7-4326-ADC2-E249BFEEF67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CC7-4326-ADC2-E249BFEEF67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C7-4326-ADC2-E249BFEEF675}"/>
              </c:ext>
            </c:extLst>
          </c:dPt>
          <c:cat>
            <c:strRef>
              <c:f>'Gi calculations'!$C$15:$R$15</c:f>
              <c:strCache>
                <c:ptCount val="16"/>
                <c:pt idx="0">
                  <c:v>33-1</c:v>
                </c:pt>
                <c:pt idx="1">
                  <c:v>33-2</c:v>
                </c:pt>
                <c:pt idx="2">
                  <c:v>33-3</c:v>
                </c:pt>
                <c:pt idx="3">
                  <c:v>33-4</c:v>
                </c:pt>
                <c:pt idx="4">
                  <c:v>34-1</c:v>
                </c:pt>
                <c:pt idx="5">
                  <c:v>34-2</c:v>
                </c:pt>
                <c:pt idx="6">
                  <c:v>34-3</c:v>
                </c:pt>
                <c:pt idx="7">
                  <c:v>34-4</c:v>
                </c:pt>
                <c:pt idx="8">
                  <c:v>35-1</c:v>
                </c:pt>
                <c:pt idx="9">
                  <c:v>35-2</c:v>
                </c:pt>
                <c:pt idx="10">
                  <c:v>35-3</c:v>
                </c:pt>
                <c:pt idx="11">
                  <c:v>35-4</c:v>
                </c:pt>
                <c:pt idx="12">
                  <c:v>36-1</c:v>
                </c:pt>
                <c:pt idx="13">
                  <c:v>36-2</c:v>
                </c:pt>
                <c:pt idx="14">
                  <c:v>36-3</c:v>
                </c:pt>
                <c:pt idx="15">
                  <c:v>36-4</c:v>
                </c:pt>
              </c:strCache>
            </c:strRef>
          </c:cat>
          <c:val>
            <c:numRef>
              <c:f>'Gi calculations'!$C$20:$R$20</c:f>
              <c:numCache>
                <c:formatCode>General</c:formatCode>
                <c:ptCount val="16"/>
                <c:pt idx="0">
                  <c:v>309.92799069767443</c:v>
                </c:pt>
                <c:pt idx="1">
                  <c:v>234.75206796116504</c:v>
                </c:pt>
                <c:pt idx="2">
                  <c:v>380.73238618524334</c:v>
                </c:pt>
                <c:pt idx="3">
                  <c:v>276.30222222222221</c:v>
                </c:pt>
                <c:pt idx="4">
                  <c:v>344.01951219512193</c:v>
                </c:pt>
                <c:pt idx="5">
                  <c:v>219.3956632653061</c:v>
                </c:pt>
                <c:pt idx="6">
                  <c:v>397.93702623906705</c:v>
                </c:pt>
                <c:pt idx="7">
                  <c:v>460.36781609195401</c:v>
                </c:pt>
                <c:pt idx="8">
                  <c:v>419.3475764124729</c:v>
                </c:pt>
                <c:pt idx="9">
                  <c:v>414.00000000000006</c:v>
                </c:pt>
                <c:pt idx="10">
                  <c:v>481.37578125000005</c:v>
                </c:pt>
                <c:pt idx="11">
                  <c:v>471.1986962962963</c:v>
                </c:pt>
                <c:pt idx="12">
                  <c:v>345.04311471126209</c:v>
                </c:pt>
                <c:pt idx="13">
                  <c:v>277.99642218246868</c:v>
                </c:pt>
                <c:pt idx="14">
                  <c:v>256.71428571428572</c:v>
                </c:pt>
                <c:pt idx="15">
                  <c:v>385.62584269662926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30-4238-A04C-247D724A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5465656"/>
        <c:axId val="511718776"/>
      </c:barChart>
      <c:catAx>
        <c:axId val="51546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718776"/>
        <c:crosses val="autoZero"/>
        <c:auto val="1"/>
        <c:lblAlgn val="ctr"/>
        <c:lblOffset val="100"/>
        <c:noMultiLvlLbl val="0"/>
      </c:catAx>
      <c:valAx>
        <c:axId val="51171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465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mode 1 propagation fracture toughness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BC9-4357-9202-BD2BE261BCE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C9-4357-9202-BD2BE261BCE5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BC9-4357-9202-BD2BE261BCE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C9-4357-9202-BD2BE261BCE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BC9-4357-9202-BD2BE261BCE5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C9-4357-9202-BD2BE261BCE5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BC9-4357-9202-BD2BE261BCE5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C9-4357-9202-BD2BE261BCE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BC9-4357-9202-BD2BE261BCE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C9-4357-9202-BD2BE261BCE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BC9-4357-9202-BD2BE261BCE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C9-4357-9202-BD2BE261BCE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BC9-4357-9202-BD2BE261BCE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C9-4357-9202-BD2BE261BCE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BC9-4357-9202-BD2BE261BCE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C9-4357-9202-BD2BE261BCE5}"/>
              </c:ext>
            </c:extLst>
          </c:dPt>
          <c:cat>
            <c:strRef>
              <c:f>'Gi calculations'!$C$24:$R$24</c:f>
              <c:strCache>
                <c:ptCount val="16"/>
                <c:pt idx="0">
                  <c:v>33-1</c:v>
                </c:pt>
                <c:pt idx="1">
                  <c:v>33-2</c:v>
                </c:pt>
                <c:pt idx="2">
                  <c:v>33-3</c:v>
                </c:pt>
                <c:pt idx="3">
                  <c:v>33-4</c:v>
                </c:pt>
                <c:pt idx="4">
                  <c:v>34-1</c:v>
                </c:pt>
                <c:pt idx="5">
                  <c:v>34-2</c:v>
                </c:pt>
                <c:pt idx="6">
                  <c:v>34-3</c:v>
                </c:pt>
                <c:pt idx="7">
                  <c:v>34-4</c:v>
                </c:pt>
                <c:pt idx="8">
                  <c:v>35-1</c:v>
                </c:pt>
                <c:pt idx="9">
                  <c:v>35-2</c:v>
                </c:pt>
                <c:pt idx="10">
                  <c:v>35-3</c:v>
                </c:pt>
                <c:pt idx="11">
                  <c:v>35-4</c:v>
                </c:pt>
                <c:pt idx="12">
                  <c:v>36-1</c:v>
                </c:pt>
                <c:pt idx="13">
                  <c:v>36-2</c:v>
                </c:pt>
                <c:pt idx="14">
                  <c:v>36-3</c:v>
                </c:pt>
                <c:pt idx="15">
                  <c:v>36-4</c:v>
                </c:pt>
              </c:strCache>
            </c:strRef>
          </c:cat>
          <c:val>
            <c:numRef>
              <c:f>'Gi calculations'!$C$34:$R$34</c:f>
              <c:numCache>
                <c:formatCode>General</c:formatCode>
                <c:ptCount val="16"/>
                <c:pt idx="0">
                  <c:v>309.22119739038669</c:v>
                </c:pt>
                <c:pt idx="1">
                  <c:v>235.18305725123895</c:v>
                </c:pt>
                <c:pt idx="2">
                  <c:v>365.53654242925609</c:v>
                </c:pt>
                <c:pt idx="3">
                  <c:v>267.19826688706064</c:v>
                </c:pt>
                <c:pt idx="4">
                  <c:v>345.53856925862954</c:v>
                </c:pt>
                <c:pt idx="5">
                  <c:v>220.26767750669632</c:v>
                </c:pt>
                <c:pt idx="6">
                  <c:v>374.53935247947629</c:v>
                </c:pt>
                <c:pt idx="7">
                  <c:v>420.10935091101499</c:v>
                </c:pt>
                <c:pt idx="8">
                  <c:v>374.65753942286887</c:v>
                </c:pt>
                <c:pt idx="9">
                  <c:v>416.25908747590699</c:v>
                </c:pt>
                <c:pt idx="10">
                  <c:v>439.51781008864674</c:v>
                </c:pt>
                <c:pt idx="11">
                  <c:v>444.37404349694521</c:v>
                </c:pt>
                <c:pt idx="12">
                  <c:v>328.3098391326443</c:v>
                </c:pt>
                <c:pt idx="13">
                  <c:v>278.1435848474124</c:v>
                </c:pt>
                <c:pt idx="14">
                  <c:v>221.39346392748888</c:v>
                </c:pt>
                <c:pt idx="15">
                  <c:v>371.243336411097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CD-411C-A2DA-E1B6F112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544168"/>
        <c:axId val="512547304"/>
      </c:barChart>
      <c:catAx>
        <c:axId val="51254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547304"/>
        <c:crosses val="autoZero"/>
        <c:auto val="1"/>
        <c:lblAlgn val="ctr"/>
        <c:lblOffset val="100"/>
        <c:noMultiLvlLbl val="0"/>
      </c:catAx>
      <c:valAx>
        <c:axId val="51254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544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33-1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Data'!$C$98:$AF$98</c:f>
              <c:numCache>
                <c:formatCode>General</c:formatCode>
                <c:ptCount val="30"/>
                <c:pt idx="0">
                  <c:v>51</c:v>
                </c:pt>
                <c:pt idx="1">
                  <c:v>53</c:v>
                </c:pt>
                <c:pt idx="2">
                  <c:v>54</c:v>
                </c:pt>
                <c:pt idx="3">
                  <c:v>55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59</c:v>
                </c:pt>
                <c:pt idx="8">
                  <c:v>61</c:v>
                </c:pt>
                <c:pt idx="9">
                  <c:v>62</c:v>
                </c:pt>
                <c:pt idx="10">
                  <c:v>63</c:v>
                </c:pt>
                <c:pt idx="11">
                  <c:v>64</c:v>
                </c:pt>
                <c:pt idx="12">
                  <c:v>66</c:v>
                </c:pt>
                <c:pt idx="13">
                  <c:v>70</c:v>
                </c:pt>
                <c:pt idx="14">
                  <c:v>72</c:v>
                </c:pt>
                <c:pt idx="15">
                  <c:v>75</c:v>
                </c:pt>
                <c:pt idx="16">
                  <c:v>77</c:v>
                </c:pt>
                <c:pt idx="17">
                  <c:v>83</c:v>
                </c:pt>
                <c:pt idx="18">
                  <c:v>85</c:v>
                </c:pt>
                <c:pt idx="19">
                  <c:v>87</c:v>
                </c:pt>
                <c:pt idx="20">
                  <c:v>89</c:v>
                </c:pt>
                <c:pt idx="21">
                  <c:v>90</c:v>
                </c:pt>
                <c:pt idx="22">
                  <c:v>92</c:v>
                </c:pt>
                <c:pt idx="23">
                  <c:v>94</c:v>
                </c:pt>
                <c:pt idx="24">
                  <c:v>95</c:v>
                </c:pt>
                <c:pt idx="25">
                  <c:v>96</c:v>
                </c:pt>
                <c:pt idx="26">
                  <c:v>97</c:v>
                </c:pt>
                <c:pt idx="27">
                  <c:v>99</c:v>
                </c:pt>
                <c:pt idx="28">
                  <c:v>100</c:v>
                </c:pt>
                <c:pt idx="29">
                  <c:v>102</c:v>
                </c:pt>
              </c:numCache>
            </c:numRef>
          </c:xVal>
          <c:yVal>
            <c:numRef>
              <c:f>'Raw Data'!$C$100:$AF$100</c:f>
              <c:numCache>
                <c:formatCode>General</c:formatCode>
                <c:ptCount val="30"/>
                <c:pt idx="0">
                  <c:v>0.58961313892849543</c:v>
                </c:pt>
                <c:pt idx="1">
                  <c:v>0.59991827880226523</c:v>
                </c:pt>
                <c:pt idx="2">
                  <c:v>0.61945396314904155</c:v>
                </c:pt>
                <c:pt idx="3">
                  <c:v>0.63719965984275573</c:v>
                </c:pt>
                <c:pt idx="4">
                  <c:v>0.64818920107834344</c:v>
                </c:pt>
                <c:pt idx="5">
                  <c:v>0.65957818477003671</c:v>
                </c:pt>
                <c:pt idx="6">
                  <c:v>0.66619695676174706</c:v>
                </c:pt>
                <c:pt idx="7">
                  <c:v>0.68710560129143583</c:v>
                </c:pt>
                <c:pt idx="8">
                  <c:v>0.70300351124663374</c:v>
                </c:pt>
                <c:pt idx="9">
                  <c:v>0.72827378048201841</c:v>
                </c:pt>
                <c:pt idx="10">
                  <c:v>0.73388842807609522</c:v>
                </c:pt>
                <c:pt idx="11">
                  <c:v>0.75294711982488283</c:v>
                </c:pt>
                <c:pt idx="12">
                  <c:v>0.81470145501941482</c:v>
                </c:pt>
                <c:pt idx="13">
                  <c:v>0.83569853732035726</c:v>
                </c:pt>
                <c:pt idx="14">
                  <c:v>0.85899573169056309</c:v>
                </c:pt>
                <c:pt idx="15">
                  <c:v>0.88159450831093644</c:v>
                </c:pt>
                <c:pt idx="16">
                  <c:v>0.95543311432692735</c:v>
                </c:pt>
                <c:pt idx="17">
                  <c:v>0.97631635797656657</c:v>
                </c:pt>
                <c:pt idx="18">
                  <c:v>0.99123684382646382</c:v>
                </c:pt>
                <c:pt idx="19">
                  <c:v>1.0179545519821782</c:v>
                </c:pt>
                <c:pt idx="20">
                  <c:v>1.0303570572356266</c:v>
                </c:pt>
                <c:pt idx="21">
                  <c:v>1.0511503050741364</c:v>
                </c:pt>
                <c:pt idx="22">
                  <c:v>1.0708324310080413</c:v>
                </c:pt>
                <c:pt idx="23">
                  <c:v>1.0815892791818327</c:v>
                </c:pt>
                <c:pt idx="24">
                  <c:v>1.0972471778318422</c:v>
                </c:pt>
                <c:pt idx="25">
                  <c:v>1.1057804265438667</c:v>
                </c:pt>
                <c:pt idx="26">
                  <c:v>1.1279814188977573</c:v>
                </c:pt>
                <c:pt idx="27">
                  <c:v>1.1455646464453704</c:v>
                </c:pt>
                <c:pt idx="28">
                  <c:v>1.160844866147055</c:v>
                </c:pt>
                <c:pt idx="29">
                  <c:v>1.1978972317647354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A7-49B9-859C-70BAFCAB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548560"/>
        <c:axId val="159548952"/>
      </c:scatterChart>
      <c:valAx>
        <c:axId val="15954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548952"/>
        <c:crosses val="autoZero"/>
        <c:crossBetween val="midCat"/>
      </c:valAx>
      <c:valAx>
        <c:axId val="15954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548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dk1">
                    <a:tint val="88500"/>
                    <a:satMod val="103000"/>
                    <a:lumMod val="102000"/>
                    <a:tint val="94000"/>
                  </a:schemeClr>
                </a:gs>
                <a:gs pos="50000">
                  <a:schemeClr val="dk1">
                    <a:tint val="88500"/>
                    <a:satMod val="110000"/>
                    <a:lumMod val="100000"/>
                    <a:shade val="100000"/>
                  </a:schemeClr>
                </a:gs>
                <a:gs pos="100000">
                  <a:schemeClr val="dk1">
                    <a:tint val="885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errBars>
            <c:errBarType val="both"/>
            <c:errValType val="cust"/>
            <c:noEndCap val="0"/>
            <c:plus>
              <c:numRef>
                <c:f>'Gi calculations'!$AN$18:$AN$23</c:f>
                <c:numCache>
                  <c:formatCode>General</c:formatCode>
                  <c:ptCount val="6"/>
                  <c:pt idx="0">
                    <c:v>47.324999999999989</c:v>
                  </c:pt>
                  <c:pt idx="1">
                    <c:v>80.303719418667072</c:v>
                  </c:pt>
                  <c:pt idx="2">
                    <c:v>104.93781164409177</c:v>
                  </c:pt>
                  <c:pt idx="3">
                    <c:v>34.895267760307718</c:v>
                  </c:pt>
                  <c:pt idx="4">
                    <c:v>69.280926370467853</c:v>
                  </c:pt>
                  <c:pt idx="5">
                    <c:v>64.615000000000009</c:v>
                  </c:pt>
                </c:numCache>
              </c:numRef>
            </c:plus>
            <c:minus>
              <c:numRef>
                <c:f>'Gi calculations'!$AM$18:$AM$23</c:f>
                <c:numCache>
                  <c:formatCode>General</c:formatCode>
                  <c:ptCount val="6"/>
                  <c:pt idx="0">
                    <c:v>22.254999999999995</c:v>
                  </c:pt>
                  <c:pt idx="1">
                    <c:v>65.676598805411231</c:v>
                  </c:pt>
                  <c:pt idx="2">
                    <c:v>136.03434118255615</c:v>
                  </c:pt>
                  <c:pt idx="3">
                    <c:v>32.480513489692271</c:v>
                  </c:pt>
                  <c:pt idx="4">
                    <c:v>59.630630611875688</c:v>
                  </c:pt>
                  <c:pt idx="5">
                    <c:v>35.525000000000006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numRef>
              <c:f>'Gi calculations'!$AC$18:$AC$23</c:f>
              <c:numCache>
                <c:formatCode>General</c:formatCode>
                <c:ptCount val="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5</c:v>
                </c:pt>
              </c:numCache>
            </c:numRef>
          </c:cat>
          <c:val>
            <c:numRef>
              <c:f>'Gi calculations'!$AL$18:$AL$23</c:f>
              <c:numCache>
                <c:formatCode>General</c:formatCode>
                <c:ptCount val="6"/>
                <c:pt idx="0">
                  <c:v>358.33</c:v>
                </c:pt>
                <c:pt idx="1">
                  <c:v>300.42866676657627</c:v>
                </c:pt>
                <c:pt idx="2">
                  <c:v>355.43000444786225</c:v>
                </c:pt>
                <c:pt idx="3">
                  <c:v>446.48051348969233</c:v>
                </c:pt>
                <c:pt idx="4">
                  <c:v>316.34491632616141</c:v>
                </c:pt>
                <c:pt idx="5">
                  <c:v>233.755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13319360"/>
        <c:axId val="513903184"/>
      </c:barChart>
      <c:catAx>
        <c:axId val="513319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</a:rPr>
                  <a:t>Nanofibre density, gsm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903184"/>
        <c:crosses val="autoZero"/>
        <c:auto val="1"/>
        <c:lblAlgn val="ctr"/>
        <c:lblOffset val="100"/>
        <c:noMultiLvlLbl val="0"/>
      </c:catAx>
      <c:valAx>
        <c:axId val="513903184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</a:rPr>
                  <a:t>𝐺</a:t>
                </a:r>
                <a:r>
                  <a:rPr lang="en-GB" sz="1600" baseline="-25000">
                    <a:solidFill>
                      <a:sysClr val="windowText" lastClr="000000"/>
                    </a:solidFill>
                  </a:rPr>
                  <a:t>𝐼,𝑖𝑛𝑖 </a:t>
                </a:r>
                <a:r>
                  <a:rPr lang="en-GB" sz="1600">
                    <a:solidFill>
                      <a:sysClr val="windowText" lastClr="000000"/>
                    </a:solidFill>
                  </a:rPr>
                  <a:t>, N/mm</a:t>
                </a:r>
                <a:endParaRPr lang="en-GB" sz="1600" baseline="3000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319360"/>
        <c:crosses val="autoZero"/>
        <c:crossBetween val="between"/>
        <c:majorUnit val="5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dk1">
                    <a:tint val="88500"/>
                    <a:satMod val="103000"/>
                    <a:lumMod val="102000"/>
                    <a:tint val="94000"/>
                  </a:schemeClr>
                </a:gs>
                <a:gs pos="50000">
                  <a:schemeClr val="dk1">
                    <a:tint val="88500"/>
                    <a:satMod val="110000"/>
                    <a:lumMod val="100000"/>
                    <a:shade val="100000"/>
                  </a:schemeClr>
                </a:gs>
                <a:gs pos="100000">
                  <a:schemeClr val="dk1">
                    <a:tint val="885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errBars>
            <c:errBarType val="both"/>
            <c:errValType val="cust"/>
            <c:noEndCap val="0"/>
            <c:plus>
              <c:numRef>
                <c:f>'Gi calculations'!$AQ$18:$AQ$23</c:f>
                <c:numCache>
                  <c:formatCode>General</c:formatCode>
                  <c:ptCount val="6"/>
                  <c:pt idx="0">
                    <c:v>50.59</c:v>
                  </c:pt>
                  <c:pt idx="1">
                    <c:v>71.251776439770538</c:v>
                  </c:pt>
                  <c:pt idx="2">
                    <c:v>79.995613372060689</c:v>
                  </c:pt>
                  <c:pt idx="3">
                    <c:v>25.671923375853282</c:v>
                  </c:pt>
                  <c:pt idx="4">
                    <c:v>71.470780331436345</c:v>
                  </c:pt>
                  <c:pt idx="5">
                    <c:v>75.44</c:v>
                  </c:pt>
                </c:numCache>
              </c:numRef>
            </c:plus>
            <c:minus>
              <c:numRef>
                <c:f>'Gi calculations'!$AP$18:$AP$23</c:f>
                <c:numCache>
                  <c:formatCode>General</c:formatCode>
                  <c:ptCount val="6"/>
                  <c:pt idx="0">
                    <c:v>50.59</c:v>
                  </c:pt>
                  <c:pt idx="1">
                    <c:v>59.1017087382466</c:v>
                  </c:pt>
                  <c:pt idx="2">
                    <c:v>119.84606003225798</c:v>
                  </c:pt>
                  <c:pt idx="3">
                    <c:v>44.044580698223058</c:v>
                  </c:pt>
                  <c:pt idx="4">
                    <c:v>78.379092152171779</c:v>
                  </c:pt>
                  <c:pt idx="5">
                    <c:v>75.44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numRef>
              <c:f>'Gi calculations'!$AC$18:$AC$23</c:f>
              <c:numCache>
                <c:formatCode>General</c:formatCode>
                <c:ptCount val="6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5</c:v>
                </c:pt>
              </c:numCache>
            </c:numRef>
          </c:cat>
          <c:val>
            <c:numRef>
              <c:f>'Gi calculations'!$AO$18:$AO$23</c:f>
              <c:numCache>
                <c:formatCode>General</c:formatCode>
                <c:ptCount val="6"/>
                <c:pt idx="0">
                  <c:v>329.54999999999995</c:v>
                </c:pt>
                <c:pt idx="1">
                  <c:v>294.28476598948555</c:v>
                </c:pt>
                <c:pt idx="2">
                  <c:v>340.1137375389543</c:v>
                </c:pt>
                <c:pt idx="3">
                  <c:v>418.70212012109192</c:v>
                </c:pt>
                <c:pt idx="4">
                  <c:v>299.77255607966066</c:v>
                </c:pt>
                <c:pt idx="5">
                  <c:v>261.51604153030905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12548088"/>
        <c:axId val="512548480"/>
      </c:barChart>
      <c:catAx>
        <c:axId val="5125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</a:rPr>
                  <a:t>Nanofibre density, gsm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548480"/>
        <c:crosses val="autoZero"/>
        <c:auto val="1"/>
        <c:lblAlgn val="ctr"/>
        <c:lblOffset val="100"/>
        <c:noMultiLvlLbl val="0"/>
      </c:catAx>
      <c:valAx>
        <c:axId val="51254848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>
                    <a:solidFill>
                      <a:sysClr val="windowText" lastClr="000000"/>
                    </a:solidFill>
                  </a:rPr>
                  <a:t>𝐺</a:t>
                </a:r>
                <a:r>
                  <a:rPr lang="en-GB" sz="1600" baseline="-25000">
                    <a:solidFill>
                      <a:sysClr val="windowText" lastClr="000000"/>
                    </a:solidFill>
                  </a:rPr>
                  <a:t>𝐼 </a:t>
                </a:r>
                <a:r>
                  <a:rPr lang="en-GB" sz="1600">
                    <a:solidFill>
                      <a:sysClr val="windowText" lastClr="000000"/>
                    </a:solidFill>
                  </a:rPr>
                  <a:t>, N/mm</a:t>
                </a:r>
                <a:endParaRPr lang="en-GB" sz="1600" baseline="3000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548088"/>
        <c:crosses val="autoZero"/>
        <c:crossBetween val="between"/>
        <c:majorUnit val="5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33-2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Data'!$C$102:$AB$102</c:f>
              <c:numCache>
                <c:formatCode>General</c:formatCode>
                <c:ptCount val="26"/>
                <c:pt idx="0">
                  <c:v>52.5</c:v>
                </c:pt>
                <c:pt idx="1">
                  <c:v>53.5</c:v>
                </c:pt>
                <c:pt idx="2">
                  <c:v>54.5</c:v>
                </c:pt>
                <c:pt idx="3">
                  <c:v>55.5</c:v>
                </c:pt>
                <c:pt idx="4">
                  <c:v>56.5</c:v>
                </c:pt>
                <c:pt idx="5">
                  <c:v>57.5</c:v>
                </c:pt>
                <c:pt idx="6">
                  <c:v>58.5</c:v>
                </c:pt>
                <c:pt idx="7">
                  <c:v>71.5</c:v>
                </c:pt>
                <c:pt idx="8">
                  <c:v>76.5</c:v>
                </c:pt>
                <c:pt idx="9">
                  <c:v>77.5</c:v>
                </c:pt>
                <c:pt idx="10">
                  <c:v>81.5</c:v>
                </c:pt>
                <c:pt idx="11">
                  <c:v>82.5</c:v>
                </c:pt>
                <c:pt idx="12">
                  <c:v>83.5</c:v>
                </c:pt>
                <c:pt idx="13">
                  <c:v>85.5</c:v>
                </c:pt>
                <c:pt idx="14">
                  <c:v>92.5</c:v>
                </c:pt>
                <c:pt idx="15">
                  <c:v>94.5</c:v>
                </c:pt>
                <c:pt idx="16">
                  <c:v>95.5</c:v>
                </c:pt>
                <c:pt idx="17">
                  <c:v>96.5</c:v>
                </c:pt>
                <c:pt idx="18">
                  <c:v>97.5</c:v>
                </c:pt>
                <c:pt idx="19">
                  <c:v>98.5</c:v>
                </c:pt>
                <c:pt idx="20">
                  <c:v>99.5</c:v>
                </c:pt>
                <c:pt idx="21">
                  <c:v>100.5</c:v>
                </c:pt>
                <c:pt idx="22">
                  <c:v>101.5</c:v>
                </c:pt>
                <c:pt idx="23">
                  <c:v>102.5</c:v>
                </c:pt>
                <c:pt idx="24">
                  <c:v>103.5</c:v>
                </c:pt>
                <c:pt idx="25">
                  <c:v>105.5</c:v>
                </c:pt>
              </c:numCache>
            </c:numRef>
          </c:xVal>
          <c:yVal>
            <c:numRef>
              <c:f>'Raw Data'!$C$104:$AB$104</c:f>
              <c:numCache>
                <c:formatCode>General</c:formatCode>
                <c:ptCount val="26"/>
                <c:pt idx="0">
                  <c:v>0.60703167488973353</c:v>
                </c:pt>
                <c:pt idx="1">
                  <c:v>0.61564432831789706</c:v>
                </c:pt>
                <c:pt idx="2">
                  <c:v>0.62456957393484547</c:v>
                </c:pt>
                <c:pt idx="3">
                  <c:v>0.63245081914376455</c:v>
                </c:pt>
                <c:pt idx="4">
                  <c:v>0.63685721298887144</c:v>
                </c:pt>
                <c:pt idx="5">
                  <c:v>0.66007732777181938</c:v>
                </c:pt>
                <c:pt idx="6">
                  <c:v>0.67022242650448549</c:v>
                </c:pt>
                <c:pt idx="7">
                  <c:v>0.82190713186378039</c:v>
                </c:pt>
                <c:pt idx="8">
                  <c:v>0.92383789302359776</c:v>
                </c:pt>
                <c:pt idx="9">
                  <c:v>0.92443697868782826</c:v>
                </c:pt>
                <c:pt idx="10">
                  <c:v>0.95158826212242853</c:v>
                </c:pt>
                <c:pt idx="11">
                  <c:v>0.96261366127008097</c:v>
                </c:pt>
                <c:pt idx="12">
                  <c:v>0.97433832210735161</c:v>
                </c:pt>
                <c:pt idx="13">
                  <c:v>0.99059136658168156</c:v>
                </c:pt>
                <c:pt idx="14">
                  <c:v>1.080889916470523</c:v>
                </c:pt>
                <c:pt idx="15">
                  <c:v>1.0889963835171013</c:v>
                </c:pt>
                <c:pt idx="16">
                  <c:v>1.1056498352778077</c:v>
                </c:pt>
                <c:pt idx="17">
                  <c:v>1.1180769530590677</c:v>
                </c:pt>
                <c:pt idx="18">
                  <c:v>1.1242597848893301</c:v>
                </c:pt>
                <c:pt idx="19">
                  <c:v>1.1275249730059886</c:v>
                </c:pt>
                <c:pt idx="20">
                  <c:v>1.1421697293636688</c:v>
                </c:pt>
                <c:pt idx="21">
                  <c:v>1.1590352436852593</c:v>
                </c:pt>
                <c:pt idx="22">
                  <c:v>1.1624092034207192</c:v>
                </c:pt>
                <c:pt idx="23">
                  <c:v>1.1779590327189831</c:v>
                </c:pt>
                <c:pt idx="24">
                  <c:v>1.1904672785186963</c:v>
                </c:pt>
                <c:pt idx="25">
                  <c:v>1.2104758033153837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76-4F85-8348-0656AEDC7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1000"/>
        <c:axId val="211551392"/>
      </c:scatterChart>
      <c:valAx>
        <c:axId val="211551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1392"/>
        <c:crosses val="autoZero"/>
        <c:crossBetween val="midCat"/>
      </c:valAx>
      <c:valAx>
        <c:axId val="21155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1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34-2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Data'!$C$120:$AQ$120</c:f>
              <c:numCache>
                <c:formatCode>General</c:formatCode>
                <c:ptCount val="4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54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59</c:v>
                </c:pt>
                <c:pt idx="8">
                  <c:v>61</c:v>
                </c:pt>
                <c:pt idx="9">
                  <c:v>62</c:v>
                </c:pt>
                <c:pt idx="10">
                  <c:v>63</c:v>
                </c:pt>
                <c:pt idx="11">
                  <c:v>65</c:v>
                </c:pt>
                <c:pt idx="12">
                  <c:v>66</c:v>
                </c:pt>
                <c:pt idx="13">
                  <c:v>67</c:v>
                </c:pt>
                <c:pt idx="14">
                  <c:v>68</c:v>
                </c:pt>
                <c:pt idx="15">
                  <c:v>69</c:v>
                </c:pt>
                <c:pt idx="16">
                  <c:v>72</c:v>
                </c:pt>
                <c:pt idx="17">
                  <c:v>73</c:v>
                </c:pt>
                <c:pt idx="18">
                  <c:v>74</c:v>
                </c:pt>
                <c:pt idx="19">
                  <c:v>76</c:v>
                </c:pt>
                <c:pt idx="20">
                  <c:v>77</c:v>
                </c:pt>
                <c:pt idx="21">
                  <c:v>79</c:v>
                </c:pt>
                <c:pt idx="22">
                  <c:v>81</c:v>
                </c:pt>
                <c:pt idx="23">
                  <c:v>82</c:v>
                </c:pt>
                <c:pt idx="24">
                  <c:v>83</c:v>
                </c:pt>
                <c:pt idx="25">
                  <c:v>85</c:v>
                </c:pt>
                <c:pt idx="26">
                  <c:v>86</c:v>
                </c:pt>
                <c:pt idx="27">
                  <c:v>88</c:v>
                </c:pt>
                <c:pt idx="28">
                  <c:v>89</c:v>
                </c:pt>
                <c:pt idx="29">
                  <c:v>91</c:v>
                </c:pt>
                <c:pt idx="30">
                  <c:v>92</c:v>
                </c:pt>
                <c:pt idx="31">
                  <c:v>93</c:v>
                </c:pt>
                <c:pt idx="32">
                  <c:v>94</c:v>
                </c:pt>
                <c:pt idx="33">
                  <c:v>96</c:v>
                </c:pt>
                <c:pt idx="34">
                  <c:v>98</c:v>
                </c:pt>
                <c:pt idx="35">
                  <c:v>99</c:v>
                </c:pt>
                <c:pt idx="36">
                  <c:v>101</c:v>
                </c:pt>
                <c:pt idx="37">
                  <c:v>102</c:v>
                </c:pt>
                <c:pt idx="38">
                  <c:v>104</c:v>
                </c:pt>
                <c:pt idx="39">
                  <c:v>105</c:v>
                </c:pt>
                <c:pt idx="40">
                  <c:v>106</c:v>
                </c:pt>
              </c:numCache>
            </c:numRef>
          </c:xVal>
          <c:yVal>
            <c:numRef>
              <c:f>'Raw Data'!$C$122:$AQ$122</c:f>
              <c:numCache>
                <c:formatCode>General</c:formatCode>
                <c:ptCount val="41"/>
                <c:pt idx="0">
                  <c:v>0.57281090389496725</c:v>
                </c:pt>
                <c:pt idx="1">
                  <c:v>0.57966116053211036</c:v>
                </c:pt>
                <c:pt idx="2">
                  <c:v>0.59901563827794735</c:v>
                </c:pt>
                <c:pt idx="3">
                  <c:v>0.62185980294528986</c:v>
                </c:pt>
                <c:pt idx="4">
                  <c:v>0.63703020366115026</c:v>
                </c:pt>
                <c:pt idx="5">
                  <c:v>0.64344313284202836</c:v>
                </c:pt>
                <c:pt idx="6">
                  <c:v>0.65606663416741728</c:v>
                </c:pt>
                <c:pt idx="7">
                  <c:v>0.67233409843201741</c:v>
                </c:pt>
                <c:pt idx="8">
                  <c:v>0.69197075446576017</c:v>
                </c:pt>
                <c:pt idx="9">
                  <c:v>0.70548911098801692</c:v>
                </c:pt>
                <c:pt idx="10">
                  <c:v>0.72704701001996741</c:v>
                </c:pt>
                <c:pt idx="11">
                  <c:v>0.73884184523606611</c:v>
                </c:pt>
                <c:pt idx="12">
                  <c:v>0.74613273262628022</c:v>
                </c:pt>
                <c:pt idx="13">
                  <c:v>0.76200289069292848</c:v>
                </c:pt>
                <c:pt idx="14">
                  <c:v>0.77640131795240164</c:v>
                </c:pt>
                <c:pt idx="15">
                  <c:v>0.78781979468833829</c:v>
                </c:pt>
                <c:pt idx="16">
                  <c:v>0.81220111244761251</c:v>
                </c:pt>
                <c:pt idx="17">
                  <c:v>0.82288618177606332</c:v>
                </c:pt>
                <c:pt idx="18">
                  <c:v>0.83081485278801237</c:v>
                </c:pt>
                <c:pt idx="19">
                  <c:v>0.85634187891335212</c:v>
                </c:pt>
                <c:pt idx="20">
                  <c:v>0.87836988990597964</c:v>
                </c:pt>
                <c:pt idx="21">
                  <c:v>0.89368524644608138</c:v>
                </c:pt>
                <c:pt idx="22">
                  <c:v>0.91838410833391892</c:v>
                </c:pt>
                <c:pt idx="23">
                  <c:v>0.93077005425094439</c:v>
                </c:pt>
                <c:pt idx="24">
                  <c:v>0.94439164782173457</c:v>
                </c:pt>
                <c:pt idx="25">
                  <c:v>0.95835889936529417</c:v>
                </c:pt>
                <c:pt idx="26">
                  <c:v>0.97276984042405423</c:v>
                </c:pt>
                <c:pt idx="27">
                  <c:v>0.99393395206424273</c:v>
                </c:pt>
                <c:pt idx="28">
                  <c:v>1.0066450063709262</c:v>
                </c:pt>
                <c:pt idx="29">
                  <c:v>1.0311035569835192</c:v>
                </c:pt>
                <c:pt idx="30">
                  <c:v>1.0498022204929098</c:v>
                </c:pt>
                <c:pt idx="31">
                  <c:v>1.0684676004483347</c:v>
                </c:pt>
                <c:pt idx="32">
                  <c:v>1.0829854915829444</c:v>
                </c:pt>
                <c:pt idx="33">
                  <c:v>1.1036150091067369</c:v>
                </c:pt>
                <c:pt idx="34">
                  <c:v>1.1250140286404715</c:v>
                </c:pt>
                <c:pt idx="35">
                  <c:v>1.1327935826340896</c:v>
                </c:pt>
                <c:pt idx="36">
                  <c:v>1.1479260817360664</c:v>
                </c:pt>
                <c:pt idx="37">
                  <c:v>1.1699852769573997</c:v>
                </c:pt>
                <c:pt idx="38">
                  <c:v>1.1751915890205462</c:v>
                </c:pt>
                <c:pt idx="39">
                  <c:v>1.1898576182869904</c:v>
                </c:pt>
                <c:pt idx="40">
                  <c:v>1.2247176590128865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CD-4E97-9117-FEA1079DD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2176"/>
        <c:axId val="211552568"/>
      </c:scatterChart>
      <c:valAx>
        <c:axId val="21155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2568"/>
        <c:crosses val="autoZero"/>
        <c:crossBetween val="midCat"/>
      </c:valAx>
      <c:valAx>
        <c:axId val="21155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35-1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45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Data'!$C$134:$AT$134</c:f>
              <c:numCache>
                <c:formatCode>General</c:formatCode>
                <c:ptCount val="44"/>
                <c:pt idx="0">
                  <c:v>40.5</c:v>
                </c:pt>
                <c:pt idx="1">
                  <c:v>41.5</c:v>
                </c:pt>
                <c:pt idx="2">
                  <c:v>43.5</c:v>
                </c:pt>
                <c:pt idx="3">
                  <c:v>44.5</c:v>
                </c:pt>
                <c:pt idx="4">
                  <c:v>45.5</c:v>
                </c:pt>
                <c:pt idx="5">
                  <c:v>46.5</c:v>
                </c:pt>
                <c:pt idx="6">
                  <c:v>48.5</c:v>
                </c:pt>
                <c:pt idx="7">
                  <c:v>50.5</c:v>
                </c:pt>
                <c:pt idx="8">
                  <c:v>51.5</c:v>
                </c:pt>
                <c:pt idx="9">
                  <c:v>52.5</c:v>
                </c:pt>
                <c:pt idx="10">
                  <c:v>53.5</c:v>
                </c:pt>
                <c:pt idx="11">
                  <c:v>55.5</c:v>
                </c:pt>
                <c:pt idx="12">
                  <c:v>56.5</c:v>
                </c:pt>
                <c:pt idx="13">
                  <c:v>58.5</c:v>
                </c:pt>
                <c:pt idx="14">
                  <c:v>60.5</c:v>
                </c:pt>
                <c:pt idx="15">
                  <c:v>61.5</c:v>
                </c:pt>
                <c:pt idx="16">
                  <c:v>62.5</c:v>
                </c:pt>
                <c:pt idx="17">
                  <c:v>64.5</c:v>
                </c:pt>
                <c:pt idx="18">
                  <c:v>66.5</c:v>
                </c:pt>
                <c:pt idx="19">
                  <c:v>68.5</c:v>
                </c:pt>
                <c:pt idx="20">
                  <c:v>70.5</c:v>
                </c:pt>
                <c:pt idx="21">
                  <c:v>72.5</c:v>
                </c:pt>
                <c:pt idx="22">
                  <c:v>73.5</c:v>
                </c:pt>
                <c:pt idx="23">
                  <c:v>75.5</c:v>
                </c:pt>
                <c:pt idx="24">
                  <c:v>76.5</c:v>
                </c:pt>
                <c:pt idx="25">
                  <c:v>77.5</c:v>
                </c:pt>
                <c:pt idx="26">
                  <c:v>79.5</c:v>
                </c:pt>
                <c:pt idx="27">
                  <c:v>81.5</c:v>
                </c:pt>
                <c:pt idx="28">
                  <c:v>82.5</c:v>
                </c:pt>
                <c:pt idx="29">
                  <c:v>83.5</c:v>
                </c:pt>
                <c:pt idx="30">
                  <c:v>85.5</c:v>
                </c:pt>
                <c:pt idx="31">
                  <c:v>86.5</c:v>
                </c:pt>
                <c:pt idx="32">
                  <c:v>88.5</c:v>
                </c:pt>
                <c:pt idx="33">
                  <c:v>90.5</c:v>
                </c:pt>
                <c:pt idx="34">
                  <c:v>91.5</c:v>
                </c:pt>
                <c:pt idx="35">
                  <c:v>92.5</c:v>
                </c:pt>
                <c:pt idx="36">
                  <c:v>93.5</c:v>
                </c:pt>
                <c:pt idx="37">
                  <c:v>94.5</c:v>
                </c:pt>
                <c:pt idx="38">
                  <c:v>95.5</c:v>
                </c:pt>
                <c:pt idx="39">
                  <c:v>96.5</c:v>
                </c:pt>
                <c:pt idx="40">
                  <c:v>97.5</c:v>
                </c:pt>
                <c:pt idx="41">
                  <c:v>99.5</c:v>
                </c:pt>
                <c:pt idx="42">
                  <c:v>102.5</c:v>
                </c:pt>
                <c:pt idx="43">
                  <c:v>104.5</c:v>
                </c:pt>
              </c:numCache>
            </c:numRef>
          </c:xVal>
          <c:yVal>
            <c:numRef>
              <c:f>'Raw Data'!$C$136:$AT$136</c:f>
              <c:numCache>
                <c:formatCode>General</c:formatCode>
                <c:ptCount val="44"/>
                <c:pt idx="0">
                  <c:v>0.48726065282360981</c:v>
                </c:pt>
                <c:pt idx="1">
                  <c:v>0.49444972555251537</c:v>
                </c:pt>
                <c:pt idx="2">
                  <c:v>0.52045156902785206</c:v>
                </c:pt>
                <c:pt idx="3">
                  <c:v>0.53071654932705159</c:v>
                </c:pt>
                <c:pt idx="4">
                  <c:v>0.53731863237880406</c:v>
                </c:pt>
                <c:pt idx="5">
                  <c:v>0.55746458722498105</c:v>
                </c:pt>
                <c:pt idx="6">
                  <c:v>0.56898718112728053</c:v>
                </c:pt>
                <c:pt idx="7">
                  <c:v>0.60034100148636838</c:v>
                </c:pt>
                <c:pt idx="8">
                  <c:v>0.60989063568561452</c:v>
                </c:pt>
                <c:pt idx="9">
                  <c:v>0.62370980479701577</c:v>
                </c:pt>
                <c:pt idx="10">
                  <c:v>0.63231013153876869</c:v>
                </c:pt>
                <c:pt idx="11">
                  <c:v>0.64668400825739503</c:v>
                </c:pt>
                <c:pt idx="12">
                  <c:v>0.6584070433146666</c:v>
                </c:pt>
                <c:pt idx="13">
                  <c:v>0.69238345909545485</c:v>
                </c:pt>
                <c:pt idx="14">
                  <c:v>0.71414921532564835</c:v>
                </c:pt>
                <c:pt idx="15">
                  <c:v>0.72677161931774537</c:v>
                </c:pt>
                <c:pt idx="16">
                  <c:v>0.74739818776544453</c:v>
                </c:pt>
                <c:pt idx="17">
                  <c:v>0.75291638338281441</c:v>
                </c:pt>
                <c:pt idx="18">
                  <c:v>0.77405890408340661</c:v>
                </c:pt>
                <c:pt idx="19">
                  <c:v>0.79510007684868345</c:v>
                </c:pt>
                <c:pt idx="20">
                  <c:v>0.83026054704897145</c:v>
                </c:pt>
                <c:pt idx="21">
                  <c:v>0.84613915386991323</c:v>
                </c:pt>
                <c:pt idx="22">
                  <c:v>0.8559919467269137</c:v>
                </c:pt>
                <c:pt idx="23">
                  <c:v>0.87321635417184784</c:v>
                </c:pt>
                <c:pt idx="24">
                  <c:v>0.88418972329566581</c:v>
                </c:pt>
                <c:pt idx="25">
                  <c:v>0.89564195505017219</c:v>
                </c:pt>
                <c:pt idx="26">
                  <c:v>0.9167132764719963</c:v>
                </c:pt>
                <c:pt idx="27">
                  <c:v>0.92974861742098469</c:v>
                </c:pt>
                <c:pt idx="28">
                  <c:v>0.93818654860839756</c:v>
                </c:pt>
                <c:pt idx="29">
                  <c:v>0.9618407082890057</c:v>
                </c:pt>
                <c:pt idx="30">
                  <c:v>0.97462368992910486</c:v>
                </c:pt>
                <c:pt idx="31">
                  <c:v>0.98274426060434128</c:v>
                </c:pt>
                <c:pt idx="32">
                  <c:v>1.0026698238545346</c:v>
                </c:pt>
                <c:pt idx="33">
                  <c:v>1.0249983146726687</c:v>
                </c:pt>
                <c:pt idx="34">
                  <c:v>1.038842940679473</c:v>
                </c:pt>
                <c:pt idx="35">
                  <c:v>1.0507608281252048</c:v>
                </c:pt>
                <c:pt idx="36">
                  <c:v>1.0612577888191701</c:v>
                </c:pt>
                <c:pt idx="37">
                  <c:v>1.0704470712203225</c:v>
                </c:pt>
                <c:pt idx="38">
                  <c:v>1.0798131832290794</c:v>
                </c:pt>
                <c:pt idx="39">
                  <c:v>1.0947231375791815</c:v>
                </c:pt>
                <c:pt idx="40">
                  <c:v>1.105603595721026</c:v>
                </c:pt>
                <c:pt idx="41">
                  <c:v>1.1363881034961019</c:v>
                </c:pt>
                <c:pt idx="42">
                  <c:v>1.1587658420267017</c:v>
                </c:pt>
                <c:pt idx="43">
                  <c:v>1.1882260105983069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04-49E3-AC20-4CAA0542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4920"/>
        <c:axId val="211555312"/>
      </c:scatterChart>
      <c:valAx>
        <c:axId val="211554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5312"/>
        <c:crosses val="autoZero"/>
        <c:crossBetween val="midCat"/>
      </c:valAx>
      <c:valAx>
        <c:axId val="21155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4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34-1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0"/>
            <c:dispRSqr val="0"/>
            <c:dispEq val="1"/>
            <c:trendlineLbl>
              <c:layout>
                <c:manualLayout>
                  <c:x val="-4.277409490301682E-2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[1]Sheet1!$E$68:$AO$68</c:f>
              <c:numCache>
                <c:formatCode>General</c:formatCode>
                <c:ptCount val="37"/>
                <c:pt idx="0">
                  <c:v>49.5</c:v>
                </c:pt>
                <c:pt idx="1">
                  <c:v>50</c:v>
                </c:pt>
                <c:pt idx="2">
                  <c:v>53</c:v>
                </c:pt>
                <c:pt idx="3">
                  <c:v>55</c:v>
                </c:pt>
                <c:pt idx="4">
                  <c:v>56</c:v>
                </c:pt>
                <c:pt idx="5">
                  <c:v>58</c:v>
                </c:pt>
                <c:pt idx="6">
                  <c:v>60</c:v>
                </c:pt>
                <c:pt idx="7">
                  <c:v>62</c:v>
                </c:pt>
                <c:pt idx="8">
                  <c:v>63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67</c:v>
                </c:pt>
                <c:pt idx="13">
                  <c:v>68</c:v>
                </c:pt>
                <c:pt idx="14">
                  <c:v>69</c:v>
                </c:pt>
                <c:pt idx="15">
                  <c:v>70</c:v>
                </c:pt>
                <c:pt idx="16">
                  <c:v>71</c:v>
                </c:pt>
                <c:pt idx="17">
                  <c:v>72</c:v>
                </c:pt>
                <c:pt idx="18">
                  <c:v>73</c:v>
                </c:pt>
                <c:pt idx="19">
                  <c:v>74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79</c:v>
                </c:pt>
                <c:pt idx="24">
                  <c:v>83</c:v>
                </c:pt>
                <c:pt idx="25">
                  <c:v>84</c:v>
                </c:pt>
                <c:pt idx="26">
                  <c:v>85</c:v>
                </c:pt>
                <c:pt idx="27">
                  <c:v>87</c:v>
                </c:pt>
                <c:pt idx="28">
                  <c:v>89</c:v>
                </c:pt>
                <c:pt idx="29">
                  <c:v>90</c:v>
                </c:pt>
                <c:pt idx="30">
                  <c:v>92</c:v>
                </c:pt>
                <c:pt idx="31">
                  <c:v>94</c:v>
                </c:pt>
                <c:pt idx="32">
                  <c:v>98</c:v>
                </c:pt>
                <c:pt idx="33">
                  <c:v>101</c:v>
                </c:pt>
                <c:pt idx="34">
                  <c:v>103</c:v>
                </c:pt>
                <c:pt idx="35">
                  <c:v>105</c:v>
                </c:pt>
                <c:pt idx="36">
                  <c:v>107</c:v>
                </c:pt>
              </c:numCache>
            </c:numRef>
          </c:xVal>
          <c:yVal>
            <c:numRef>
              <c:f>[1]Sheet1!$E$70:$AO$70</c:f>
              <c:numCache>
                <c:formatCode>General</c:formatCode>
                <c:ptCount val="37"/>
                <c:pt idx="0">
                  <c:v>0.49315575827210584</c:v>
                </c:pt>
                <c:pt idx="1">
                  <c:v>0.58392279256873125</c:v>
                </c:pt>
                <c:pt idx="2">
                  <c:v>0.63885702392723476</c:v>
                </c:pt>
                <c:pt idx="3">
                  <c:v>0.64777108134351857</c:v>
                </c:pt>
                <c:pt idx="4">
                  <c:v>0.66853014596411786</c:v>
                </c:pt>
                <c:pt idx="5">
                  <c:v>0.68804806817837283</c:v>
                </c:pt>
                <c:pt idx="6">
                  <c:v>0.71687070371197037</c:v>
                </c:pt>
                <c:pt idx="7">
                  <c:v>0.72346451292175973</c:v>
                </c:pt>
                <c:pt idx="8">
                  <c:v>0.74014069958234441</c:v>
                </c:pt>
                <c:pt idx="9">
                  <c:v>0.75220267220534343</c:v>
                </c:pt>
                <c:pt idx="10">
                  <c:v>0.76338739406907219</c:v>
                </c:pt>
                <c:pt idx="11">
                  <c:v>0.7725680359012489</c:v>
                </c:pt>
                <c:pt idx="12">
                  <c:v>0.78439510012373292</c:v>
                </c:pt>
                <c:pt idx="13">
                  <c:v>0.79809423602018603</c:v>
                </c:pt>
                <c:pt idx="14">
                  <c:v>0.85025074316797378</c:v>
                </c:pt>
                <c:pt idx="15">
                  <c:v>0.85840768943405954</c:v>
                </c:pt>
                <c:pt idx="16">
                  <c:v>0.86989388113643984</c:v>
                </c:pt>
                <c:pt idx="17">
                  <c:v>0.88398810409295581</c:v>
                </c:pt>
                <c:pt idx="18">
                  <c:v>0.89430902757909925</c:v>
                </c:pt>
                <c:pt idx="19">
                  <c:v>0.90885592169492457</c:v>
                </c:pt>
                <c:pt idx="20">
                  <c:v>0.95580004850661293</c:v>
                </c:pt>
                <c:pt idx="21">
                  <c:v>0.97449697747190123</c:v>
                </c:pt>
                <c:pt idx="22">
                  <c:v>0.98321446079360952</c:v>
                </c:pt>
                <c:pt idx="23">
                  <c:v>0.99889507047720405</c:v>
                </c:pt>
                <c:pt idx="24">
                  <c:v>1.0029253623053098</c:v>
                </c:pt>
                <c:pt idx="25">
                  <c:v>1.0242995108711148</c:v>
                </c:pt>
                <c:pt idx="26">
                  <c:v>1.0437333078388897</c:v>
                </c:pt>
                <c:pt idx="27">
                  <c:v>1.0521956289492409</c:v>
                </c:pt>
                <c:pt idx="28">
                  <c:v>1.0726348255255311</c:v>
                </c:pt>
                <c:pt idx="29">
                  <c:v>1.099986719475776</c:v>
                </c:pt>
                <c:pt idx="30">
                  <c:v>1.1224900232003356</c:v>
                </c:pt>
                <c:pt idx="31">
                  <c:v>1.1423171458511203</c:v>
                </c:pt>
                <c:pt idx="32">
                  <c:v>1.1709069235949796</c:v>
                </c:pt>
                <c:pt idx="33">
                  <c:v>1.1753341723875899</c:v>
                </c:pt>
                <c:pt idx="34">
                  <c:v>1.184425621312835</c:v>
                </c:pt>
                <c:pt idx="35">
                  <c:v>1.207236193170222</c:v>
                </c:pt>
                <c:pt idx="36">
                  <c:v>1.2306057636572041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6C-43AA-B7AC-302D793E8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6096"/>
        <c:axId val="211556488"/>
      </c:scatterChart>
      <c:valAx>
        <c:axId val="21155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delamintation length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6488"/>
        <c:crosses val="autoZero"/>
        <c:crossBetween val="midCat"/>
      </c:valAx>
      <c:valAx>
        <c:axId val="21155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(C/N)1/3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35-2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40"/>
            <c:dispRSqr val="0"/>
            <c:dispEq val="1"/>
            <c:trendlineLbl>
              <c:layout>
                <c:manualLayout>
                  <c:x val="-3.033442694663167E-2"/>
                  <c:y val="-1.78608923884514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[1]Sheet1!$E$74:$AT$74</c:f>
              <c:numCache>
                <c:formatCode>General</c:formatCode>
                <c:ptCount val="42"/>
                <c:pt idx="0">
                  <c:v>42.5</c:v>
                </c:pt>
                <c:pt idx="1">
                  <c:v>44.5</c:v>
                </c:pt>
                <c:pt idx="2">
                  <c:v>46.5</c:v>
                </c:pt>
                <c:pt idx="3">
                  <c:v>47.5</c:v>
                </c:pt>
                <c:pt idx="4">
                  <c:v>49.5</c:v>
                </c:pt>
                <c:pt idx="5">
                  <c:v>50.5</c:v>
                </c:pt>
                <c:pt idx="6">
                  <c:v>51.5</c:v>
                </c:pt>
                <c:pt idx="7">
                  <c:v>52.5</c:v>
                </c:pt>
                <c:pt idx="8">
                  <c:v>53.5</c:v>
                </c:pt>
                <c:pt idx="9">
                  <c:v>54.5</c:v>
                </c:pt>
                <c:pt idx="10">
                  <c:v>55.5</c:v>
                </c:pt>
                <c:pt idx="11">
                  <c:v>56.5</c:v>
                </c:pt>
                <c:pt idx="12">
                  <c:v>57.5</c:v>
                </c:pt>
                <c:pt idx="13">
                  <c:v>58.5</c:v>
                </c:pt>
                <c:pt idx="14">
                  <c:v>61.5</c:v>
                </c:pt>
                <c:pt idx="15">
                  <c:v>63.5</c:v>
                </c:pt>
                <c:pt idx="16">
                  <c:v>64.5</c:v>
                </c:pt>
                <c:pt idx="17">
                  <c:v>66.5</c:v>
                </c:pt>
                <c:pt idx="18">
                  <c:v>67.5</c:v>
                </c:pt>
                <c:pt idx="19">
                  <c:v>69.5</c:v>
                </c:pt>
                <c:pt idx="20">
                  <c:v>71.5</c:v>
                </c:pt>
                <c:pt idx="21">
                  <c:v>72.5</c:v>
                </c:pt>
                <c:pt idx="22">
                  <c:v>73.5</c:v>
                </c:pt>
                <c:pt idx="23">
                  <c:v>74.5</c:v>
                </c:pt>
                <c:pt idx="24">
                  <c:v>76.5</c:v>
                </c:pt>
                <c:pt idx="25">
                  <c:v>77.5</c:v>
                </c:pt>
                <c:pt idx="26">
                  <c:v>78.5</c:v>
                </c:pt>
                <c:pt idx="27">
                  <c:v>79.5</c:v>
                </c:pt>
                <c:pt idx="28">
                  <c:v>81.5</c:v>
                </c:pt>
                <c:pt idx="29">
                  <c:v>82.5</c:v>
                </c:pt>
                <c:pt idx="30">
                  <c:v>83.5</c:v>
                </c:pt>
                <c:pt idx="31">
                  <c:v>84.5</c:v>
                </c:pt>
                <c:pt idx="32">
                  <c:v>86.5</c:v>
                </c:pt>
                <c:pt idx="33">
                  <c:v>87.5</c:v>
                </c:pt>
                <c:pt idx="34">
                  <c:v>88.5</c:v>
                </c:pt>
                <c:pt idx="35">
                  <c:v>89.5</c:v>
                </c:pt>
                <c:pt idx="36">
                  <c:v>91.5</c:v>
                </c:pt>
                <c:pt idx="37">
                  <c:v>92.5</c:v>
                </c:pt>
                <c:pt idx="38">
                  <c:v>93.5</c:v>
                </c:pt>
                <c:pt idx="39">
                  <c:v>94.5</c:v>
                </c:pt>
                <c:pt idx="40">
                  <c:v>97.5</c:v>
                </c:pt>
                <c:pt idx="41">
                  <c:v>98.5</c:v>
                </c:pt>
              </c:numCache>
            </c:numRef>
          </c:xVal>
          <c:yVal>
            <c:numRef>
              <c:f>[1]Sheet1!$E$76:$AT$76</c:f>
              <c:numCache>
                <c:formatCode>General</c:formatCode>
                <c:ptCount val="42"/>
                <c:pt idx="0">
                  <c:v>0.49315575827210584</c:v>
                </c:pt>
                <c:pt idx="1">
                  <c:v>0.50932975300715355</c:v>
                </c:pt>
                <c:pt idx="2">
                  <c:v>0.53369961580009029</c:v>
                </c:pt>
                <c:pt idx="3">
                  <c:v>0.54802157053511324</c:v>
                </c:pt>
                <c:pt idx="4">
                  <c:v>0.56748056805821179</c:v>
                </c:pt>
                <c:pt idx="5">
                  <c:v>0.58219477369429651</c:v>
                </c:pt>
                <c:pt idx="6">
                  <c:v>0.59156257199948814</c:v>
                </c:pt>
                <c:pt idx="7">
                  <c:v>0.60651439778448779</c:v>
                </c:pt>
                <c:pt idx="8">
                  <c:v>0.62874868522261462</c:v>
                </c:pt>
                <c:pt idx="9">
                  <c:v>0.63856362894202279</c:v>
                </c:pt>
                <c:pt idx="10">
                  <c:v>0.65530192263870013</c:v>
                </c:pt>
                <c:pt idx="11">
                  <c:v>0.65922579593621655</c:v>
                </c:pt>
                <c:pt idx="12">
                  <c:v>0.68349542654777062</c:v>
                </c:pt>
                <c:pt idx="13">
                  <c:v>0.6927010923934982</c:v>
                </c:pt>
                <c:pt idx="14">
                  <c:v>0.7136424800781288</c:v>
                </c:pt>
                <c:pt idx="15">
                  <c:v>0.72875779893498771</c:v>
                </c:pt>
                <c:pt idx="16">
                  <c:v>0.75254034283551485</c:v>
                </c:pt>
                <c:pt idx="17">
                  <c:v>0.76735561793202467</c:v>
                </c:pt>
                <c:pt idx="18">
                  <c:v>0.78474064508329511</c:v>
                </c:pt>
                <c:pt idx="19">
                  <c:v>0.81158439617377576</c:v>
                </c:pt>
                <c:pt idx="20">
                  <c:v>0.83165597149194626</c:v>
                </c:pt>
                <c:pt idx="21">
                  <c:v>0.84773156537695382</c:v>
                </c:pt>
                <c:pt idx="22">
                  <c:v>0.85996075831584062</c:v>
                </c:pt>
                <c:pt idx="23">
                  <c:v>0.8661663709352635</c:v>
                </c:pt>
                <c:pt idx="24">
                  <c:v>0.89373166196851628</c:v>
                </c:pt>
                <c:pt idx="25">
                  <c:v>0.91107343607591407</c:v>
                </c:pt>
                <c:pt idx="26">
                  <c:v>0.92405419575106462</c:v>
                </c:pt>
                <c:pt idx="27">
                  <c:v>0.9399350688767244</c:v>
                </c:pt>
                <c:pt idx="28">
                  <c:v>0.96014020042227666</c:v>
                </c:pt>
                <c:pt idx="29">
                  <c:v>0.98182875548674997</c:v>
                </c:pt>
                <c:pt idx="30">
                  <c:v>1.0010954527445768</c:v>
                </c:pt>
                <c:pt idx="31">
                  <c:v>1.0236803330178625</c:v>
                </c:pt>
                <c:pt idx="32">
                  <c:v>1.0700675128788464</c:v>
                </c:pt>
                <c:pt idx="33">
                  <c:v>1.0912781507565932</c:v>
                </c:pt>
                <c:pt idx="34">
                  <c:v>1.1021556326178461</c:v>
                </c:pt>
                <c:pt idx="35">
                  <c:v>1.1133991517443653</c:v>
                </c:pt>
                <c:pt idx="36">
                  <c:v>1.1470646406834606</c:v>
                </c:pt>
                <c:pt idx="37">
                  <c:v>1.1593668926308838</c:v>
                </c:pt>
                <c:pt idx="38">
                  <c:v>1.1681834089971703</c:v>
                </c:pt>
                <c:pt idx="39">
                  <c:v>1.1876297777308817</c:v>
                </c:pt>
                <c:pt idx="40">
                  <c:v>1.2048649597160295</c:v>
                </c:pt>
                <c:pt idx="41">
                  <c:v>1.2306457164471625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251-49F3-B968-7210AA0DC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7272"/>
        <c:axId val="211557664"/>
      </c:scatterChart>
      <c:valAx>
        <c:axId val="211557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baseline="0">
                    <a:effectLst/>
                  </a:rPr>
                  <a:t>delamintation </a:t>
                </a:r>
                <a:r>
                  <a:rPr lang="en-US" altLang="zh-CN" sz="1000" b="0" i="0" u="none" strike="noStrike" baseline="0">
                    <a:effectLst/>
                  </a:rPr>
                  <a:t>length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7664"/>
        <c:crosses val="autoZero"/>
        <c:crossBetween val="midCat"/>
      </c:valAx>
      <c:valAx>
        <c:axId val="21155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(C/N)1/3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86531787693205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7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36-1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53"/>
            <c:dispRSqr val="0"/>
            <c:dispEq val="1"/>
            <c:trendlineLbl>
              <c:layout>
                <c:manualLayout>
                  <c:x val="-7.1561023622047248E-2"/>
                  <c:y val="1.375400991542723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[1]Sheet1!$E$80:$AS$80</c:f>
              <c:numCache>
                <c:formatCode>General</c:formatCode>
                <c:ptCount val="41"/>
                <c:pt idx="0">
                  <c:v>49.5</c:v>
                </c:pt>
                <c:pt idx="1">
                  <c:v>51.5</c:v>
                </c:pt>
                <c:pt idx="2">
                  <c:v>53.5</c:v>
                </c:pt>
                <c:pt idx="3">
                  <c:v>54.5</c:v>
                </c:pt>
                <c:pt idx="4">
                  <c:v>57.5</c:v>
                </c:pt>
                <c:pt idx="5">
                  <c:v>61.5</c:v>
                </c:pt>
                <c:pt idx="6">
                  <c:v>62.5</c:v>
                </c:pt>
                <c:pt idx="7">
                  <c:v>63.5</c:v>
                </c:pt>
                <c:pt idx="8">
                  <c:v>65.5</c:v>
                </c:pt>
                <c:pt idx="9">
                  <c:v>67.5</c:v>
                </c:pt>
                <c:pt idx="10">
                  <c:v>68.5</c:v>
                </c:pt>
                <c:pt idx="11">
                  <c:v>69.5</c:v>
                </c:pt>
                <c:pt idx="12">
                  <c:v>70.5</c:v>
                </c:pt>
                <c:pt idx="13">
                  <c:v>72.5</c:v>
                </c:pt>
                <c:pt idx="14">
                  <c:v>73.5</c:v>
                </c:pt>
                <c:pt idx="15">
                  <c:v>74.5</c:v>
                </c:pt>
                <c:pt idx="16">
                  <c:v>76.5</c:v>
                </c:pt>
                <c:pt idx="17">
                  <c:v>77.5</c:v>
                </c:pt>
                <c:pt idx="18">
                  <c:v>78.5</c:v>
                </c:pt>
                <c:pt idx="19">
                  <c:v>79.5</c:v>
                </c:pt>
                <c:pt idx="20">
                  <c:v>80.5</c:v>
                </c:pt>
                <c:pt idx="21">
                  <c:v>81.5</c:v>
                </c:pt>
                <c:pt idx="22">
                  <c:v>83.5</c:v>
                </c:pt>
                <c:pt idx="23">
                  <c:v>84.5</c:v>
                </c:pt>
                <c:pt idx="24">
                  <c:v>85.5</c:v>
                </c:pt>
                <c:pt idx="25">
                  <c:v>86.5</c:v>
                </c:pt>
                <c:pt idx="26">
                  <c:v>87.5</c:v>
                </c:pt>
                <c:pt idx="27">
                  <c:v>89.5</c:v>
                </c:pt>
                <c:pt idx="28">
                  <c:v>91.5</c:v>
                </c:pt>
                <c:pt idx="29">
                  <c:v>92.5</c:v>
                </c:pt>
                <c:pt idx="30">
                  <c:v>94.5</c:v>
                </c:pt>
                <c:pt idx="31">
                  <c:v>96.5</c:v>
                </c:pt>
                <c:pt idx="32">
                  <c:v>98.5</c:v>
                </c:pt>
                <c:pt idx="33">
                  <c:v>100.5</c:v>
                </c:pt>
                <c:pt idx="34">
                  <c:v>101.5</c:v>
                </c:pt>
                <c:pt idx="35">
                  <c:v>102.5</c:v>
                </c:pt>
                <c:pt idx="36">
                  <c:v>103.5</c:v>
                </c:pt>
                <c:pt idx="37">
                  <c:v>105.5</c:v>
                </c:pt>
                <c:pt idx="38">
                  <c:v>107.5</c:v>
                </c:pt>
                <c:pt idx="39">
                  <c:v>108.5</c:v>
                </c:pt>
                <c:pt idx="40">
                  <c:v>111.5</c:v>
                </c:pt>
              </c:numCache>
            </c:numRef>
          </c:xVal>
          <c:yVal>
            <c:numRef>
              <c:f>[1]Sheet1!$E$82:$AS$82</c:f>
              <c:numCache>
                <c:formatCode>General</c:formatCode>
                <c:ptCount val="41"/>
                <c:pt idx="0">
                  <c:v>0.56107516024266024</c:v>
                </c:pt>
                <c:pt idx="1">
                  <c:v>0.58066941752267942</c:v>
                </c:pt>
                <c:pt idx="2">
                  <c:v>0.58976170029781949</c:v>
                </c:pt>
                <c:pt idx="3">
                  <c:v>0.59752513497219106</c:v>
                </c:pt>
                <c:pt idx="4">
                  <c:v>0.65105233227895398</c:v>
                </c:pt>
                <c:pt idx="5">
                  <c:v>0.67467829640225274</c:v>
                </c:pt>
                <c:pt idx="6">
                  <c:v>0.689061481925898</c:v>
                </c:pt>
                <c:pt idx="7">
                  <c:v>0.70436677283211513</c:v>
                </c:pt>
                <c:pt idx="8">
                  <c:v>0.71625907086627238</c:v>
                </c:pt>
                <c:pt idx="9">
                  <c:v>0.73677839396129841</c:v>
                </c:pt>
                <c:pt idx="10">
                  <c:v>0.74381831315127456</c:v>
                </c:pt>
                <c:pt idx="11">
                  <c:v>0.75887927287604928</c:v>
                </c:pt>
                <c:pt idx="12">
                  <c:v>0.76647918060546727</c:v>
                </c:pt>
                <c:pt idx="13">
                  <c:v>0.78758684037136073</c:v>
                </c:pt>
                <c:pt idx="14">
                  <c:v>0.79966950739911613</c:v>
                </c:pt>
                <c:pt idx="15">
                  <c:v>0.8081173142402277</c:v>
                </c:pt>
                <c:pt idx="16">
                  <c:v>0.83465950936293354</c:v>
                </c:pt>
                <c:pt idx="17">
                  <c:v>0.84351938363026568</c:v>
                </c:pt>
                <c:pt idx="18">
                  <c:v>0.85561183844778699</c:v>
                </c:pt>
                <c:pt idx="19">
                  <c:v>0.86654652976506363</c:v>
                </c:pt>
                <c:pt idx="20">
                  <c:v>0.88670882199291645</c:v>
                </c:pt>
                <c:pt idx="21">
                  <c:v>0.89385705021754602</c:v>
                </c:pt>
                <c:pt idx="22">
                  <c:v>0.90653352315941149</c:v>
                </c:pt>
                <c:pt idx="23">
                  <c:v>0.9180334461241505</c:v>
                </c:pt>
                <c:pt idx="24">
                  <c:v>0.93251935525320362</c:v>
                </c:pt>
                <c:pt idx="25">
                  <c:v>0.93796299723533949</c:v>
                </c:pt>
                <c:pt idx="26">
                  <c:v>0.95268343823019175</c:v>
                </c:pt>
                <c:pt idx="27">
                  <c:v>0.96643365438722661</c:v>
                </c:pt>
                <c:pt idx="28">
                  <c:v>0.98612103798799378</c:v>
                </c:pt>
                <c:pt idx="29">
                  <c:v>1.0042782549358817</c:v>
                </c:pt>
                <c:pt idx="30">
                  <c:v>1.0177859587170257</c:v>
                </c:pt>
                <c:pt idx="31">
                  <c:v>1.0530867956105983</c:v>
                </c:pt>
                <c:pt idx="32">
                  <c:v>1.0756555684131142</c:v>
                </c:pt>
                <c:pt idx="33">
                  <c:v>1.0872756937195041</c:v>
                </c:pt>
                <c:pt idx="34">
                  <c:v>1.1041951179438452</c:v>
                </c:pt>
                <c:pt idx="35">
                  <c:v>1.1223714620164928</c:v>
                </c:pt>
                <c:pt idx="36">
                  <c:v>1.1322838327856275</c:v>
                </c:pt>
                <c:pt idx="37">
                  <c:v>1.1410979024651027</c:v>
                </c:pt>
                <c:pt idx="38">
                  <c:v>1.1681525033234352</c:v>
                </c:pt>
                <c:pt idx="39">
                  <c:v>1.1784455501331879</c:v>
                </c:pt>
                <c:pt idx="40">
                  <c:v>1.2007389450392165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41-4F78-95A3-4C7347733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4528"/>
        <c:axId val="211554136"/>
      </c:scatterChart>
      <c:valAx>
        <c:axId val="211554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baseline="0">
                    <a:effectLst/>
                  </a:rPr>
                  <a:t>delamintation length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4136"/>
        <c:crosses val="autoZero"/>
        <c:crossBetween val="midCat"/>
      </c:valAx>
      <c:valAx>
        <c:axId val="21155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(C/N)1/3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36-2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48"/>
            <c:dispRSqr val="0"/>
            <c:dispEq val="1"/>
            <c:trendlineLbl>
              <c:layout>
                <c:manualLayout>
                  <c:x val="-7.7245406824146975E-2"/>
                  <c:y val="-1.3342082239720034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[1]Sheet1!$E$86:$AU$86</c:f>
              <c:numCache>
                <c:formatCode>General</c:formatCode>
                <c:ptCount val="43"/>
                <c:pt idx="0">
                  <c:v>48.5</c:v>
                </c:pt>
                <c:pt idx="1">
                  <c:v>50.5</c:v>
                </c:pt>
                <c:pt idx="2">
                  <c:v>51.5</c:v>
                </c:pt>
                <c:pt idx="3">
                  <c:v>53.5</c:v>
                </c:pt>
                <c:pt idx="4">
                  <c:v>55.5</c:v>
                </c:pt>
                <c:pt idx="5">
                  <c:v>58.5</c:v>
                </c:pt>
                <c:pt idx="6">
                  <c:v>59.5</c:v>
                </c:pt>
                <c:pt idx="7">
                  <c:v>61.5</c:v>
                </c:pt>
                <c:pt idx="8">
                  <c:v>62.5</c:v>
                </c:pt>
                <c:pt idx="9">
                  <c:v>63.5</c:v>
                </c:pt>
                <c:pt idx="10">
                  <c:v>64.5</c:v>
                </c:pt>
                <c:pt idx="11">
                  <c:v>66.5</c:v>
                </c:pt>
                <c:pt idx="12">
                  <c:v>68.5</c:v>
                </c:pt>
                <c:pt idx="13">
                  <c:v>70.5</c:v>
                </c:pt>
                <c:pt idx="14">
                  <c:v>72.5</c:v>
                </c:pt>
                <c:pt idx="15">
                  <c:v>73.5</c:v>
                </c:pt>
                <c:pt idx="16">
                  <c:v>74.5</c:v>
                </c:pt>
                <c:pt idx="17">
                  <c:v>75.5</c:v>
                </c:pt>
                <c:pt idx="18">
                  <c:v>77.5</c:v>
                </c:pt>
                <c:pt idx="19">
                  <c:v>79.5</c:v>
                </c:pt>
                <c:pt idx="20">
                  <c:v>80.5</c:v>
                </c:pt>
                <c:pt idx="21">
                  <c:v>81.5</c:v>
                </c:pt>
                <c:pt idx="22">
                  <c:v>83.5</c:v>
                </c:pt>
                <c:pt idx="23">
                  <c:v>84.5</c:v>
                </c:pt>
                <c:pt idx="24">
                  <c:v>85.5</c:v>
                </c:pt>
                <c:pt idx="25">
                  <c:v>86.5</c:v>
                </c:pt>
                <c:pt idx="26">
                  <c:v>87.5</c:v>
                </c:pt>
                <c:pt idx="27">
                  <c:v>88.5</c:v>
                </c:pt>
                <c:pt idx="28">
                  <c:v>89.5</c:v>
                </c:pt>
                <c:pt idx="29">
                  <c:v>90.5</c:v>
                </c:pt>
                <c:pt idx="30">
                  <c:v>91.5</c:v>
                </c:pt>
                <c:pt idx="31">
                  <c:v>92.5</c:v>
                </c:pt>
                <c:pt idx="32">
                  <c:v>94.5</c:v>
                </c:pt>
                <c:pt idx="33">
                  <c:v>96.5</c:v>
                </c:pt>
                <c:pt idx="34">
                  <c:v>98.5</c:v>
                </c:pt>
                <c:pt idx="35">
                  <c:v>100.5</c:v>
                </c:pt>
                <c:pt idx="36">
                  <c:v>101.5</c:v>
                </c:pt>
                <c:pt idx="37">
                  <c:v>102.5</c:v>
                </c:pt>
                <c:pt idx="38">
                  <c:v>103.5</c:v>
                </c:pt>
                <c:pt idx="39">
                  <c:v>104.5</c:v>
                </c:pt>
                <c:pt idx="40">
                  <c:v>106.5</c:v>
                </c:pt>
                <c:pt idx="41">
                  <c:v>108.5</c:v>
                </c:pt>
                <c:pt idx="42">
                  <c:v>109.5</c:v>
                </c:pt>
              </c:numCache>
            </c:numRef>
          </c:xVal>
          <c:yVal>
            <c:numRef>
              <c:f>[1]Sheet1!$E$88:$AU$88</c:f>
              <c:numCache>
                <c:formatCode>General</c:formatCode>
                <c:ptCount val="43"/>
                <c:pt idx="0">
                  <c:v>0.52659074026918029</c:v>
                </c:pt>
                <c:pt idx="1">
                  <c:v>0.54431621420142029</c:v>
                </c:pt>
                <c:pt idx="2">
                  <c:v>0.57853420392543597</c:v>
                </c:pt>
                <c:pt idx="3">
                  <c:v>0.58156103401401538</c:v>
                </c:pt>
                <c:pt idx="4">
                  <c:v>0.61328505879896245</c:v>
                </c:pt>
                <c:pt idx="5">
                  <c:v>0.65619945581255101</c:v>
                </c:pt>
                <c:pt idx="6">
                  <c:v>0.66344795377505084</c:v>
                </c:pt>
                <c:pt idx="7">
                  <c:v>0.69460221159483559</c:v>
                </c:pt>
                <c:pt idx="8">
                  <c:v>0.69974657806564644</c:v>
                </c:pt>
                <c:pt idx="9">
                  <c:v>0.7150237645663452</c:v>
                </c:pt>
                <c:pt idx="10">
                  <c:v>0.72804698520634326</c:v>
                </c:pt>
                <c:pt idx="11">
                  <c:v>0.75914434891460292</c:v>
                </c:pt>
                <c:pt idx="12">
                  <c:v>0.77667814227879839</c:v>
                </c:pt>
                <c:pt idx="13">
                  <c:v>0.79905157289457351</c:v>
                </c:pt>
                <c:pt idx="14">
                  <c:v>0.81340729409156021</c:v>
                </c:pt>
                <c:pt idx="15">
                  <c:v>0.82812603711331856</c:v>
                </c:pt>
                <c:pt idx="16">
                  <c:v>0.84943442911431477</c:v>
                </c:pt>
                <c:pt idx="17">
                  <c:v>0.86001070095099497</c:v>
                </c:pt>
                <c:pt idx="18">
                  <c:v>0.88053179008067695</c:v>
                </c:pt>
                <c:pt idx="19">
                  <c:v>0.8979630807350919</c:v>
                </c:pt>
                <c:pt idx="20">
                  <c:v>0.90431465638929476</c:v>
                </c:pt>
                <c:pt idx="21">
                  <c:v>0.91722433611061716</c:v>
                </c:pt>
                <c:pt idx="22">
                  <c:v>0.92677456436646055</c:v>
                </c:pt>
                <c:pt idx="23">
                  <c:v>0.94283664431538017</c:v>
                </c:pt>
                <c:pt idx="24">
                  <c:v>0.95074276474330977</c:v>
                </c:pt>
                <c:pt idx="25">
                  <c:v>0.9597522731748428</c:v>
                </c:pt>
                <c:pt idx="26">
                  <c:v>0.97096265075149668</c:v>
                </c:pt>
                <c:pt idx="27">
                  <c:v>0.98610750348856469</c:v>
                </c:pt>
                <c:pt idx="28">
                  <c:v>0.99420276716131106</c:v>
                </c:pt>
                <c:pt idx="29">
                  <c:v>1.0041499178161963</c:v>
                </c:pt>
                <c:pt idx="30">
                  <c:v>1.0141470074415782</c:v>
                </c:pt>
                <c:pt idx="31">
                  <c:v>1.0238037100203614</c:v>
                </c:pt>
                <c:pt idx="32">
                  <c:v>1.0468046871492867</c:v>
                </c:pt>
                <c:pt idx="33">
                  <c:v>1.0642159972091778</c:v>
                </c:pt>
                <c:pt idx="34">
                  <c:v>1.0865858396170927</c:v>
                </c:pt>
                <c:pt idx="35">
                  <c:v>1.1084370134045758</c:v>
                </c:pt>
                <c:pt idx="36">
                  <c:v>1.1249066798942469</c:v>
                </c:pt>
                <c:pt idx="37">
                  <c:v>1.1305359270750568</c:v>
                </c:pt>
                <c:pt idx="38">
                  <c:v>1.1575946402067157</c:v>
                </c:pt>
                <c:pt idx="39">
                  <c:v>1.1887357156909435</c:v>
                </c:pt>
                <c:pt idx="40">
                  <c:v>1.2000604386155005</c:v>
                </c:pt>
                <c:pt idx="41">
                  <c:v>1.2154081066420428</c:v>
                </c:pt>
                <c:pt idx="42">
                  <c:v>1.231975248786517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49-4F10-B10E-3DDEE12B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53352"/>
        <c:axId val="211552960"/>
      </c:scatterChart>
      <c:valAx>
        <c:axId val="211553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delamintation length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2960"/>
        <c:crosses val="autoZero"/>
        <c:crossBetween val="midCat"/>
      </c:valAx>
      <c:valAx>
        <c:axId val="2115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53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4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4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18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0.00546</cdr:x>
      <cdr:y>0.00835</cdr:y>
    </cdr:from>
    <cdr:to>
      <cdr:x>0.97165</cdr:x>
      <cdr:y>0.84897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xdr="http://schemas.openxmlformats.org/drawingml/2006/spreadsheetDrawing" xmlns:a16="http://schemas.microsoft.com/office/drawing/2014/main" xmlns="" xmlns:lc="http://schemas.openxmlformats.org/drawingml/2006/lockedCanvas" id="{1C458CCA-989E-435A-917C-9F0DF70C24B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8991514" cy="511250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5521</xdr:colOff>
      <xdr:row>35</xdr:row>
      <xdr:rowOff>174418</xdr:rowOff>
    </xdr:from>
    <xdr:to>
      <xdr:col>6</xdr:col>
      <xdr:colOff>580216</xdr:colOff>
      <xdr:row>50</xdr:row>
      <xdr:rowOff>58875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23A0949C-069A-48A9-BE61-97AC7135F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574261</xdr:colOff>
      <xdr:row>35</xdr:row>
      <xdr:rowOff>175177</xdr:rowOff>
    </xdr:from>
    <xdr:to>
      <xdr:col>14</xdr:col>
      <xdr:colOff>340781</xdr:colOff>
      <xdr:row>50</xdr:row>
      <xdr:rowOff>71783</xdr:rowOff>
    </xdr:to>
    <xdr:graphicFrame macro="">
      <xdr:nvGraphicFramePr>
        <xdr:cNvPr id="17" name="Chart 16">
          <a:extLst>
            <a:ext uri="{FF2B5EF4-FFF2-40B4-BE49-F238E27FC236}">
              <a16:creationId xmlns="" xmlns:a16="http://schemas.microsoft.com/office/drawing/2014/main" id="{B78451BC-D421-404D-88D1-A8CAEF05B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586940</xdr:colOff>
      <xdr:row>50</xdr:row>
      <xdr:rowOff>77305</xdr:rowOff>
    </xdr:from>
    <xdr:to>
      <xdr:col>14</xdr:col>
      <xdr:colOff>336826</xdr:colOff>
      <xdr:row>64</xdr:row>
      <xdr:rowOff>82826</xdr:rowOff>
    </xdr:to>
    <xdr:graphicFrame macro="">
      <xdr:nvGraphicFramePr>
        <xdr:cNvPr id="18" name="Chart 17">
          <a:extLst>
            <a:ext uri="{FF2B5EF4-FFF2-40B4-BE49-F238E27FC236}">
              <a16:creationId xmlns="" xmlns:a16="http://schemas.microsoft.com/office/drawing/2014/main" id="{3EAA3F39-7E44-4AD6-8252-4AEA8B2EB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64</xdr:row>
      <xdr:rowOff>87449</xdr:rowOff>
    </xdr:from>
    <xdr:to>
      <xdr:col>6</xdr:col>
      <xdr:colOff>572732</xdr:colOff>
      <xdr:row>79</xdr:row>
      <xdr:rowOff>82827</xdr:rowOff>
    </xdr:to>
    <xdr:graphicFrame macro="">
      <xdr:nvGraphicFramePr>
        <xdr:cNvPr id="19" name="Chart 18">
          <a:extLst>
            <a:ext uri="{FF2B5EF4-FFF2-40B4-BE49-F238E27FC236}">
              <a16:creationId xmlns="" xmlns:a16="http://schemas.microsoft.com/office/drawing/2014/main" id="{E01CA68A-9C6F-4C75-81A8-1EA6EC420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50</xdr:row>
      <xdr:rowOff>71025</xdr:rowOff>
    </xdr:from>
    <xdr:to>
      <xdr:col>6</xdr:col>
      <xdr:colOff>574262</xdr:colOff>
      <xdr:row>64</xdr:row>
      <xdr:rowOff>82827</xdr:rowOff>
    </xdr:to>
    <xdr:graphicFrame macro="">
      <xdr:nvGraphicFramePr>
        <xdr:cNvPr id="20" name="Chart 19">
          <a:extLst>
            <a:ext uri="{FF2B5EF4-FFF2-40B4-BE49-F238E27FC236}">
              <a16:creationId xmlns="" xmlns:a16="http://schemas.microsoft.com/office/drawing/2014/main" id="{A940E702-D9F6-4099-8F38-CD258E146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574261</xdr:colOff>
      <xdr:row>64</xdr:row>
      <xdr:rowOff>91887</xdr:rowOff>
    </xdr:from>
    <xdr:to>
      <xdr:col>14</xdr:col>
      <xdr:colOff>336187</xdr:colOff>
      <xdr:row>79</xdr:row>
      <xdr:rowOff>82826</xdr:rowOff>
    </xdr:to>
    <xdr:graphicFrame macro="">
      <xdr:nvGraphicFramePr>
        <xdr:cNvPr id="21" name="Chart 20">
          <a:extLst>
            <a:ext uri="{FF2B5EF4-FFF2-40B4-BE49-F238E27FC236}">
              <a16:creationId xmlns="" xmlns:a16="http://schemas.microsoft.com/office/drawing/2014/main" id="{7C716238-6A02-4F0F-987D-DCAEC2192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79</xdr:row>
      <xdr:rowOff>88229</xdr:rowOff>
    </xdr:from>
    <xdr:to>
      <xdr:col>6</xdr:col>
      <xdr:colOff>568739</xdr:colOff>
      <xdr:row>94</xdr:row>
      <xdr:rowOff>44174</xdr:rowOff>
    </xdr:to>
    <xdr:graphicFrame macro="">
      <xdr:nvGraphicFramePr>
        <xdr:cNvPr id="22" name="Chart 21">
          <a:extLst>
            <a:ext uri="{FF2B5EF4-FFF2-40B4-BE49-F238E27FC236}">
              <a16:creationId xmlns="" xmlns:a16="http://schemas.microsoft.com/office/drawing/2014/main" id="{6FD7C753-F913-47B6-B5D0-9FAED757A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576316</xdr:colOff>
      <xdr:row>79</xdr:row>
      <xdr:rowOff>77024</xdr:rowOff>
    </xdr:from>
    <xdr:to>
      <xdr:col>14</xdr:col>
      <xdr:colOff>325782</xdr:colOff>
      <xdr:row>94</xdr:row>
      <xdr:rowOff>38654</xdr:rowOff>
    </xdr:to>
    <xdr:graphicFrame macro="">
      <xdr:nvGraphicFramePr>
        <xdr:cNvPr id="23" name="Chart 22">
          <a:extLst>
            <a:ext uri="{FF2B5EF4-FFF2-40B4-BE49-F238E27FC236}">
              <a16:creationId xmlns="" xmlns:a16="http://schemas.microsoft.com/office/drawing/2014/main" id="{966F4459-AB0B-4983-8C00-F8EB94E92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328543</xdr:colOff>
      <xdr:row>35</xdr:row>
      <xdr:rowOff>174486</xdr:rowOff>
    </xdr:from>
    <xdr:to>
      <xdr:col>20</xdr:col>
      <xdr:colOff>527326</xdr:colOff>
      <xdr:row>50</xdr:row>
      <xdr:rowOff>66261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F0AFDCB9-FBC4-41CF-8EF7-58F9B6A477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532847</xdr:colOff>
      <xdr:row>35</xdr:row>
      <xdr:rowOff>174488</xdr:rowOff>
    </xdr:from>
    <xdr:to>
      <xdr:col>28</xdr:col>
      <xdr:colOff>245716</xdr:colOff>
      <xdr:row>50</xdr:row>
      <xdr:rowOff>71783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3564EF4C-6C0A-4A87-B24F-6CC0FD87DC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345109</xdr:colOff>
      <xdr:row>50</xdr:row>
      <xdr:rowOff>80617</xdr:rowOff>
    </xdr:from>
    <xdr:to>
      <xdr:col>20</xdr:col>
      <xdr:colOff>524566</xdr:colOff>
      <xdr:row>64</xdr:row>
      <xdr:rowOff>88348</xdr:rowOff>
    </xdr:to>
    <xdr:graphicFrame macro="">
      <xdr:nvGraphicFramePr>
        <xdr:cNvPr id="24" name="Chart 23">
          <a:extLst>
            <a:ext uri="{FF2B5EF4-FFF2-40B4-BE49-F238E27FC236}">
              <a16:creationId xmlns="" xmlns:a16="http://schemas.microsoft.com/office/drawing/2014/main" id="{608F9F38-CEDA-44F4-AE0F-E1DFF85AC2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532847</xdr:colOff>
      <xdr:row>50</xdr:row>
      <xdr:rowOff>64052</xdr:rowOff>
    </xdr:from>
    <xdr:to>
      <xdr:col>28</xdr:col>
      <xdr:colOff>245716</xdr:colOff>
      <xdr:row>64</xdr:row>
      <xdr:rowOff>88348</xdr:rowOff>
    </xdr:to>
    <xdr:graphicFrame macro="">
      <xdr:nvGraphicFramePr>
        <xdr:cNvPr id="25" name="Chart 24">
          <a:extLst>
            <a:ext uri="{FF2B5EF4-FFF2-40B4-BE49-F238E27FC236}">
              <a16:creationId xmlns="" xmlns:a16="http://schemas.microsoft.com/office/drawing/2014/main" id="{AC3A03D6-47FB-47D0-82F6-72B9795D3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527327</xdr:colOff>
      <xdr:row>64</xdr:row>
      <xdr:rowOff>91661</xdr:rowOff>
    </xdr:from>
    <xdr:to>
      <xdr:col>28</xdr:col>
      <xdr:colOff>240196</xdr:colOff>
      <xdr:row>79</xdr:row>
      <xdr:rowOff>101600</xdr:rowOff>
    </xdr:to>
    <xdr:graphicFrame macro="">
      <xdr:nvGraphicFramePr>
        <xdr:cNvPr id="27" name="Chart 26">
          <a:extLst>
            <a:ext uri="{FF2B5EF4-FFF2-40B4-BE49-F238E27FC236}">
              <a16:creationId xmlns="" xmlns:a16="http://schemas.microsoft.com/office/drawing/2014/main" id="{FEC39E43-E28D-48D4-B3A9-979DA2EC6D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334066</xdr:colOff>
      <xdr:row>79</xdr:row>
      <xdr:rowOff>75094</xdr:rowOff>
    </xdr:from>
    <xdr:to>
      <xdr:col>20</xdr:col>
      <xdr:colOff>532849</xdr:colOff>
      <xdr:row>94</xdr:row>
      <xdr:rowOff>44174</xdr:rowOff>
    </xdr:to>
    <xdr:graphicFrame macro="">
      <xdr:nvGraphicFramePr>
        <xdr:cNvPr id="28" name="Chart 27">
          <a:extLst>
            <a:ext uri="{FF2B5EF4-FFF2-40B4-BE49-F238E27FC236}">
              <a16:creationId xmlns="" xmlns:a16="http://schemas.microsoft.com/office/drawing/2014/main" id="{8C30F3FC-75F6-4A5B-980D-8951CC413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527326</xdr:colOff>
      <xdr:row>79</xdr:row>
      <xdr:rowOff>75096</xdr:rowOff>
    </xdr:from>
    <xdr:to>
      <xdr:col>28</xdr:col>
      <xdr:colOff>240195</xdr:colOff>
      <xdr:row>94</xdr:row>
      <xdr:rowOff>49696</xdr:rowOff>
    </xdr:to>
    <xdr:graphicFrame macro="">
      <xdr:nvGraphicFramePr>
        <xdr:cNvPr id="29" name="Chart 28">
          <a:extLst>
            <a:ext uri="{FF2B5EF4-FFF2-40B4-BE49-F238E27FC236}">
              <a16:creationId xmlns="" xmlns:a16="http://schemas.microsoft.com/office/drawing/2014/main" id="{55D8A19E-933B-44C2-9BF1-554ABAF5F3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339586</xdr:colOff>
      <xdr:row>64</xdr:row>
      <xdr:rowOff>91660</xdr:rowOff>
    </xdr:from>
    <xdr:to>
      <xdr:col>20</xdr:col>
      <xdr:colOff>538369</xdr:colOff>
      <xdr:row>79</xdr:row>
      <xdr:rowOff>77304</xdr:rowOff>
    </xdr:to>
    <xdr:graphicFrame macro="">
      <xdr:nvGraphicFramePr>
        <xdr:cNvPr id="30" name="Chart 29">
          <a:extLst>
            <a:ext uri="{FF2B5EF4-FFF2-40B4-BE49-F238E27FC236}">
              <a16:creationId xmlns="" xmlns:a16="http://schemas.microsoft.com/office/drawing/2014/main" id="{7B79D395-4DA4-4C3C-A74D-7D283CEAA2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41098</xdr:colOff>
      <xdr:row>14</xdr:row>
      <xdr:rowOff>181780</xdr:rowOff>
    </xdr:from>
    <xdr:to>
      <xdr:col>0</xdr:col>
      <xdr:colOff>609599</xdr:colOff>
      <xdr:row>18</xdr:row>
      <xdr:rowOff>119477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2121F78-134E-4C59-A68B-B7F4F592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205475" y="3581128"/>
          <a:ext cx="1061647" cy="568501"/>
        </a:xfrm>
        <a:prstGeom prst="rect">
          <a:avLst/>
        </a:prstGeom>
      </xdr:spPr>
    </xdr:pic>
    <xdr:clientData/>
  </xdr:twoCellAnchor>
  <xdr:twoCellAnchor editAs="oneCell">
    <xdr:from>
      <xdr:col>0</xdr:col>
      <xdr:colOff>49617</xdr:colOff>
      <xdr:row>24</xdr:row>
      <xdr:rowOff>91822</xdr:rowOff>
    </xdr:from>
    <xdr:to>
      <xdr:col>0</xdr:col>
      <xdr:colOff>581026</xdr:colOff>
      <xdr:row>31</xdr:row>
      <xdr:rowOff>176545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BE9BE971-7F0C-4A64-ABA1-F24A0949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-512852" y="6283566"/>
          <a:ext cx="1656348" cy="5314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827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827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827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6182" cy="608827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hD/2019-3-12%20DCB/mode%20I%20phenlic%20composite/DCB%20data%2034-1%2035-2%2036-1%2036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/>
      <sheetData sheetId="1">
        <row r="6">
          <cell r="K6" t="str">
            <v>34-1</v>
          </cell>
        </row>
        <row r="68">
          <cell r="E68">
            <v>49.5</v>
          </cell>
          <cell r="F68">
            <v>50</v>
          </cell>
          <cell r="G68">
            <v>53</v>
          </cell>
          <cell r="H68">
            <v>55</v>
          </cell>
          <cell r="I68">
            <v>56</v>
          </cell>
          <cell r="J68">
            <v>58</v>
          </cell>
          <cell r="K68">
            <v>60</v>
          </cell>
          <cell r="L68">
            <v>62</v>
          </cell>
          <cell r="M68">
            <v>63</v>
          </cell>
          <cell r="N68">
            <v>64</v>
          </cell>
          <cell r="O68">
            <v>65</v>
          </cell>
          <cell r="P68">
            <v>66</v>
          </cell>
          <cell r="Q68">
            <v>67</v>
          </cell>
          <cell r="R68">
            <v>68</v>
          </cell>
          <cell r="S68">
            <v>69</v>
          </cell>
          <cell r="T68">
            <v>70</v>
          </cell>
          <cell r="U68">
            <v>71</v>
          </cell>
          <cell r="V68">
            <v>72</v>
          </cell>
          <cell r="W68">
            <v>73</v>
          </cell>
          <cell r="X68">
            <v>74</v>
          </cell>
          <cell r="Y68">
            <v>75</v>
          </cell>
          <cell r="Z68">
            <v>76</v>
          </cell>
          <cell r="AA68">
            <v>77</v>
          </cell>
          <cell r="AB68">
            <v>79</v>
          </cell>
          <cell r="AC68">
            <v>83</v>
          </cell>
          <cell r="AD68">
            <v>84</v>
          </cell>
          <cell r="AE68">
            <v>85</v>
          </cell>
          <cell r="AF68">
            <v>87</v>
          </cell>
          <cell r="AG68">
            <v>89</v>
          </cell>
          <cell r="AH68">
            <v>90</v>
          </cell>
          <cell r="AI68">
            <v>92</v>
          </cell>
          <cell r="AJ68">
            <v>94</v>
          </cell>
          <cell r="AK68">
            <v>98</v>
          </cell>
          <cell r="AL68">
            <v>101</v>
          </cell>
          <cell r="AM68">
            <v>103</v>
          </cell>
          <cell r="AN68">
            <v>105</v>
          </cell>
          <cell r="AO68">
            <v>107</v>
          </cell>
        </row>
        <row r="70">
          <cell r="E70">
            <v>0.49315575827210584</v>
          </cell>
          <cell r="F70">
            <v>0.58392279256873125</v>
          </cell>
          <cell r="G70">
            <v>0.63885702392723476</v>
          </cell>
          <cell r="H70">
            <v>0.64777108134351857</v>
          </cell>
          <cell r="I70">
            <v>0.66853014596411786</v>
          </cell>
          <cell r="J70">
            <v>0.68804806817837283</v>
          </cell>
          <cell r="K70">
            <v>0.71687070371197037</v>
          </cell>
          <cell r="L70">
            <v>0.72346451292175973</v>
          </cell>
          <cell r="M70">
            <v>0.74014069958234441</v>
          </cell>
          <cell r="N70">
            <v>0.75220267220534343</v>
          </cell>
          <cell r="O70">
            <v>0.76338739406907219</v>
          </cell>
          <cell r="P70">
            <v>0.7725680359012489</v>
          </cell>
          <cell r="Q70">
            <v>0.78439510012373292</v>
          </cell>
          <cell r="R70">
            <v>0.79809423602018603</v>
          </cell>
          <cell r="S70">
            <v>0.85025074316797378</v>
          </cell>
          <cell r="T70">
            <v>0.85840768943405954</v>
          </cell>
          <cell r="U70">
            <v>0.86989388113643984</v>
          </cell>
          <cell r="V70">
            <v>0.88398810409295581</v>
          </cell>
          <cell r="W70">
            <v>0.89430902757909925</v>
          </cell>
          <cell r="X70">
            <v>0.90885592169492457</v>
          </cell>
          <cell r="Y70">
            <v>0.95580004850661293</v>
          </cell>
          <cell r="Z70">
            <v>0.97449697747190123</v>
          </cell>
          <cell r="AA70">
            <v>0.98321446079360952</v>
          </cell>
          <cell r="AB70">
            <v>0.99889507047720405</v>
          </cell>
          <cell r="AC70">
            <v>1.0029253623053098</v>
          </cell>
          <cell r="AD70">
            <v>1.0242995108711148</v>
          </cell>
          <cell r="AE70">
            <v>1.0437333078388897</v>
          </cell>
          <cell r="AF70">
            <v>1.0521956289492409</v>
          </cell>
          <cell r="AG70">
            <v>1.0726348255255311</v>
          </cell>
          <cell r="AH70">
            <v>1.099986719475776</v>
          </cell>
          <cell r="AI70">
            <v>1.1224900232003356</v>
          </cell>
          <cell r="AJ70">
            <v>1.1423171458511203</v>
          </cell>
          <cell r="AK70">
            <v>1.1709069235949796</v>
          </cell>
          <cell r="AL70">
            <v>1.1753341723875899</v>
          </cell>
          <cell r="AM70">
            <v>1.184425621312835</v>
          </cell>
          <cell r="AN70">
            <v>1.207236193170222</v>
          </cell>
          <cell r="AO70">
            <v>1.2306057636572041</v>
          </cell>
        </row>
        <row r="74">
          <cell r="E74">
            <v>42.5</v>
          </cell>
          <cell r="F74">
            <v>44.5</v>
          </cell>
          <cell r="G74">
            <v>46.5</v>
          </cell>
          <cell r="H74">
            <v>47.5</v>
          </cell>
          <cell r="I74">
            <v>49.5</v>
          </cell>
          <cell r="J74">
            <v>50.5</v>
          </cell>
          <cell r="K74">
            <v>51.5</v>
          </cell>
          <cell r="L74">
            <v>52.5</v>
          </cell>
          <cell r="M74">
            <v>53.5</v>
          </cell>
          <cell r="N74">
            <v>54.5</v>
          </cell>
          <cell r="O74">
            <v>55.5</v>
          </cell>
          <cell r="P74">
            <v>56.5</v>
          </cell>
          <cell r="Q74">
            <v>57.5</v>
          </cell>
          <cell r="R74">
            <v>58.5</v>
          </cell>
          <cell r="S74">
            <v>61.5</v>
          </cell>
          <cell r="T74">
            <v>63.5</v>
          </cell>
          <cell r="U74">
            <v>64.5</v>
          </cell>
          <cell r="V74">
            <v>66.5</v>
          </cell>
          <cell r="W74">
            <v>67.5</v>
          </cell>
          <cell r="X74">
            <v>69.5</v>
          </cell>
          <cell r="Y74">
            <v>71.5</v>
          </cell>
          <cell r="Z74">
            <v>72.5</v>
          </cell>
          <cell r="AA74">
            <v>73.5</v>
          </cell>
          <cell r="AB74">
            <v>74.5</v>
          </cell>
          <cell r="AC74">
            <v>76.5</v>
          </cell>
          <cell r="AD74">
            <v>77.5</v>
          </cell>
          <cell r="AE74">
            <v>78.5</v>
          </cell>
          <cell r="AF74">
            <v>79.5</v>
          </cell>
          <cell r="AG74">
            <v>81.5</v>
          </cell>
          <cell r="AH74">
            <v>82.5</v>
          </cell>
          <cell r="AI74">
            <v>83.5</v>
          </cell>
          <cell r="AJ74">
            <v>84.5</v>
          </cell>
          <cell r="AK74">
            <v>86.5</v>
          </cell>
          <cell r="AL74">
            <v>87.5</v>
          </cell>
          <cell r="AM74">
            <v>88.5</v>
          </cell>
          <cell r="AN74">
            <v>89.5</v>
          </cell>
          <cell r="AO74">
            <v>91.5</v>
          </cell>
          <cell r="AP74">
            <v>92.5</v>
          </cell>
          <cell r="AQ74">
            <v>93.5</v>
          </cell>
          <cell r="AR74">
            <v>94.5</v>
          </cell>
          <cell r="AS74">
            <v>97.5</v>
          </cell>
          <cell r="AT74">
            <v>98.5</v>
          </cell>
        </row>
        <row r="76">
          <cell r="E76">
            <v>0.49315575827210584</v>
          </cell>
          <cell r="F76">
            <v>0.50932975300715355</v>
          </cell>
          <cell r="G76">
            <v>0.53369961580009029</v>
          </cell>
          <cell r="H76">
            <v>0.54802157053511324</v>
          </cell>
          <cell r="I76">
            <v>0.56748056805821179</v>
          </cell>
          <cell r="J76">
            <v>0.58219477369429651</v>
          </cell>
          <cell r="K76">
            <v>0.59156257199948814</v>
          </cell>
          <cell r="L76">
            <v>0.60651439778448779</v>
          </cell>
          <cell r="M76">
            <v>0.62874868522261462</v>
          </cell>
          <cell r="N76">
            <v>0.63856362894202279</v>
          </cell>
          <cell r="O76">
            <v>0.65530192263870013</v>
          </cell>
          <cell r="P76">
            <v>0.65922579593621655</v>
          </cell>
          <cell r="Q76">
            <v>0.68349542654777062</v>
          </cell>
          <cell r="R76">
            <v>0.6927010923934982</v>
          </cell>
          <cell r="S76">
            <v>0.7136424800781288</v>
          </cell>
          <cell r="T76">
            <v>0.72875779893498771</v>
          </cell>
          <cell r="U76">
            <v>0.75254034283551485</v>
          </cell>
          <cell r="V76">
            <v>0.76735561793202467</v>
          </cell>
          <cell r="W76">
            <v>0.78474064508329511</v>
          </cell>
          <cell r="X76">
            <v>0.81158439617377576</v>
          </cell>
          <cell r="Y76">
            <v>0.83165597149194626</v>
          </cell>
          <cell r="Z76">
            <v>0.84773156537695382</v>
          </cell>
          <cell r="AA76">
            <v>0.85996075831584062</v>
          </cell>
          <cell r="AB76">
            <v>0.8661663709352635</v>
          </cell>
          <cell r="AC76">
            <v>0.89373166196851628</v>
          </cell>
          <cell r="AD76">
            <v>0.91107343607591407</v>
          </cell>
          <cell r="AE76">
            <v>0.92405419575106462</v>
          </cell>
          <cell r="AF76">
            <v>0.9399350688767244</v>
          </cell>
          <cell r="AG76">
            <v>0.96014020042227666</v>
          </cell>
          <cell r="AH76">
            <v>0.98182875548674997</v>
          </cell>
          <cell r="AI76">
            <v>1.0010954527445768</v>
          </cell>
          <cell r="AJ76">
            <v>1.0236803330178625</v>
          </cell>
          <cell r="AK76">
            <v>1.0700675128788464</v>
          </cell>
          <cell r="AL76">
            <v>1.0912781507565932</v>
          </cell>
          <cell r="AM76">
            <v>1.1021556326178461</v>
          </cell>
          <cell r="AN76">
            <v>1.1133991517443653</v>
          </cell>
          <cell r="AO76">
            <v>1.1470646406834606</v>
          </cell>
          <cell r="AP76">
            <v>1.1593668926308838</v>
          </cell>
          <cell r="AQ76">
            <v>1.1681834089971703</v>
          </cell>
          <cell r="AR76">
            <v>1.1876297777308817</v>
          </cell>
          <cell r="AS76">
            <v>1.2048649597160295</v>
          </cell>
          <cell r="AT76">
            <v>1.2306457164471625</v>
          </cell>
        </row>
        <row r="80">
          <cell r="E80">
            <v>49.5</v>
          </cell>
          <cell r="F80">
            <v>51.5</v>
          </cell>
          <cell r="G80">
            <v>53.5</v>
          </cell>
          <cell r="H80">
            <v>54.5</v>
          </cell>
          <cell r="I80">
            <v>57.5</v>
          </cell>
          <cell r="J80">
            <v>61.5</v>
          </cell>
          <cell r="K80">
            <v>62.5</v>
          </cell>
          <cell r="L80">
            <v>63.5</v>
          </cell>
          <cell r="M80">
            <v>65.5</v>
          </cell>
          <cell r="N80">
            <v>67.5</v>
          </cell>
          <cell r="O80">
            <v>68.5</v>
          </cell>
          <cell r="P80">
            <v>69.5</v>
          </cell>
          <cell r="Q80">
            <v>70.5</v>
          </cell>
          <cell r="R80">
            <v>72.5</v>
          </cell>
          <cell r="S80">
            <v>73.5</v>
          </cell>
          <cell r="T80">
            <v>74.5</v>
          </cell>
          <cell r="U80">
            <v>76.5</v>
          </cell>
          <cell r="V80">
            <v>77.5</v>
          </cell>
          <cell r="W80">
            <v>78.5</v>
          </cell>
          <cell r="X80">
            <v>79.5</v>
          </cell>
          <cell r="Y80">
            <v>80.5</v>
          </cell>
          <cell r="Z80">
            <v>81.5</v>
          </cell>
          <cell r="AA80">
            <v>83.5</v>
          </cell>
          <cell r="AB80">
            <v>84.5</v>
          </cell>
          <cell r="AC80">
            <v>85.5</v>
          </cell>
          <cell r="AD80">
            <v>86.5</v>
          </cell>
          <cell r="AE80">
            <v>87.5</v>
          </cell>
          <cell r="AF80">
            <v>89.5</v>
          </cell>
          <cell r="AG80">
            <v>91.5</v>
          </cell>
          <cell r="AH80">
            <v>92.5</v>
          </cell>
          <cell r="AI80">
            <v>94.5</v>
          </cell>
          <cell r="AJ80">
            <v>96.5</v>
          </cell>
          <cell r="AK80">
            <v>98.5</v>
          </cell>
          <cell r="AL80">
            <v>100.5</v>
          </cell>
          <cell r="AM80">
            <v>101.5</v>
          </cell>
          <cell r="AN80">
            <v>102.5</v>
          </cell>
          <cell r="AO80">
            <v>103.5</v>
          </cell>
          <cell r="AP80">
            <v>105.5</v>
          </cell>
          <cell r="AQ80">
            <v>107.5</v>
          </cell>
          <cell r="AR80">
            <v>108.5</v>
          </cell>
          <cell r="AS80">
            <v>111.5</v>
          </cell>
        </row>
        <row r="82">
          <cell r="E82">
            <v>0.56107516024266024</v>
          </cell>
          <cell r="F82">
            <v>0.58066941752267942</v>
          </cell>
          <cell r="G82">
            <v>0.58976170029781949</v>
          </cell>
          <cell r="H82">
            <v>0.59752513497219106</v>
          </cell>
          <cell r="I82">
            <v>0.65105233227895398</v>
          </cell>
          <cell r="J82">
            <v>0.67467829640225274</v>
          </cell>
          <cell r="K82">
            <v>0.689061481925898</v>
          </cell>
          <cell r="L82">
            <v>0.70436677283211513</v>
          </cell>
          <cell r="M82">
            <v>0.71625907086627238</v>
          </cell>
          <cell r="N82">
            <v>0.73677839396129841</v>
          </cell>
          <cell r="O82">
            <v>0.74381831315127456</v>
          </cell>
          <cell r="P82">
            <v>0.75887927287604928</v>
          </cell>
          <cell r="Q82">
            <v>0.76647918060546727</v>
          </cell>
          <cell r="R82">
            <v>0.78758684037136073</v>
          </cell>
          <cell r="S82">
            <v>0.79966950739911613</v>
          </cell>
          <cell r="T82">
            <v>0.8081173142402277</v>
          </cell>
          <cell r="U82">
            <v>0.83465950936293354</v>
          </cell>
          <cell r="V82">
            <v>0.84351938363026568</v>
          </cell>
          <cell r="W82">
            <v>0.85561183844778699</v>
          </cell>
          <cell r="X82">
            <v>0.86654652976506363</v>
          </cell>
          <cell r="Y82">
            <v>0.88670882199291645</v>
          </cell>
          <cell r="Z82">
            <v>0.89385705021754602</v>
          </cell>
          <cell r="AA82">
            <v>0.90653352315941149</v>
          </cell>
          <cell r="AB82">
            <v>0.9180334461241505</v>
          </cell>
          <cell r="AC82">
            <v>0.93251935525320362</v>
          </cell>
          <cell r="AD82">
            <v>0.93796299723533949</v>
          </cell>
          <cell r="AE82">
            <v>0.95268343823019175</v>
          </cell>
          <cell r="AF82">
            <v>0.96643365438722661</v>
          </cell>
          <cell r="AG82">
            <v>0.98612103798799378</v>
          </cell>
          <cell r="AH82">
            <v>1.0042782549358817</v>
          </cell>
          <cell r="AI82">
            <v>1.0177859587170257</v>
          </cell>
          <cell r="AJ82">
            <v>1.0530867956105983</v>
          </cell>
          <cell r="AK82">
            <v>1.0756555684131142</v>
          </cell>
          <cell r="AL82">
            <v>1.0872756937195041</v>
          </cell>
          <cell r="AM82">
            <v>1.1041951179438452</v>
          </cell>
          <cell r="AN82">
            <v>1.1223714620164928</v>
          </cell>
          <cell r="AO82">
            <v>1.1322838327856275</v>
          </cell>
          <cell r="AP82">
            <v>1.1410979024651027</v>
          </cell>
          <cell r="AQ82">
            <v>1.1681525033234352</v>
          </cell>
          <cell r="AR82">
            <v>1.1784455501331879</v>
          </cell>
          <cell r="AS82">
            <v>1.2007389450392165</v>
          </cell>
        </row>
        <row r="86">
          <cell r="E86">
            <v>48.5</v>
          </cell>
          <cell r="F86">
            <v>50.5</v>
          </cell>
          <cell r="G86">
            <v>51.5</v>
          </cell>
          <cell r="H86">
            <v>53.5</v>
          </cell>
          <cell r="I86">
            <v>55.5</v>
          </cell>
          <cell r="J86">
            <v>58.5</v>
          </cell>
          <cell r="K86">
            <v>59.5</v>
          </cell>
          <cell r="L86">
            <v>61.5</v>
          </cell>
          <cell r="M86">
            <v>62.5</v>
          </cell>
          <cell r="N86">
            <v>63.5</v>
          </cell>
          <cell r="O86">
            <v>64.5</v>
          </cell>
          <cell r="P86">
            <v>66.5</v>
          </cell>
          <cell r="Q86">
            <v>68.5</v>
          </cell>
          <cell r="R86">
            <v>70.5</v>
          </cell>
          <cell r="S86">
            <v>72.5</v>
          </cell>
          <cell r="T86">
            <v>73.5</v>
          </cell>
          <cell r="U86">
            <v>74.5</v>
          </cell>
          <cell r="V86">
            <v>75.5</v>
          </cell>
          <cell r="W86">
            <v>77.5</v>
          </cell>
          <cell r="X86">
            <v>79.5</v>
          </cell>
          <cell r="Y86">
            <v>80.5</v>
          </cell>
          <cell r="Z86">
            <v>81.5</v>
          </cell>
          <cell r="AA86">
            <v>83.5</v>
          </cell>
          <cell r="AB86">
            <v>84.5</v>
          </cell>
          <cell r="AC86">
            <v>85.5</v>
          </cell>
          <cell r="AD86">
            <v>86.5</v>
          </cell>
          <cell r="AE86">
            <v>87.5</v>
          </cell>
          <cell r="AF86">
            <v>88.5</v>
          </cell>
          <cell r="AG86">
            <v>89.5</v>
          </cell>
          <cell r="AH86">
            <v>90.5</v>
          </cell>
          <cell r="AI86">
            <v>91.5</v>
          </cell>
          <cell r="AJ86">
            <v>92.5</v>
          </cell>
          <cell r="AK86">
            <v>94.5</v>
          </cell>
          <cell r="AL86">
            <v>96.5</v>
          </cell>
          <cell r="AM86">
            <v>98.5</v>
          </cell>
          <cell r="AN86">
            <v>100.5</v>
          </cell>
          <cell r="AO86">
            <v>101.5</v>
          </cell>
          <cell r="AP86">
            <v>102.5</v>
          </cell>
          <cell r="AQ86">
            <v>103.5</v>
          </cell>
          <cell r="AR86">
            <v>104.5</v>
          </cell>
          <cell r="AS86">
            <v>106.5</v>
          </cell>
          <cell r="AT86">
            <v>108.5</v>
          </cell>
          <cell r="AU86">
            <v>109.5</v>
          </cell>
        </row>
        <row r="88">
          <cell r="E88">
            <v>0.52659074026918029</v>
          </cell>
          <cell r="F88">
            <v>0.54431621420142029</v>
          </cell>
          <cell r="G88">
            <v>0.57853420392543597</v>
          </cell>
          <cell r="H88">
            <v>0.58156103401401538</v>
          </cell>
          <cell r="I88">
            <v>0.61328505879896245</v>
          </cell>
          <cell r="J88">
            <v>0.65619945581255101</v>
          </cell>
          <cell r="K88">
            <v>0.66344795377505084</v>
          </cell>
          <cell r="L88">
            <v>0.69460221159483559</v>
          </cell>
          <cell r="M88">
            <v>0.69974657806564644</v>
          </cell>
          <cell r="N88">
            <v>0.7150237645663452</v>
          </cell>
          <cell r="O88">
            <v>0.72804698520634326</v>
          </cell>
          <cell r="P88">
            <v>0.75914434891460292</v>
          </cell>
          <cell r="Q88">
            <v>0.77667814227879839</v>
          </cell>
          <cell r="R88">
            <v>0.79905157289457351</v>
          </cell>
          <cell r="S88">
            <v>0.81340729409156021</v>
          </cell>
          <cell r="T88">
            <v>0.82812603711331856</v>
          </cell>
          <cell r="U88">
            <v>0.84943442911431477</v>
          </cell>
          <cell r="V88">
            <v>0.86001070095099497</v>
          </cell>
          <cell r="W88">
            <v>0.88053179008067695</v>
          </cell>
          <cell r="X88">
            <v>0.8979630807350919</v>
          </cell>
          <cell r="Y88">
            <v>0.90431465638929476</v>
          </cell>
          <cell r="Z88">
            <v>0.91722433611061716</v>
          </cell>
          <cell r="AA88">
            <v>0.92677456436646055</v>
          </cell>
          <cell r="AB88">
            <v>0.94283664431538017</v>
          </cell>
          <cell r="AC88">
            <v>0.95074276474330977</v>
          </cell>
          <cell r="AD88">
            <v>0.9597522731748428</v>
          </cell>
          <cell r="AE88">
            <v>0.97096265075149668</v>
          </cell>
          <cell r="AF88">
            <v>0.98610750348856469</v>
          </cell>
          <cell r="AG88">
            <v>0.99420276716131106</v>
          </cell>
          <cell r="AH88">
            <v>1.0041499178161963</v>
          </cell>
          <cell r="AI88">
            <v>1.0141470074415782</v>
          </cell>
          <cell r="AJ88">
            <v>1.0238037100203614</v>
          </cell>
          <cell r="AK88">
            <v>1.0468046871492867</v>
          </cell>
          <cell r="AL88">
            <v>1.0642159972091778</v>
          </cell>
          <cell r="AM88">
            <v>1.0865858396170927</v>
          </cell>
          <cell r="AN88">
            <v>1.1084370134045758</v>
          </cell>
          <cell r="AO88">
            <v>1.1249066798942469</v>
          </cell>
          <cell r="AP88">
            <v>1.1305359270750568</v>
          </cell>
          <cell r="AQ88">
            <v>1.1575946402067157</v>
          </cell>
          <cell r="AR88">
            <v>1.1887357156909435</v>
          </cell>
          <cell r="AS88">
            <v>1.2000604386155005</v>
          </cell>
          <cell r="AT88">
            <v>1.2154081066420428</v>
          </cell>
          <cell r="AU88">
            <v>1.231975248786517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activeCell="H8" sqref="H8"/>
    </sheetView>
  </sheetViews>
  <sheetFormatPr defaultRowHeight="15"/>
  <cols>
    <col min="2" max="2" width="29" customWidth="1"/>
  </cols>
  <sheetData>
    <row r="1" spans="1:4" ht="21">
      <c r="A1" s="86" t="s">
        <v>65</v>
      </c>
      <c r="B1" s="87"/>
      <c r="C1" s="87"/>
      <c r="D1" s="87"/>
    </row>
    <row r="2" spans="1:4" ht="21">
      <c r="A2" s="88" t="s">
        <v>59</v>
      </c>
      <c r="B2" s="87"/>
      <c r="C2" s="87" t="s">
        <v>60</v>
      </c>
      <c r="D2" s="87"/>
    </row>
    <row r="3" spans="1:4" ht="21">
      <c r="A3" s="89" t="s">
        <v>51</v>
      </c>
      <c r="B3" s="87"/>
      <c r="C3" s="87" t="s">
        <v>55</v>
      </c>
      <c r="D3" s="87"/>
    </row>
    <row r="4" spans="1:4" ht="21">
      <c r="A4" s="88" t="s">
        <v>52</v>
      </c>
      <c r="B4" s="87"/>
      <c r="C4" s="87" t="s">
        <v>56</v>
      </c>
      <c r="D4" s="87"/>
    </row>
    <row r="5" spans="1:4" ht="21">
      <c r="A5" s="88" t="s">
        <v>53</v>
      </c>
      <c r="B5" s="87"/>
      <c r="C5" s="87" t="s">
        <v>57</v>
      </c>
      <c r="D5" s="87"/>
    </row>
    <row r="6" spans="1:4" ht="21">
      <c r="A6" s="88" t="s">
        <v>54</v>
      </c>
      <c r="B6" s="87"/>
      <c r="C6" s="87" t="s">
        <v>58</v>
      </c>
      <c r="D6" s="87"/>
    </row>
    <row r="7" spans="1:4" ht="21">
      <c r="A7" s="88" t="s">
        <v>61</v>
      </c>
      <c r="B7" s="87"/>
      <c r="C7" s="87" t="s">
        <v>62</v>
      </c>
      <c r="D7" s="87"/>
    </row>
    <row r="8" spans="1:4" ht="21">
      <c r="A8" s="87"/>
      <c r="B8" s="87"/>
      <c r="C8" s="87"/>
      <c r="D8" s="87"/>
    </row>
    <row r="9" spans="1:4" ht="21">
      <c r="A9" s="87"/>
      <c r="B9" s="87"/>
      <c r="C9" s="87"/>
      <c r="D9" s="87"/>
    </row>
    <row r="10" spans="1:4" ht="21">
      <c r="A10" s="86" t="s">
        <v>63</v>
      </c>
      <c r="B10" s="87"/>
      <c r="C10" s="87"/>
      <c r="D10" s="87"/>
    </row>
    <row r="11" spans="1:4" ht="21">
      <c r="A11" s="88" t="s">
        <v>64</v>
      </c>
      <c r="B11" s="87"/>
      <c r="C11" s="87">
        <v>125</v>
      </c>
      <c r="D11" s="87" t="s">
        <v>68</v>
      </c>
    </row>
    <row r="12" spans="1:4" ht="21">
      <c r="A12" s="88" t="s">
        <v>66</v>
      </c>
      <c r="B12" s="87"/>
      <c r="C12" s="87">
        <v>20</v>
      </c>
      <c r="D12" s="87" t="s">
        <v>68</v>
      </c>
    </row>
    <row r="13" spans="1:4" ht="21">
      <c r="A13" s="88" t="s">
        <v>67</v>
      </c>
      <c r="B13" s="87"/>
      <c r="C13" s="87">
        <v>5.5</v>
      </c>
      <c r="D13" s="87" t="s">
        <v>68</v>
      </c>
    </row>
    <row r="14" spans="1:4" ht="21">
      <c r="A14" s="88" t="s">
        <v>71</v>
      </c>
      <c r="B14" s="87"/>
      <c r="C14" s="87">
        <v>47</v>
      </c>
      <c r="D14" s="87" t="s">
        <v>68</v>
      </c>
    </row>
    <row r="15" spans="1:4" ht="21">
      <c r="A15" s="88" t="s">
        <v>72</v>
      </c>
      <c r="B15" s="87"/>
      <c r="C15" s="94" t="s">
        <v>73</v>
      </c>
      <c r="D15" s="87" t="s">
        <v>68</v>
      </c>
    </row>
    <row r="16" spans="1:4" ht="21">
      <c r="A16" s="88" t="s">
        <v>69</v>
      </c>
      <c r="B16" s="87"/>
      <c r="C16" s="87">
        <v>4</v>
      </c>
      <c r="D16" s="87" t="s">
        <v>68</v>
      </c>
    </row>
    <row r="17" spans="1:4" ht="21">
      <c r="A17" s="88" t="s">
        <v>70</v>
      </c>
      <c r="B17" s="87"/>
      <c r="C17" s="87">
        <v>3.5</v>
      </c>
      <c r="D17" s="87" t="s">
        <v>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86"/>
  <sheetViews>
    <sheetView topLeftCell="A82" zoomScale="70" zoomScaleNormal="70" workbookViewId="0">
      <selection activeCell="C18" sqref="C18"/>
    </sheetView>
  </sheetViews>
  <sheetFormatPr defaultRowHeight="15"/>
  <cols>
    <col min="1" max="1" width="9.85546875" customWidth="1"/>
    <col min="2" max="2" width="9.28515625" customWidth="1"/>
    <col min="3" max="3" width="17.5703125" customWidth="1"/>
    <col min="5" max="6" width="8.7109375" style="1"/>
    <col min="8" max="8" width="9.140625" style="1"/>
    <col min="9" max="10" width="8.7109375" style="1"/>
    <col min="11" max="11" width="9.140625" style="1"/>
    <col min="13" max="14" width="8.7109375" style="1"/>
    <col min="15" max="16" width="11.28515625" customWidth="1"/>
    <col min="17" max="18" width="11.28515625" style="1" customWidth="1"/>
  </cols>
  <sheetData>
    <row r="1" spans="1:31">
      <c r="A1" s="73"/>
      <c r="B1" s="11"/>
      <c r="C1" s="74"/>
      <c r="D1" s="11"/>
      <c r="E1" s="74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31">
      <c r="A2" s="73"/>
      <c r="B2" s="75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31" ht="19.5" customHeight="1">
      <c r="A3" s="73"/>
      <c r="B3" s="76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AE3" s="10"/>
    </row>
    <row r="4" spans="1:31" ht="23.25">
      <c r="A4" s="73"/>
      <c r="B4" s="90" t="s">
        <v>65</v>
      </c>
      <c r="C4" s="91"/>
      <c r="D4" s="9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W4" s="1"/>
      <c r="X4" s="1"/>
    </row>
    <row r="5" spans="1:31" ht="23.25">
      <c r="A5" s="73"/>
      <c r="B5" s="92" t="s">
        <v>59</v>
      </c>
      <c r="C5" s="91"/>
      <c r="D5" s="91" t="s">
        <v>60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</row>
    <row r="6" spans="1:31" ht="23.25">
      <c r="A6" s="73"/>
      <c r="B6" s="93" t="s">
        <v>51</v>
      </c>
      <c r="C6" s="91"/>
      <c r="D6" s="91" t="s">
        <v>55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31" ht="21" customHeight="1">
      <c r="A7" s="73"/>
      <c r="B7" s="92" t="s">
        <v>52</v>
      </c>
      <c r="C7" s="91"/>
      <c r="D7" s="91" t="s">
        <v>56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</row>
    <row r="8" spans="1:31" ht="23.25">
      <c r="A8" s="73"/>
      <c r="B8" s="92" t="s">
        <v>53</v>
      </c>
      <c r="C8" s="91"/>
      <c r="D8" s="91" t="s">
        <v>57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1:31" ht="23.25">
      <c r="A9" s="73"/>
      <c r="B9" s="92" t="s">
        <v>54</v>
      </c>
      <c r="C9" s="91"/>
      <c r="D9" s="91" t="s">
        <v>58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</row>
    <row r="10" spans="1:31" ht="23.25">
      <c r="A10" s="73"/>
      <c r="B10" s="92" t="s">
        <v>61</v>
      </c>
      <c r="C10" s="91"/>
      <c r="D10" s="91" t="s">
        <v>62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1:31">
      <c r="A11" s="73"/>
      <c r="B11" s="69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31" s="1" customFormat="1">
      <c r="A12" s="68"/>
      <c r="B12" s="69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</row>
    <row r="13" spans="1:31" s="1" customFormat="1">
      <c r="A13" s="68"/>
      <c r="B13" s="69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3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31">
      <c r="A15" s="78"/>
      <c r="B15" s="79"/>
      <c r="C15" s="74"/>
      <c r="D15" s="11"/>
      <c r="E15" s="74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31">
      <c r="A16" s="78"/>
      <c r="B16" s="80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43" ht="29.1" customHeight="1">
      <c r="A17" s="78"/>
      <c r="B17" s="7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AC17" s="51"/>
      <c r="AD17" s="51"/>
      <c r="AH17" s="51"/>
      <c r="AL17" s="51"/>
      <c r="AO17" s="51"/>
      <c r="AP17" s="1"/>
      <c r="AQ17" s="1"/>
    </row>
    <row r="18" spans="1:43">
      <c r="A18" s="78"/>
      <c r="B18" s="8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AC18" s="51"/>
      <c r="AD18" s="51"/>
      <c r="AH18" s="51"/>
      <c r="AL18" s="51"/>
      <c r="AM18" s="1"/>
      <c r="AN18" s="1"/>
      <c r="AO18" s="51"/>
    </row>
    <row r="19" spans="1:43">
      <c r="A19" s="78"/>
      <c r="B19" s="8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AC19" s="51"/>
      <c r="AD19" s="51"/>
      <c r="AH19" s="51"/>
      <c r="AL19" s="51"/>
      <c r="AO19" s="51"/>
    </row>
    <row r="20" spans="1:43">
      <c r="A20" s="78"/>
      <c r="B20" s="71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11"/>
      <c r="AC20" s="51"/>
      <c r="AD20" s="51"/>
      <c r="AH20" s="51"/>
      <c r="AL20" s="51"/>
      <c r="AM20" s="1"/>
      <c r="AN20" s="1"/>
      <c r="AO20" s="51"/>
      <c r="AP20" s="1"/>
      <c r="AQ20" s="1"/>
    </row>
    <row r="21" spans="1:43" s="1" customFormat="1">
      <c r="A21" s="70"/>
      <c r="B21" s="71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11"/>
      <c r="AC21" s="51"/>
      <c r="AD21" s="51"/>
      <c r="AH21" s="51"/>
      <c r="AL21" s="51"/>
      <c r="AO21" s="51"/>
    </row>
    <row r="22" spans="1:43" s="1" customFormat="1">
      <c r="A22" s="70"/>
      <c r="B22" s="71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11"/>
      <c r="AC22" s="51"/>
      <c r="AD22" s="51"/>
      <c r="AH22" s="51"/>
      <c r="AL22" s="51"/>
      <c r="AO22" s="51"/>
    </row>
    <row r="23" spans="1:4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AC23" s="51"/>
      <c r="AD23" s="51"/>
      <c r="AH23" s="51"/>
      <c r="AL23" s="51"/>
      <c r="AO23" s="51"/>
    </row>
    <row r="24" spans="1:43">
      <c r="A24" s="82"/>
      <c r="B24" s="79"/>
      <c r="C24" s="74"/>
      <c r="D24" s="11"/>
      <c r="E24" s="74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43">
      <c r="A25" s="82"/>
      <c r="B25" s="80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1:43">
      <c r="A26" s="82"/>
      <c r="B26" s="77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43">
      <c r="A27" s="82"/>
      <c r="B27" s="8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43">
      <c r="A28" s="82"/>
      <c r="B28" s="8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43">
      <c r="A29" s="82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1:4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spans="1:43">
      <c r="A31" s="11"/>
      <c r="B31" s="83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</row>
    <row r="32" spans="1:43" ht="31.5">
      <c r="A32" s="85" t="s">
        <v>75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</row>
    <row r="33" spans="1:19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pans="1:19" ht="31.5">
      <c r="A34" s="85" t="s">
        <v>76</v>
      </c>
      <c r="B34" s="84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11"/>
    </row>
    <row r="35" spans="1:19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>
      <c r="B36" s="1"/>
    </row>
    <row r="38" spans="1:19" s="1" customFormat="1"/>
    <row r="39" spans="1:19" s="1" customFormat="1"/>
    <row r="40" spans="1:19" s="1" customFormat="1"/>
    <row r="41" spans="1:19" s="1" customFormat="1"/>
    <row r="42" spans="1:19" s="1" customFormat="1"/>
    <row r="43" spans="1:19" s="1" customFormat="1"/>
    <row r="44" spans="1:19" s="1" customFormat="1"/>
    <row r="45" spans="1:19" s="1" customFormat="1"/>
    <row r="46" spans="1:19" s="1" customFormat="1"/>
    <row r="47" spans="1:19" s="1" customFormat="1"/>
    <row r="48" spans="1:19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ht="15.75" thickBot="1"/>
    <row r="97" spans="1:39">
      <c r="A97" s="61" t="s">
        <v>17</v>
      </c>
      <c r="B97" s="64" t="s">
        <v>25</v>
      </c>
      <c r="C97" s="4">
        <v>4</v>
      </c>
      <c r="D97" s="4">
        <v>6</v>
      </c>
      <c r="E97" s="4">
        <v>7</v>
      </c>
      <c r="F97" s="4">
        <v>8</v>
      </c>
      <c r="G97" s="4">
        <v>9</v>
      </c>
      <c r="H97" s="4">
        <v>10</v>
      </c>
      <c r="I97" s="4">
        <v>11</v>
      </c>
      <c r="J97" s="4">
        <v>12</v>
      </c>
      <c r="K97" s="4">
        <v>14</v>
      </c>
      <c r="L97" s="4">
        <v>15</v>
      </c>
      <c r="M97" s="4">
        <v>16</v>
      </c>
      <c r="N97" s="4">
        <v>17</v>
      </c>
      <c r="O97" s="4">
        <v>19</v>
      </c>
      <c r="P97" s="4">
        <v>23</v>
      </c>
      <c r="Q97" s="4">
        <v>25</v>
      </c>
      <c r="R97" s="4">
        <v>28</v>
      </c>
      <c r="S97" s="4">
        <v>30</v>
      </c>
      <c r="T97" s="4">
        <v>36</v>
      </c>
      <c r="U97" s="4">
        <v>38</v>
      </c>
      <c r="V97" s="4">
        <v>40</v>
      </c>
      <c r="W97" s="4">
        <v>42</v>
      </c>
      <c r="X97" s="4">
        <v>43</v>
      </c>
      <c r="Y97" s="4">
        <v>45</v>
      </c>
      <c r="Z97" s="4">
        <v>47</v>
      </c>
      <c r="AA97" s="4">
        <v>48</v>
      </c>
      <c r="AB97" s="4">
        <v>49</v>
      </c>
      <c r="AC97" s="4">
        <v>50</v>
      </c>
      <c r="AD97" s="4">
        <v>52</v>
      </c>
      <c r="AE97" s="4">
        <v>53</v>
      </c>
      <c r="AF97" s="5">
        <v>55</v>
      </c>
      <c r="AG97" s="6"/>
    </row>
    <row r="98" spans="1:39">
      <c r="A98" s="62"/>
      <c r="B98" s="65" t="s">
        <v>26</v>
      </c>
      <c r="C98" s="6">
        <f t="shared" ref="C98:AF98" si="0">C97+47</f>
        <v>51</v>
      </c>
      <c r="D98" s="6">
        <f t="shared" si="0"/>
        <v>53</v>
      </c>
      <c r="E98" s="6">
        <f t="shared" si="0"/>
        <v>54</v>
      </c>
      <c r="F98" s="6">
        <f t="shared" si="0"/>
        <v>55</v>
      </c>
      <c r="G98" s="6">
        <f t="shared" si="0"/>
        <v>56</v>
      </c>
      <c r="H98" s="6">
        <f t="shared" si="0"/>
        <v>57</v>
      </c>
      <c r="I98" s="6">
        <f t="shared" si="0"/>
        <v>58</v>
      </c>
      <c r="J98" s="6">
        <f t="shared" si="0"/>
        <v>59</v>
      </c>
      <c r="K98" s="6">
        <f t="shared" si="0"/>
        <v>61</v>
      </c>
      <c r="L98" s="6">
        <f t="shared" si="0"/>
        <v>62</v>
      </c>
      <c r="M98" s="6">
        <f t="shared" si="0"/>
        <v>63</v>
      </c>
      <c r="N98" s="6">
        <f t="shared" si="0"/>
        <v>64</v>
      </c>
      <c r="O98" s="6">
        <f t="shared" si="0"/>
        <v>66</v>
      </c>
      <c r="P98" s="6">
        <f t="shared" si="0"/>
        <v>70</v>
      </c>
      <c r="Q98" s="6">
        <f t="shared" si="0"/>
        <v>72</v>
      </c>
      <c r="R98" s="6">
        <f t="shared" si="0"/>
        <v>75</v>
      </c>
      <c r="S98" s="6">
        <f t="shared" si="0"/>
        <v>77</v>
      </c>
      <c r="T98" s="6">
        <f t="shared" si="0"/>
        <v>83</v>
      </c>
      <c r="U98" s="6">
        <f t="shared" si="0"/>
        <v>85</v>
      </c>
      <c r="V98" s="6">
        <f t="shared" si="0"/>
        <v>87</v>
      </c>
      <c r="W98" s="6">
        <f t="shared" si="0"/>
        <v>89</v>
      </c>
      <c r="X98" s="6">
        <f t="shared" si="0"/>
        <v>90</v>
      </c>
      <c r="Y98" s="6">
        <f t="shared" si="0"/>
        <v>92</v>
      </c>
      <c r="Z98" s="6">
        <f t="shared" si="0"/>
        <v>94</v>
      </c>
      <c r="AA98" s="6">
        <f t="shared" si="0"/>
        <v>95</v>
      </c>
      <c r="AB98" s="6">
        <f t="shared" si="0"/>
        <v>96</v>
      </c>
      <c r="AC98" s="6">
        <f t="shared" si="0"/>
        <v>97</v>
      </c>
      <c r="AD98" s="6">
        <f t="shared" si="0"/>
        <v>99</v>
      </c>
      <c r="AE98" s="6">
        <f t="shared" si="0"/>
        <v>100</v>
      </c>
      <c r="AF98" s="7">
        <f t="shared" si="0"/>
        <v>102</v>
      </c>
      <c r="AG98" s="6"/>
    </row>
    <row r="99" spans="1:39">
      <c r="A99" s="62"/>
      <c r="B99" s="65" t="s">
        <v>27</v>
      </c>
      <c r="C99" s="6">
        <v>0.20159296896457018</v>
      </c>
      <c r="D99" s="6">
        <v>0.21234899328859061</v>
      </c>
      <c r="E99" s="6">
        <v>0.23377659574468082</v>
      </c>
      <c r="F99" s="6">
        <v>0.25444887118193893</v>
      </c>
      <c r="G99" s="6">
        <v>0.26784238082116285</v>
      </c>
      <c r="H99" s="6">
        <v>0.28221024258760108</v>
      </c>
      <c r="I99" s="6">
        <v>0.29079159935379645</v>
      </c>
      <c r="J99" s="6">
        <v>0.31903945111492282</v>
      </c>
      <c r="K99" s="6">
        <v>0.34170112226816302</v>
      </c>
      <c r="L99" s="6">
        <v>0.37989007436146138</v>
      </c>
      <c r="M99" s="6">
        <v>0.38874430709173713</v>
      </c>
      <c r="N99" s="6">
        <v>0.41982408660351828</v>
      </c>
      <c r="O99" s="6">
        <v>0.53182579564489108</v>
      </c>
      <c r="P99" s="6">
        <v>0.57401448109412712</v>
      </c>
      <c r="Q99" s="6">
        <v>0.6233714962495065</v>
      </c>
      <c r="R99" s="6">
        <v>0.67387687188019962</v>
      </c>
      <c r="S99" s="6">
        <v>0.85777777777777786</v>
      </c>
      <c r="T99" s="6">
        <v>0.91526239768897455</v>
      </c>
      <c r="U99" s="6">
        <v>0.95786924939467322</v>
      </c>
      <c r="V99" s="6">
        <v>1.0374306839186691</v>
      </c>
      <c r="W99" s="6">
        <v>1.0758139534883719</v>
      </c>
      <c r="X99" s="6">
        <v>1.1422689844464775</v>
      </c>
      <c r="Y99" s="6">
        <v>1.2076427255985267</v>
      </c>
      <c r="Z99" s="6">
        <v>1.2444029850746268</v>
      </c>
      <c r="AA99" s="6">
        <v>1.2992338891392519</v>
      </c>
      <c r="AB99" s="6">
        <v>1.3297825122059477</v>
      </c>
      <c r="AC99" s="6">
        <v>1.4114963503649633</v>
      </c>
      <c r="AD99" s="6">
        <v>1.4785388127853882</v>
      </c>
      <c r="AE99" s="6">
        <v>1.5384963768115942</v>
      </c>
      <c r="AF99" s="7">
        <v>1.690567853705486</v>
      </c>
      <c r="AG99" s="6"/>
    </row>
    <row r="100" spans="1:39" ht="18" thickBot="1">
      <c r="A100" s="63"/>
      <c r="B100" s="66" t="s">
        <v>74</v>
      </c>
      <c r="C100" s="8">
        <f>POWER((C99/0.983499),(1/3))</f>
        <v>0.58961313892849543</v>
      </c>
      <c r="D100" s="8">
        <f t="shared" ref="D100:AF100" si="1">POWER((D99/0.983499),(1/3))</f>
        <v>0.59991827880226523</v>
      </c>
      <c r="E100" s="8">
        <f t="shared" si="1"/>
        <v>0.61945396314904155</v>
      </c>
      <c r="F100" s="8">
        <f t="shared" si="1"/>
        <v>0.63719965984275573</v>
      </c>
      <c r="G100" s="8">
        <f t="shared" si="1"/>
        <v>0.64818920107834344</v>
      </c>
      <c r="H100" s="8">
        <f t="shared" si="1"/>
        <v>0.65957818477003671</v>
      </c>
      <c r="I100" s="8">
        <f t="shared" si="1"/>
        <v>0.66619695676174706</v>
      </c>
      <c r="J100" s="8">
        <f t="shared" si="1"/>
        <v>0.68710560129143583</v>
      </c>
      <c r="K100" s="8">
        <f t="shared" si="1"/>
        <v>0.70300351124663374</v>
      </c>
      <c r="L100" s="8">
        <f t="shared" si="1"/>
        <v>0.72827378048201841</v>
      </c>
      <c r="M100" s="8">
        <f t="shared" si="1"/>
        <v>0.73388842807609522</v>
      </c>
      <c r="N100" s="8">
        <f t="shared" si="1"/>
        <v>0.75294711982488283</v>
      </c>
      <c r="O100" s="8">
        <f t="shared" si="1"/>
        <v>0.81470145501941482</v>
      </c>
      <c r="P100" s="8">
        <f t="shared" si="1"/>
        <v>0.83569853732035726</v>
      </c>
      <c r="Q100" s="8">
        <f t="shared" si="1"/>
        <v>0.85899573169056309</v>
      </c>
      <c r="R100" s="8">
        <f t="shared" si="1"/>
        <v>0.88159450831093644</v>
      </c>
      <c r="S100" s="8">
        <f t="shared" si="1"/>
        <v>0.95543311432692735</v>
      </c>
      <c r="T100" s="8">
        <f t="shared" si="1"/>
        <v>0.97631635797656657</v>
      </c>
      <c r="U100" s="8">
        <f t="shared" si="1"/>
        <v>0.99123684382646382</v>
      </c>
      <c r="V100" s="8">
        <f t="shared" si="1"/>
        <v>1.0179545519821782</v>
      </c>
      <c r="W100" s="8">
        <f t="shared" si="1"/>
        <v>1.0303570572356266</v>
      </c>
      <c r="X100" s="8">
        <f t="shared" si="1"/>
        <v>1.0511503050741364</v>
      </c>
      <c r="Y100" s="8">
        <f t="shared" si="1"/>
        <v>1.0708324310080413</v>
      </c>
      <c r="Z100" s="8">
        <f t="shared" si="1"/>
        <v>1.0815892791818327</v>
      </c>
      <c r="AA100" s="8">
        <f t="shared" si="1"/>
        <v>1.0972471778318422</v>
      </c>
      <c r="AB100" s="8">
        <f t="shared" si="1"/>
        <v>1.1057804265438667</v>
      </c>
      <c r="AC100" s="8">
        <f t="shared" si="1"/>
        <v>1.1279814188977573</v>
      </c>
      <c r="AD100" s="8">
        <f t="shared" si="1"/>
        <v>1.1455646464453704</v>
      </c>
      <c r="AE100" s="8">
        <f t="shared" si="1"/>
        <v>1.160844866147055</v>
      </c>
      <c r="AF100" s="9">
        <f t="shared" si="1"/>
        <v>1.1978972317647354</v>
      </c>
      <c r="AG100" s="6"/>
    </row>
    <row r="101" spans="1:39">
      <c r="A101" s="52" t="s">
        <v>18</v>
      </c>
      <c r="B101" s="64" t="s">
        <v>25</v>
      </c>
      <c r="C101" s="4">
        <v>6</v>
      </c>
      <c r="D101" s="4">
        <v>7</v>
      </c>
      <c r="E101" s="4">
        <v>8</v>
      </c>
      <c r="F101" s="4">
        <v>9</v>
      </c>
      <c r="G101" s="4">
        <v>10</v>
      </c>
      <c r="H101" s="4">
        <v>11</v>
      </c>
      <c r="I101" s="4">
        <v>12</v>
      </c>
      <c r="J101" s="4">
        <v>25</v>
      </c>
      <c r="K101" s="4">
        <v>30</v>
      </c>
      <c r="L101" s="4">
        <v>31</v>
      </c>
      <c r="M101" s="4">
        <v>35</v>
      </c>
      <c r="N101" s="4">
        <v>36</v>
      </c>
      <c r="O101" s="4">
        <v>37</v>
      </c>
      <c r="P101" s="4">
        <v>39</v>
      </c>
      <c r="Q101" s="4">
        <v>46</v>
      </c>
      <c r="R101" s="4">
        <v>48</v>
      </c>
      <c r="S101" s="4">
        <v>49</v>
      </c>
      <c r="T101" s="4">
        <v>50</v>
      </c>
      <c r="U101" s="4">
        <v>51</v>
      </c>
      <c r="V101" s="4">
        <v>52</v>
      </c>
      <c r="W101" s="4">
        <v>53</v>
      </c>
      <c r="X101" s="4">
        <v>54</v>
      </c>
      <c r="Y101" s="4">
        <v>55</v>
      </c>
      <c r="Z101" s="4">
        <v>56</v>
      </c>
      <c r="AA101" s="4">
        <v>57</v>
      </c>
      <c r="AB101" s="5">
        <v>59</v>
      </c>
    </row>
    <row r="102" spans="1:39">
      <c r="A102" s="53"/>
      <c r="B102" s="65" t="s">
        <v>26</v>
      </c>
      <c r="C102" s="6">
        <f>C101+46.5</f>
        <v>52.5</v>
      </c>
      <c r="D102" s="6">
        <f t="shared" ref="D102:AB102" si="2">D101+46.5</f>
        <v>53.5</v>
      </c>
      <c r="E102" s="6">
        <f t="shared" si="2"/>
        <v>54.5</v>
      </c>
      <c r="F102" s="6">
        <f t="shared" si="2"/>
        <v>55.5</v>
      </c>
      <c r="G102" s="6">
        <f t="shared" si="2"/>
        <v>56.5</v>
      </c>
      <c r="H102" s="6">
        <f t="shared" si="2"/>
        <v>57.5</v>
      </c>
      <c r="I102" s="6">
        <f t="shared" si="2"/>
        <v>58.5</v>
      </c>
      <c r="J102" s="6">
        <f t="shared" si="2"/>
        <v>71.5</v>
      </c>
      <c r="K102" s="6">
        <f t="shared" si="2"/>
        <v>76.5</v>
      </c>
      <c r="L102" s="6">
        <f t="shared" si="2"/>
        <v>77.5</v>
      </c>
      <c r="M102" s="6">
        <f t="shared" si="2"/>
        <v>81.5</v>
      </c>
      <c r="N102" s="6">
        <f t="shared" si="2"/>
        <v>82.5</v>
      </c>
      <c r="O102" s="6">
        <f t="shared" si="2"/>
        <v>83.5</v>
      </c>
      <c r="P102" s="6">
        <f t="shared" si="2"/>
        <v>85.5</v>
      </c>
      <c r="Q102" s="6">
        <f t="shared" si="2"/>
        <v>92.5</v>
      </c>
      <c r="R102" s="6">
        <f t="shared" si="2"/>
        <v>94.5</v>
      </c>
      <c r="S102" s="6">
        <f t="shared" si="2"/>
        <v>95.5</v>
      </c>
      <c r="T102" s="6">
        <f t="shared" si="2"/>
        <v>96.5</v>
      </c>
      <c r="U102" s="6">
        <f t="shared" si="2"/>
        <v>97.5</v>
      </c>
      <c r="V102" s="6">
        <f t="shared" si="2"/>
        <v>98.5</v>
      </c>
      <c r="W102" s="6">
        <f t="shared" si="2"/>
        <v>99.5</v>
      </c>
      <c r="X102" s="6">
        <f t="shared" si="2"/>
        <v>100.5</v>
      </c>
      <c r="Y102" s="6">
        <f t="shared" si="2"/>
        <v>101.5</v>
      </c>
      <c r="Z102" s="6">
        <f t="shared" si="2"/>
        <v>102.5</v>
      </c>
      <c r="AA102" s="6">
        <f t="shared" si="2"/>
        <v>103.5</v>
      </c>
      <c r="AB102" s="7">
        <f t="shared" si="2"/>
        <v>105.5</v>
      </c>
    </row>
    <row r="103" spans="1:39">
      <c r="A103" s="53"/>
      <c r="B103" s="65" t="s">
        <v>27</v>
      </c>
      <c r="C103" s="6">
        <v>0.22059336823734732</v>
      </c>
      <c r="D103" s="6">
        <v>0.23011664899257689</v>
      </c>
      <c r="E103" s="6">
        <v>0.24027072758037224</v>
      </c>
      <c r="F103" s="6">
        <v>0.24948168624740841</v>
      </c>
      <c r="G103" s="6">
        <v>0.25473264696114251</v>
      </c>
      <c r="H103" s="6">
        <v>0.28362391033623913</v>
      </c>
      <c r="I103" s="6">
        <v>0.29690346083788705</v>
      </c>
      <c r="J103" s="6">
        <v>0.54755360087960414</v>
      </c>
      <c r="K103" s="6">
        <v>0.77758112094395282</v>
      </c>
      <c r="L103" s="6">
        <v>0.77909482758620696</v>
      </c>
      <c r="M103" s="6">
        <v>0.8497782705099779</v>
      </c>
      <c r="N103" s="6">
        <v>0.87965921192758245</v>
      </c>
      <c r="O103" s="6">
        <v>0.91219512195121943</v>
      </c>
      <c r="P103" s="6">
        <v>0.95861011752682679</v>
      </c>
      <c r="Q103" s="6">
        <v>1.2453825857519789</v>
      </c>
      <c r="R103" s="6">
        <v>1.2736136502132844</v>
      </c>
      <c r="S103" s="6">
        <v>1.3329418672930122</v>
      </c>
      <c r="T103" s="6">
        <v>1.3783943329397874</v>
      </c>
      <c r="U103" s="6">
        <v>1.4013880855986121</v>
      </c>
      <c r="V103" s="6">
        <v>1.413633737723859</v>
      </c>
      <c r="W103" s="6">
        <v>1.469434832756632</v>
      </c>
      <c r="X103" s="6">
        <v>1.5354946897708215</v>
      </c>
      <c r="Y103" s="6">
        <v>1.5489432703003339</v>
      </c>
      <c r="Z103" s="6">
        <v>1.6119402985074627</v>
      </c>
      <c r="AA103" s="6">
        <v>1.6638370118845498</v>
      </c>
      <c r="AB103" s="7">
        <v>1.7491486946651531</v>
      </c>
    </row>
    <row r="104" spans="1:39" ht="18" thickBot="1">
      <c r="A104" s="53"/>
      <c r="B104" s="67" t="s">
        <v>74</v>
      </c>
      <c r="C104" s="6">
        <f>POWER((C103/0.986185),(1/3))</f>
        <v>0.60703167488973353</v>
      </c>
      <c r="D104" s="6">
        <f t="shared" ref="D104:AB104" si="3">POWER((D103/0.986185),(1/3))</f>
        <v>0.61564432831789706</v>
      </c>
      <c r="E104" s="6">
        <f t="shared" si="3"/>
        <v>0.62456957393484547</v>
      </c>
      <c r="F104" s="6">
        <f t="shared" si="3"/>
        <v>0.63245081914376455</v>
      </c>
      <c r="G104" s="6">
        <f t="shared" si="3"/>
        <v>0.63685721298887144</v>
      </c>
      <c r="H104" s="6">
        <f t="shared" si="3"/>
        <v>0.66007732777181938</v>
      </c>
      <c r="I104" s="6">
        <f t="shared" si="3"/>
        <v>0.67022242650448549</v>
      </c>
      <c r="J104" s="6">
        <f t="shared" si="3"/>
        <v>0.82190713186378039</v>
      </c>
      <c r="K104" s="6">
        <f t="shared" si="3"/>
        <v>0.92383789302359776</v>
      </c>
      <c r="L104" s="6">
        <f t="shared" si="3"/>
        <v>0.92443697868782826</v>
      </c>
      <c r="M104" s="6">
        <f t="shared" si="3"/>
        <v>0.95158826212242853</v>
      </c>
      <c r="N104" s="6">
        <f t="shared" si="3"/>
        <v>0.96261366127008097</v>
      </c>
      <c r="O104" s="6">
        <f t="shared" si="3"/>
        <v>0.97433832210735161</v>
      </c>
      <c r="P104" s="6">
        <f t="shared" si="3"/>
        <v>0.99059136658168156</v>
      </c>
      <c r="Q104" s="6">
        <f t="shared" si="3"/>
        <v>1.080889916470523</v>
      </c>
      <c r="R104" s="6">
        <f t="shared" si="3"/>
        <v>1.0889963835171013</v>
      </c>
      <c r="S104" s="6">
        <f t="shared" si="3"/>
        <v>1.1056498352778077</v>
      </c>
      <c r="T104" s="6">
        <f t="shared" si="3"/>
        <v>1.1180769530590677</v>
      </c>
      <c r="U104" s="6">
        <f t="shared" si="3"/>
        <v>1.1242597848893301</v>
      </c>
      <c r="V104" s="6">
        <f t="shared" si="3"/>
        <v>1.1275249730059886</v>
      </c>
      <c r="W104" s="6">
        <f t="shared" si="3"/>
        <v>1.1421697293636688</v>
      </c>
      <c r="X104" s="6">
        <f t="shared" si="3"/>
        <v>1.1590352436852593</v>
      </c>
      <c r="Y104" s="6">
        <f t="shared" si="3"/>
        <v>1.1624092034207192</v>
      </c>
      <c r="Z104" s="6">
        <f t="shared" si="3"/>
        <v>1.1779590327189831</v>
      </c>
      <c r="AA104" s="6">
        <f t="shared" si="3"/>
        <v>1.1904672785186963</v>
      </c>
      <c r="AB104" s="7">
        <f t="shared" si="3"/>
        <v>1.2104758033153837</v>
      </c>
    </row>
    <row r="105" spans="1:39" s="1" customFormat="1">
      <c r="A105" s="52" t="s">
        <v>28</v>
      </c>
      <c r="B105" s="64" t="s">
        <v>25</v>
      </c>
      <c r="C105" s="42">
        <v>4</v>
      </c>
      <c r="D105" s="42">
        <v>5</v>
      </c>
      <c r="E105" s="4">
        <v>6</v>
      </c>
      <c r="F105" s="4">
        <v>7</v>
      </c>
      <c r="G105" s="20">
        <v>8</v>
      </c>
      <c r="H105" s="20">
        <v>10</v>
      </c>
      <c r="I105" s="20">
        <v>11</v>
      </c>
      <c r="J105" s="20">
        <v>12</v>
      </c>
      <c r="K105" s="20">
        <v>14</v>
      </c>
      <c r="L105" s="20">
        <v>15</v>
      </c>
      <c r="M105" s="20">
        <v>16</v>
      </c>
      <c r="N105" s="20">
        <v>17</v>
      </c>
      <c r="O105" s="20">
        <v>19</v>
      </c>
      <c r="P105" s="20">
        <v>20</v>
      </c>
      <c r="Q105" s="20">
        <v>23</v>
      </c>
      <c r="R105" s="20">
        <v>25</v>
      </c>
      <c r="S105" s="20">
        <v>27</v>
      </c>
      <c r="T105" s="20">
        <v>28</v>
      </c>
      <c r="U105" s="20">
        <v>30</v>
      </c>
      <c r="V105" s="20">
        <v>31</v>
      </c>
      <c r="W105" s="20">
        <v>32</v>
      </c>
      <c r="X105" s="20">
        <v>34</v>
      </c>
      <c r="Y105" s="20">
        <v>39</v>
      </c>
      <c r="Z105" s="20">
        <v>40</v>
      </c>
      <c r="AA105" s="20">
        <v>42</v>
      </c>
      <c r="AB105" s="20">
        <v>43</v>
      </c>
      <c r="AC105" s="20">
        <v>45</v>
      </c>
      <c r="AD105" s="20">
        <v>46</v>
      </c>
      <c r="AE105" s="20">
        <v>47</v>
      </c>
      <c r="AF105" s="20">
        <v>49</v>
      </c>
      <c r="AG105" s="20">
        <v>50</v>
      </c>
      <c r="AH105" s="20">
        <v>51</v>
      </c>
      <c r="AI105" s="20">
        <v>53</v>
      </c>
      <c r="AJ105" s="20">
        <v>54</v>
      </c>
      <c r="AK105" s="20">
        <v>55</v>
      </c>
      <c r="AL105" s="20">
        <v>57</v>
      </c>
      <c r="AM105" s="43">
        <v>58</v>
      </c>
    </row>
    <row r="106" spans="1:39" s="1" customFormat="1">
      <c r="A106" s="53"/>
      <c r="B106" s="65" t="s">
        <v>26</v>
      </c>
      <c r="C106" s="3">
        <f>C105+46</f>
        <v>50</v>
      </c>
      <c r="D106" s="3">
        <f t="shared" ref="D106:AM106" si="4">D105+46</f>
        <v>51</v>
      </c>
      <c r="E106" s="3">
        <f t="shared" si="4"/>
        <v>52</v>
      </c>
      <c r="F106" s="3">
        <f t="shared" si="4"/>
        <v>53</v>
      </c>
      <c r="G106" s="3">
        <f t="shared" si="4"/>
        <v>54</v>
      </c>
      <c r="H106" s="3">
        <f t="shared" si="4"/>
        <v>56</v>
      </c>
      <c r="I106" s="3">
        <f t="shared" si="4"/>
        <v>57</v>
      </c>
      <c r="J106" s="3">
        <f t="shared" si="4"/>
        <v>58</v>
      </c>
      <c r="K106" s="3">
        <f t="shared" si="4"/>
        <v>60</v>
      </c>
      <c r="L106" s="3">
        <f t="shared" si="4"/>
        <v>61</v>
      </c>
      <c r="M106" s="3">
        <f t="shared" si="4"/>
        <v>62</v>
      </c>
      <c r="N106" s="3">
        <f t="shared" si="4"/>
        <v>63</v>
      </c>
      <c r="O106" s="3">
        <f t="shared" si="4"/>
        <v>65</v>
      </c>
      <c r="P106" s="3">
        <f t="shared" si="4"/>
        <v>66</v>
      </c>
      <c r="Q106" s="3">
        <f t="shared" si="4"/>
        <v>69</v>
      </c>
      <c r="R106" s="3">
        <f t="shared" si="4"/>
        <v>71</v>
      </c>
      <c r="S106" s="3">
        <f t="shared" si="4"/>
        <v>73</v>
      </c>
      <c r="T106" s="3">
        <f t="shared" si="4"/>
        <v>74</v>
      </c>
      <c r="U106" s="3">
        <f t="shared" si="4"/>
        <v>76</v>
      </c>
      <c r="V106" s="3">
        <f t="shared" si="4"/>
        <v>77</v>
      </c>
      <c r="W106" s="3">
        <f t="shared" si="4"/>
        <v>78</v>
      </c>
      <c r="X106" s="3">
        <f t="shared" si="4"/>
        <v>80</v>
      </c>
      <c r="Y106" s="3">
        <f t="shared" si="4"/>
        <v>85</v>
      </c>
      <c r="Z106" s="3">
        <f t="shared" si="4"/>
        <v>86</v>
      </c>
      <c r="AA106" s="3">
        <f t="shared" si="4"/>
        <v>88</v>
      </c>
      <c r="AB106" s="3">
        <f t="shared" si="4"/>
        <v>89</v>
      </c>
      <c r="AC106" s="3">
        <f t="shared" si="4"/>
        <v>91</v>
      </c>
      <c r="AD106" s="3">
        <f t="shared" si="4"/>
        <v>92</v>
      </c>
      <c r="AE106" s="3">
        <f t="shared" si="4"/>
        <v>93</v>
      </c>
      <c r="AF106" s="3">
        <f t="shared" si="4"/>
        <v>95</v>
      </c>
      <c r="AG106" s="3">
        <f t="shared" si="4"/>
        <v>96</v>
      </c>
      <c r="AH106" s="3">
        <f t="shared" si="4"/>
        <v>97</v>
      </c>
      <c r="AI106" s="3">
        <f t="shared" si="4"/>
        <v>99</v>
      </c>
      <c r="AJ106" s="3">
        <f t="shared" si="4"/>
        <v>100</v>
      </c>
      <c r="AK106" s="3">
        <f t="shared" si="4"/>
        <v>101</v>
      </c>
      <c r="AL106" s="3">
        <f t="shared" si="4"/>
        <v>103</v>
      </c>
      <c r="AM106" s="44">
        <f t="shared" si="4"/>
        <v>104</v>
      </c>
    </row>
    <row r="107" spans="1:39" s="1" customFormat="1">
      <c r="A107" s="53"/>
      <c r="B107" s="65" t="s">
        <v>27</v>
      </c>
      <c r="C107" s="3">
        <v>0.190102120974077</v>
      </c>
      <c r="D107" s="6">
        <v>0.19810825013137151</v>
      </c>
      <c r="E107" s="6">
        <v>0.21586121437422554</v>
      </c>
      <c r="F107" s="6">
        <v>0.22362125409216824</v>
      </c>
      <c r="G107" s="6">
        <v>0.23591119785313489</v>
      </c>
      <c r="H107" s="6">
        <v>0.2603125800666154</v>
      </c>
      <c r="I107" s="6">
        <v>0.27794000530926466</v>
      </c>
      <c r="J107" s="6">
        <v>0.29895013123359582</v>
      </c>
      <c r="K107" s="6">
        <v>0.31698726632348956</v>
      </c>
      <c r="L107" s="6">
        <v>0.33794247787610626</v>
      </c>
      <c r="M107" s="6">
        <v>0.35098792535675083</v>
      </c>
      <c r="N107" s="6">
        <v>0.36980491942324006</v>
      </c>
      <c r="O107" s="6">
        <v>0.38472791105909893</v>
      </c>
      <c r="P107" s="6">
        <v>0.41598360655737709</v>
      </c>
      <c r="Q107" s="6">
        <v>0.4508196721311476</v>
      </c>
      <c r="R107" s="6">
        <v>0.49373942470389171</v>
      </c>
      <c r="S107" s="6">
        <v>0.54232525465402182</v>
      </c>
      <c r="T107" s="6">
        <v>0.55777166437414027</v>
      </c>
      <c r="U107" s="6">
        <v>0.58260869565217388</v>
      </c>
      <c r="V107" s="6">
        <v>0.66571064372211608</v>
      </c>
      <c r="W107" s="6">
        <v>0.68081002892960463</v>
      </c>
      <c r="X107" s="6">
        <v>0.71306350773280691</v>
      </c>
      <c r="Y107" s="6">
        <v>0.85480093676814983</v>
      </c>
      <c r="Z107" s="6">
        <v>0.90416498180347749</v>
      </c>
      <c r="AA107" s="6">
        <v>0.92170277461041439</v>
      </c>
      <c r="AB107" s="6">
        <v>0.95907123179850451</v>
      </c>
      <c r="AC107" s="6">
        <v>1.0076365024818632</v>
      </c>
      <c r="AD107" s="6">
        <v>1.0910160847391135</v>
      </c>
      <c r="AE107" s="6">
        <v>1.1606361829025846</v>
      </c>
      <c r="AF107" s="6">
        <v>1.2042536115569824</v>
      </c>
      <c r="AG107" s="6">
        <v>1.2491032283778398</v>
      </c>
      <c r="AH107" s="6">
        <v>1.3106757297081166</v>
      </c>
      <c r="AI107" s="6">
        <v>1.3576078112286412</v>
      </c>
      <c r="AJ107" s="6">
        <v>1.4132569558101471</v>
      </c>
      <c r="AK107" s="6">
        <v>1.4721529509559437</v>
      </c>
      <c r="AL107" s="6">
        <v>1.5332764505119452</v>
      </c>
      <c r="AM107" s="7">
        <v>1.6182867288060363</v>
      </c>
    </row>
    <row r="108" spans="1:39" s="1" customFormat="1" ht="18" thickBot="1">
      <c r="A108" s="54"/>
      <c r="B108" s="66" t="s">
        <v>74</v>
      </c>
      <c r="C108" s="2">
        <f>POWER((C107/0.98282),(1/3))</f>
        <v>0.57832370260760579</v>
      </c>
      <c r="D108" s="2">
        <f t="shared" ref="D108:AM108" si="5">POWER((D107/0.98282),(1/3))</f>
        <v>0.58633100313432662</v>
      </c>
      <c r="E108" s="2">
        <f t="shared" si="5"/>
        <v>0.60334660979751076</v>
      </c>
      <c r="F108" s="2">
        <f t="shared" si="5"/>
        <v>0.61049160704143612</v>
      </c>
      <c r="G108" s="2">
        <f t="shared" si="5"/>
        <v>0.62147670818365552</v>
      </c>
      <c r="H108" s="2">
        <f t="shared" si="5"/>
        <v>0.64220506086843643</v>
      </c>
      <c r="I108" s="2">
        <f t="shared" si="5"/>
        <v>0.65638557051716617</v>
      </c>
      <c r="J108" s="2">
        <f t="shared" si="5"/>
        <v>0.67252472298163068</v>
      </c>
      <c r="K108" s="2">
        <f t="shared" si="5"/>
        <v>0.68578704539317792</v>
      </c>
      <c r="L108" s="2">
        <f t="shared" si="5"/>
        <v>0.70057763052549926</v>
      </c>
      <c r="M108" s="2">
        <f t="shared" si="5"/>
        <v>0.7094787576200341</v>
      </c>
      <c r="N108" s="2">
        <f t="shared" si="5"/>
        <v>0.72193744179576458</v>
      </c>
      <c r="O108" s="2">
        <f t="shared" si="5"/>
        <v>0.73152061518550859</v>
      </c>
      <c r="P108" s="2">
        <f t="shared" si="5"/>
        <v>0.75081696439747814</v>
      </c>
      <c r="Q108" s="2">
        <f t="shared" si="5"/>
        <v>0.77121646171692093</v>
      </c>
      <c r="R108" s="2">
        <f t="shared" si="5"/>
        <v>0.79495267245856904</v>
      </c>
      <c r="S108" s="2">
        <f t="shared" si="5"/>
        <v>0.82021671308522204</v>
      </c>
      <c r="T108" s="2">
        <f t="shared" si="5"/>
        <v>0.82793101897387367</v>
      </c>
      <c r="U108" s="2">
        <f t="shared" si="5"/>
        <v>0.84004198452467538</v>
      </c>
      <c r="V108" s="2">
        <f t="shared" si="5"/>
        <v>0.87822104173349835</v>
      </c>
      <c r="W108" s="2">
        <f t="shared" si="5"/>
        <v>0.88481128493731853</v>
      </c>
      <c r="X108" s="2">
        <f t="shared" si="5"/>
        <v>0.89856895216298682</v>
      </c>
      <c r="Y108" s="2">
        <f t="shared" si="5"/>
        <v>0.9545463059304965</v>
      </c>
      <c r="Z108" s="2">
        <f t="shared" si="5"/>
        <v>0.97257827829555965</v>
      </c>
      <c r="AA108" s="2">
        <f t="shared" si="5"/>
        <v>0.9788263147698536</v>
      </c>
      <c r="AB108" s="2">
        <f t="shared" si="5"/>
        <v>0.9918796029492013</v>
      </c>
      <c r="AC108" s="2">
        <f t="shared" si="5"/>
        <v>1.0083469029270695</v>
      </c>
      <c r="AD108" s="2">
        <f t="shared" si="5"/>
        <v>1.0354259757240767</v>
      </c>
      <c r="AE108" s="2">
        <f t="shared" si="5"/>
        <v>1.0569976943958246</v>
      </c>
      <c r="AF108" s="2">
        <f t="shared" si="5"/>
        <v>1.0700760827840667</v>
      </c>
      <c r="AG108" s="2">
        <f t="shared" si="5"/>
        <v>1.0831986624451542</v>
      </c>
      <c r="AH108" s="2">
        <f t="shared" si="5"/>
        <v>1.1007121421845218</v>
      </c>
      <c r="AI108" s="2">
        <f t="shared" si="5"/>
        <v>1.1136963102795758</v>
      </c>
      <c r="AJ108" s="2">
        <f t="shared" si="5"/>
        <v>1.1287100240286958</v>
      </c>
      <c r="AK108" s="2">
        <f t="shared" si="5"/>
        <v>1.1441763922598083</v>
      </c>
      <c r="AL108" s="2">
        <f t="shared" si="5"/>
        <v>1.1597974777423112</v>
      </c>
      <c r="AM108" s="45">
        <f t="shared" si="5"/>
        <v>1.1808475394674318</v>
      </c>
    </row>
    <row r="109" spans="1:39" s="1" customFormat="1">
      <c r="A109" s="52" t="s">
        <v>29</v>
      </c>
      <c r="B109" s="64" t="s">
        <v>25</v>
      </c>
      <c r="C109" s="42">
        <v>6</v>
      </c>
      <c r="D109" s="42">
        <v>7</v>
      </c>
      <c r="E109" s="4">
        <v>8</v>
      </c>
      <c r="F109" s="4">
        <v>9</v>
      </c>
      <c r="G109" s="20">
        <v>10</v>
      </c>
      <c r="H109" s="20">
        <v>12</v>
      </c>
      <c r="I109" s="20">
        <v>13</v>
      </c>
      <c r="J109" s="20">
        <v>14</v>
      </c>
      <c r="K109" s="20">
        <v>15</v>
      </c>
      <c r="L109" s="20">
        <v>16</v>
      </c>
      <c r="M109" s="20">
        <v>17</v>
      </c>
      <c r="N109" s="20">
        <v>18</v>
      </c>
      <c r="O109" s="20">
        <v>19</v>
      </c>
      <c r="P109" s="20">
        <v>20</v>
      </c>
      <c r="Q109" s="20">
        <v>21</v>
      </c>
      <c r="R109" s="20">
        <v>22</v>
      </c>
      <c r="S109" s="20">
        <v>23</v>
      </c>
      <c r="T109" s="20">
        <v>24</v>
      </c>
      <c r="U109" s="20">
        <v>25</v>
      </c>
      <c r="V109" s="20">
        <v>26</v>
      </c>
      <c r="W109" s="20">
        <v>28</v>
      </c>
      <c r="X109" s="20">
        <v>30</v>
      </c>
      <c r="Y109" s="20">
        <v>33</v>
      </c>
      <c r="Z109" s="20">
        <v>47</v>
      </c>
      <c r="AA109" s="20">
        <v>48</v>
      </c>
      <c r="AB109" s="20">
        <v>49</v>
      </c>
      <c r="AC109" s="20">
        <v>51</v>
      </c>
      <c r="AD109" s="20">
        <v>52</v>
      </c>
      <c r="AE109" s="20">
        <v>53</v>
      </c>
      <c r="AF109" s="20">
        <v>54</v>
      </c>
      <c r="AG109" s="20">
        <v>55</v>
      </c>
      <c r="AH109" s="20">
        <v>56</v>
      </c>
      <c r="AI109" s="20">
        <v>58</v>
      </c>
      <c r="AJ109" s="20">
        <v>59</v>
      </c>
      <c r="AK109" s="20">
        <v>60</v>
      </c>
      <c r="AL109" s="43">
        <v>61</v>
      </c>
    </row>
    <row r="110" spans="1:39" s="1" customFormat="1">
      <c r="A110" s="53"/>
      <c r="B110" s="65" t="s">
        <v>26</v>
      </c>
      <c r="C110" s="6">
        <f>C109+47</f>
        <v>53</v>
      </c>
      <c r="D110" s="6">
        <f t="shared" ref="D110:AL110" si="6">D109+47</f>
        <v>54</v>
      </c>
      <c r="E110" s="6">
        <f t="shared" si="6"/>
        <v>55</v>
      </c>
      <c r="F110" s="6">
        <f t="shared" si="6"/>
        <v>56</v>
      </c>
      <c r="G110" s="6">
        <f t="shared" si="6"/>
        <v>57</v>
      </c>
      <c r="H110" s="6">
        <f t="shared" si="6"/>
        <v>59</v>
      </c>
      <c r="I110" s="6">
        <f t="shared" si="6"/>
        <v>60</v>
      </c>
      <c r="J110" s="6">
        <f t="shared" si="6"/>
        <v>61</v>
      </c>
      <c r="K110" s="6">
        <f t="shared" si="6"/>
        <v>62</v>
      </c>
      <c r="L110" s="6">
        <f t="shared" si="6"/>
        <v>63</v>
      </c>
      <c r="M110" s="6">
        <f t="shared" si="6"/>
        <v>64</v>
      </c>
      <c r="N110" s="6">
        <f t="shared" si="6"/>
        <v>65</v>
      </c>
      <c r="O110" s="6">
        <f t="shared" si="6"/>
        <v>66</v>
      </c>
      <c r="P110" s="6">
        <f t="shared" si="6"/>
        <v>67</v>
      </c>
      <c r="Q110" s="6">
        <f t="shared" si="6"/>
        <v>68</v>
      </c>
      <c r="R110" s="6">
        <f t="shared" si="6"/>
        <v>69</v>
      </c>
      <c r="S110" s="6">
        <f t="shared" si="6"/>
        <v>70</v>
      </c>
      <c r="T110" s="6">
        <f t="shared" si="6"/>
        <v>71</v>
      </c>
      <c r="U110" s="6">
        <f t="shared" si="6"/>
        <v>72</v>
      </c>
      <c r="V110" s="6">
        <f t="shared" si="6"/>
        <v>73</v>
      </c>
      <c r="W110" s="6">
        <f t="shared" si="6"/>
        <v>75</v>
      </c>
      <c r="X110" s="6">
        <f t="shared" si="6"/>
        <v>77</v>
      </c>
      <c r="Y110" s="6">
        <f t="shared" si="6"/>
        <v>80</v>
      </c>
      <c r="Z110" s="6">
        <f t="shared" si="6"/>
        <v>94</v>
      </c>
      <c r="AA110" s="6">
        <f t="shared" si="6"/>
        <v>95</v>
      </c>
      <c r="AB110" s="6">
        <f t="shared" si="6"/>
        <v>96</v>
      </c>
      <c r="AC110" s="6">
        <f t="shared" si="6"/>
        <v>98</v>
      </c>
      <c r="AD110" s="6">
        <f t="shared" si="6"/>
        <v>99</v>
      </c>
      <c r="AE110" s="6">
        <f t="shared" si="6"/>
        <v>100</v>
      </c>
      <c r="AF110" s="6">
        <f t="shared" si="6"/>
        <v>101</v>
      </c>
      <c r="AG110" s="6">
        <f t="shared" si="6"/>
        <v>102</v>
      </c>
      <c r="AH110" s="6">
        <f t="shared" si="6"/>
        <v>103</v>
      </c>
      <c r="AI110" s="6">
        <f t="shared" si="6"/>
        <v>105</v>
      </c>
      <c r="AJ110" s="6">
        <f t="shared" si="6"/>
        <v>106</v>
      </c>
      <c r="AK110" s="6">
        <f t="shared" si="6"/>
        <v>107</v>
      </c>
      <c r="AL110" s="7">
        <f t="shared" si="6"/>
        <v>108</v>
      </c>
    </row>
    <row r="111" spans="1:39" s="1" customFormat="1">
      <c r="A111" s="53"/>
      <c r="B111" s="65" t="s">
        <v>27</v>
      </c>
      <c r="C111" s="6">
        <v>0.21649156319643426</v>
      </c>
      <c r="D111" s="6">
        <v>0.2205419029615627</v>
      </c>
      <c r="E111" s="6">
        <v>0.2462480857580398</v>
      </c>
      <c r="F111" s="6">
        <v>0.25913520097442139</v>
      </c>
      <c r="G111" s="6">
        <v>0.27460833579663019</v>
      </c>
      <c r="H111" s="6">
        <v>0.29566279780085519</v>
      </c>
      <c r="I111" s="6">
        <v>0.31582125603864741</v>
      </c>
      <c r="J111" s="6">
        <v>0.32134220072551395</v>
      </c>
      <c r="K111" s="6">
        <v>0.34104389086595494</v>
      </c>
      <c r="L111" s="6">
        <v>0.36573799644339061</v>
      </c>
      <c r="M111" s="6">
        <v>0.3745530393325387</v>
      </c>
      <c r="N111" s="6">
        <v>0.38647921029015853</v>
      </c>
      <c r="O111" s="6">
        <v>0.40916125038687712</v>
      </c>
      <c r="P111" s="6">
        <v>0.41920301223721362</v>
      </c>
      <c r="Q111" s="6">
        <v>0.43157244362063646</v>
      </c>
      <c r="R111" s="6">
        <v>0.45485466914038342</v>
      </c>
      <c r="S111" s="6">
        <v>0.4721352536005009</v>
      </c>
      <c r="T111" s="6">
        <v>0.48514851485148514</v>
      </c>
      <c r="U111" s="6">
        <v>0.54956169925826026</v>
      </c>
      <c r="V111" s="6">
        <v>0.55993589743589745</v>
      </c>
      <c r="W111" s="6">
        <v>0.60656836461126007</v>
      </c>
      <c r="X111" s="6">
        <v>0.63725170954086618</v>
      </c>
      <c r="Y111" s="6">
        <v>0.73257100700848399</v>
      </c>
      <c r="Z111" s="6">
        <v>1.1666666666666667</v>
      </c>
      <c r="AA111" s="6">
        <v>1.1866666666666665</v>
      </c>
      <c r="AB111" s="6">
        <v>1.2469135802469136</v>
      </c>
      <c r="AC111" s="6">
        <v>1.3338718362950996</v>
      </c>
      <c r="AD111" s="6">
        <v>1.3489751887810142</v>
      </c>
      <c r="AE111" s="6">
        <v>1.3786885245901639</v>
      </c>
      <c r="AF111" s="6">
        <v>1.4112988384371699</v>
      </c>
      <c r="AG111" s="6">
        <v>1.4308985811875985</v>
      </c>
      <c r="AH111" s="6">
        <v>1.5160123966942149</v>
      </c>
      <c r="AI111" s="6">
        <v>1.5902075572112826</v>
      </c>
      <c r="AJ111" s="6">
        <v>1.6217915138816135</v>
      </c>
      <c r="AK111" s="6">
        <v>1.6633970056788847</v>
      </c>
      <c r="AL111" s="7">
        <v>1.7505387931034484</v>
      </c>
    </row>
    <row r="112" spans="1:39" s="1" customFormat="1" ht="18" thickBot="1">
      <c r="A112" s="54"/>
      <c r="B112" s="66" t="s">
        <v>74</v>
      </c>
      <c r="C112" s="2">
        <f>POWER((C111/0.98478),(1/3))</f>
        <v>0.60353239412926429</v>
      </c>
      <c r="D112" s="2">
        <f t="shared" ref="D112:AL112" si="7">POWER((D111/0.98478),(1/3))</f>
        <v>0.60727299097423304</v>
      </c>
      <c r="E112" s="2">
        <f t="shared" si="7"/>
        <v>0.63000580007305218</v>
      </c>
      <c r="F112" s="2">
        <f t="shared" si="7"/>
        <v>0.64080968057362819</v>
      </c>
      <c r="G112" s="2">
        <f t="shared" si="7"/>
        <v>0.65331831322466094</v>
      </c>
      <c r="H112" s="2">
        <f t="shared" si="7"/>
        <v>0.66960571880490205</v>
      </c>
      <c r="I112" s="2">
        <f t="shared" si="7"/>
        <v>0.68449042730953447</v>
      </c>
      <c r="J112" s="2">
        <f t="shared" si="7"/>
        <v>0.68845598735724245</v>
      </c>
      <c r="K112" s="2">
        <f t="shared" si="7"/>
        <v>0.7022477420917751</v>
      </c>
      <c r="L112" s="2">
        <f t="shared" si="7"/>
        <v>0.71880367225983099</v>
      </c>
      <c r="M112" s="2">
        <f t="shared" si="7"/>
        <v>0.72453277366239399</v>
      </c>
      <c r="N112" s="2">
        <f t="shared" si="7"/>
        <v>0.73214253573836596</v>
      </c>
      <c r="O112" s="2">
        <f t="shared" si="7"/>
        <v>0.74619401106825467</v>
      </c>
      <c r="P112" s="2">
        <f t="shared" si="7"/>
        <v>0.75224918333413227</v>
      </c>
      <c r="Q112" s="2">
        <f t="shared" si="7"/>
        <v>0.75957645744219615</v>
      </c>
      <c r="R112" s="2">
        <f t="shared" si="7"/>
        <v>0.77299700711953656</v>
      </c>
      <c r="S112" s="2">
        <f t="shared" si="7"/>
        <v>0.78266468206391482</v>
      </c>
      <c r="T112" s="2">
        <f t="shared" si="7"/>
        <v>0.78979036046251849</v>
      </c>
      <c r="U112" s="2">
        <f t="shared" si="7"/>
        <v>0.82330182721934864</v>
      </c>
      <c r="V112" s="2">
        <f t="shared" si="7"/>
        <v>0.82845011715423189</v>
      </c>
      <c r="W112" s="2">
        <f t="shared" si="7"/>
        <v>0.85083793600831914</v>
      </c>
      <c r="X112" s="2">
        <f t="shared" si="7"/>
        <v>0.86494919027251893</v>
      </c>
      <c r="Y112" s="2">
        <f t="shared" si="7"/>
        <v>0.90608756216515418</v>
      </c>
      <c r="Z112" s="2">
        <f t="shared" si="7"/>
        <v>1.0581222739637306</v>
      </c>
      <c r="AA112" s="2">
        <f t="shared" si="7"/>
        <v>1.0641344613689132</v>
      </c>
      <c r="AB112" s="2">
        <f t="shared" si="7"/>
        <v>1.0818466676277099</v>
      </c>
      <c r="AC112" s="2">
        <f t="shared" si="7"/>
        <v>1.1064325939330535</v>
      </c>
      <c r="AD112" s="2">
        <f t="shared" si="7"/>
        <v>1.1105929544818058</v>
      </c>
      <c r="AE112" s="2">
        <f t="shared" si="7"/>
        <v>1.1186880020827557</v>
      </c>
      <c r="AF112" s="2">
        <f t="shared" si="7"/>
        <v>1.1274395218527138</v>
      </c>
      <c r="AG112" s="2">
        <f t="shared" si="7"/>
        <v>1.1326347389963052</v>
      </c>
      <c r="AH112" s="2">
        <f t="shared" si="7"/>
        <v>1.1546610362715759</v>
      </c>
      <c r="AI112" s="2">
        <f t="shared" si="7"/>
        <v>1.1731985864849113</v>
      </c>
      <c r="AJ112" s="2">
        <f t="shared" si="7"/>
        <v>1.1809148971942323</v>
      </c>
      <c r="AK112" s="2">
        <f t="shared" si="7"/>
        <v>1.1909281619282384</v>
      </c>
      <c r="AL112" s="45">
        <f t="shared" si="7"/>
        <v>1.2113719316376332</v>
      </c>
    </row>
    <row r="113" spans="1:52" s="1" customFormat="1">
      <c r="C113" s="12"/>
      <c r="D113" s="3"/>
      <c r="E113" s="3"/>
      <c r="F113" s="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</row>
    <row r="114" spans="1:52" ht="15.75" thickBot="1"/>
    <row r="115" spans="1:52" s="1" customFormat="1">
      <c r="A115" s="52" t="s">
        <v>21</v>
      </c>
      <c r="B115" s="64" t="s">
        <v>25</v>
      </c>
      <c r="C115" s="4">
        <v>2.5</v>
      </c>
      <c r="D115" s="4">
        <v>3</v>
      </c>
      <c r="E115" s="4">
        <v>6</v>
      </c>
      <c r="F115" s="4">
        <v>8</v>
      </c>
      <c r="G115" s="4">
        <v>9</v>
      </c>
      <c r="H115" s="4">
        <v>11</v>
      </c>
      <c r="I115" s="4">
        <v>13</v>
      </c>
      <c r="J115" s="4">
        <v>15</v>
      </c>
      <c r="K115" s="4">
        <v>16</v>
      </c>
      <c r="L115" s="4">
        <v>17</v>
      </c>
      <c r="M115" s="4">
        <v>18</v>
      </c>
      <c r="N115" s="4">
        <v>19</v>
      </c>
      <c r="O115" s="4">
        <v>20</v>
      </c>
      <c r="P115" s="4">
        <v>21</v>
      </c>
      <c r="Q115" s="4">
        <v>22</v>
      </c>
      <c r="R115" s="4">
        <v>23</v>
      </c>
      <c r="S115" s="4">
        <v>24</v>
      </c>
      <c r="T115" s="4">
        <v>25</v>
      </c>
      <c r="U115" s="4">
        <v>26</v>
      </c>
      <c r="V115" s="4">
        <v>27</v>
      </c>
      <c r="W115" s="4">
        <v>28</v>
      </c>
      <c r="X115" s="4">
        <v>29</v>
      </c>
      <c r="Y115" s="4">
        <v>30</v>
      </c>
      <c r="Z115" s="4">
        <v>32</v>
      </c>
      <c r="AA115" s="4">
        <v>36</v>
      </c>
      <c r="AB115" s="4">
        <v>37</v>
      </c>
      <c r="AC115" s="4">
        <v>38</v>
      </c>
      <c r="AD115" s="4">
        <v>40</v>
      </c>
      <c r="AE115" s="4">
        <v>42</v>
      </c>
      <c r="AF115" s="4">
        <v>43</v>
      </c>
      <c r="AG115" s="4">
        <v>45</v>
      </c>
      <c r="AH115" s="4">
        <v>47</v>
      </c>
      <c r="AI115" s="4">
        <v>51</v>
      </c>
      <c r="AJ115" s="4">
        <v>54</v>
      </c>
      <c r="AK115" s="4">
        <v>56</v>
      </c>
      <c r="AL115" s="4">
        <v>58</v>
      </c>
      <c r="AM115" s="5">
        <v>60</v>
      </c>
      <c r="AN115" s="11"/>
    </row>
    <row r="116" spans="1:52" s="1" customFormat="1">
      <c r="A116" s="53"/>
      <c r="B116" s="65" t="s">
        <v>26</v>
      </c>
      <c r="C116" s="6">
        <f>C115+47</f>
        <v>49.5</v>
      </c>
      <c r="D116" s="6">
        <f t="shared" ref="D116:AM116" si="8">D115+47</f>
        <v>50</v>
      </c>
      <c r="E116" s="6">
        <f t="shared" si="8"/>
        <v>53</v>
      </c>
      <c r="F116" s="6">
        <f t="shared" si="8"/>
        <v>55</v>
      </c>
      <c r="G116" s="6">
        <f t="shared" si="8"/>
        <v>56</v>
      </c>
      <c r="H116" s="6">
        <f t="shared" si="8"/>
        <v>58</v>
      </c>
      <c r="I116" s="6">
        <f t="shared" si="8"/>
        <v>60</v>
      </c>
      <c r="J116" s="6">
        <f t="shared" si="8"/>
        <v>62</v>
      </c>
      <c r="K116" s="6">
        <f t="shared" si="8"/>
        <v>63</v>
      </c>
      <c r="L116" s="6">
        <f t="shared" si="8"/>
        <v>64</v>
      </c>
      <c r="M116" s="6">
        <f t="shared" si="8"/>
        <v>65</v>
      </c>
      <c r="N116" s="6">
        <f t="shared" si="8"/>
        <v>66</v>
      </c>
      <c r="O116" s="6">
        <f t="shared" si="8"/>
        <v>67</v>
      </c>
      <c r="P116" s="6">
        <f t="shared" si="8"/>
        <v>68</v>
      </c>
      <c r="Q116" s="6">
        <f t="shared" si="8"/>
        <v>69</v>
      </c>
      <c r="R116" s="6">
        <f t="shared" si="8"/>
        <v>70</v>
      </c>
      <c r="S116" s="6">
        <f t="shared" si="8"/>
        <v>71</v>
      </c>
      <c r="T116" s="6">
        <f t="shared" si="8"/>
        <v>72</v>
      </c>
      <c r="U116" s="6">
        <f t="shared" si="8"/>
        <v>73</v>
      </c>
      <c r="V116" s="6">
        <f t="shared" si="8"/>
        <v>74</v>
      </c>
      <c r="W116" s="6">
        <f t="shared" si="8"/>
        <v>75</v>
      </c>
      <c r="X116" s="6">
        <f t="shared" si="8"/>
        <v>76</v>
      </c>
      <c r="Y116" s="6">
        <f t="shared" si="8"/>
        <v>77</v>
      </c>
      <c r="Z116" s="6">
        <f t="shared" si="8"/>
        <v>79</v>
      </c>
      <c r="AA116" s="6">
        <f t="shared" si="8"/>
        <v>83</v>
      </c>
      <c r="AB116" s="6">
        <f t="shared" si="8"/>
        <v>84</v>
      </c>
      <c r="AC116" s="6">
        <f t="shared" si="8"/>
        <v>85</v>
      </c>
      <c r="AD116" s="6">
        <f t="shared" si="8"/>
        <v>87</v>
      </c>
      <c r="AE116" s="6">
        <f t="shared" si="8"/>
        <v>89</v>
      </c>
      <c r="AF116" s="6">
        <f t="shared" si="8"/>
        <v>90</v>
      </c>
      <c r="AG116" s="6">
        <f t="shared" si="8"/>
        <v>92</v>
      </c>
      <c r="AH116" s="6">
        <f t="shared" si="8"/>
        <v>94</v>
      </c>
      <c r="AI116" s="6">
        <f t="shared" si="8"/>
        <v>98</v>
      </c>
      <c r="AJ116" s="6">
        <f t="shared" si="8"/>
        <v>101</v>
      </c>
      <c r="AK116" s="6">
        <f t="shared" si="8"/>
        <v>103</v>
      </c>
      <c r="AL116" s="6">
        <f t="shared" si="8"/>
        <v>105</v>
      </c>
      <c r="AM116" s="7">
        <f t="shared" si="8"/>
        <v>107</v>
      </c>
    </row>
    <row r="117" spans="1:52" s="1" customFormat="1">
      <c r="A117" s="53"/>
      <c r="B117" s="65" t="s">
        <v>27</v>
      </c>
      <c r="C117" s="6">
        <v>0.18039967150287434</v>
      </c>
      <c r="D117" s="6">
        <v>0.19582753824756605</v>
      </c>
      <c r="E117" s="6">
        <v>0.25645933014354061</v>
      </c>
      <c r="F117" s="6">
        <v>0.26734505087881594</v>
      </c>
      <c r="G117" s="6">
        <v>0.29388029589778081</v>
      </c>
      <c r="H117" s="6">
        <v>0.32037883736120182</v>
      </c>
      <c r="I117" s="6">
        <v>0.36235142948923865</v>
      </c>
      <c r="J117" s="6">
        <v>0.37244245524296676</v>
      </c>
      <c r="K117" s="6">
        <v>0.39879558380729341</v>
      </c>
      <c r="L117" s="6">
        <v>0.41861240827218149</v>
      </c>
      <c r="M117" s="6">
        <v>0.43756485645105503</v>
      </c>
      <c r="N117" s="6">
        <v>0.45354218583125666</v>
      </c>
      <c r="O117" s="6">
        <v>0.47469220246238036</v>
      </c>
      <c r="P117" s="6">
        <v>0.5</v>
      </c>
      <c r="Q117" s="6">
        <v>0.60457271364317833</v>
      </c>
      <c r="R117" s="6">
        <v>0.62214022140221392</v>
      </c>
      <c r="S117" s="6">
        <v>0.64745011086474502</v>
      </c>
      <c r="T117" s="6">
        <v>0.6794331673688242</v>
      </c>
      <c r="U117" s="6">
        <v>0.70351008215085886</v>
      </c>
      <c r="V117" s="6">
        <v>0.73840155945419117</v>
      </c>
      <c r="W117" s="6">
        <v>0.85883280757097802</v>
      </c>
      <c r="X117" s="6">
        <v>0.91022544283413842</v>
      </c>
      <c r="Y117" s="6">
        <v>0.93487221764220929</v>
      </c>
      <c r="Z117" s="6">
        <v>0.980318257956449</v>
      </c>
      <c r="AA117" s="6">
        <v>0.99223221586263277</v>
      </c>
      <c r="AB117" s="6">
        <v>1.0570325900514579</v>
      </c>
      <c r="AC117" s="6">
        <v>1.1183457985041796</v>
      </c>
      <c r="AD117" s="6">
        <v>1.1457687195392112</v>
      </c>
      <c r="AE117" s="6">
        <v>1.2138447971781305</v>
      </c>
      <c r="AF117" s="6">
        <v>1.3090909090909091</v>
      </c>
      <c r="AG117" s="6">
        <v>1.3910891089108912</v>
      </c>
      <c r="AH117" s="6">
        <v>1.4661134163208851</v>
      </c>
      <c r="AI117" s="6">
        <v>1.5789726356216995</v>
      </c>
      <c r="AJ117" s="6">
        <v>1.5969509290138164</v>
      </c>
      <c r="AK117" s="6">
        <v>1.6342965419232591</v>
      </c>
      <c r="AL117" s="6">
        <v>1.730550284629981</v>
      </c>
      <c r="AM117" s="7">
        <v>1.8330078125</v>
      </c>
    </row>
    <row r="118" spans="1:52" s="1" customFormat="1" ht="18" thickBot="1">
      <c r="A118" s="54"/>
      <c r="B118" s="66" t="s">
        <v>74</v>
      </c>
      <c r="C118" s="8">
        <f>POWER((C139/0.985314),(1/3))</f>
        <v>0.49315575827210584</v>
      </c>
      <c r="D118" s="8">
        <f>POWER((D117/0.983575),(1/3))</f>
        <v>0.58392279256873125</v>
      </c>
      <c r="E118" s="8">
        <f t="shared" ref="E118:AM118" si="9">POWER((E117/0.983575),(1/3))</f>
        <v>0.63885702392723476</v>
      </c>
      <c r="F118" s="8">
        <f t="shared" si="9"/>
        <v>0.64777108134351857</v>
      </c>
      <c r="G118" s="8">
        <f t="shared" si="9"/>
        <v>0.66853014596411786</v>
      </c>
      <c r="H118" s="8">
        <f t="shared" si="9"/>
        <v>0.68804806817837283</v>
      </c>
      <c r="I118" s="8">
        <f t="shared" si="9"/>
        <v>0.71687070371197037</v>
      </c>
      <c r="J118" s="8">
        <f t="shared" si="9"/>
        <v>0.72346451292175973</v>
      </c>
      <c r="K118" s="8">
        <f t="shared" si="9"/>
        <v>0.74014069958234441</v>
      </c>
      <c r="L118" s="8">
        <f t="shared" si="9"/>
        <v>0.75220267220534343</v>
      </c>
      <c r="M118" s="8">
        <f t="shared" si="9"/>
        <v>0.76338739406907219</v>
      </c>
      <c r="N118" s="8">
        <f t="shared" si="9"/>
        <v>0.7725680359012489</v>
      </c>
      <c r="O118" s="8">
        <f t="shared" si="9"/>
        <v>0.78439510012373292</v>
      </c>
      <c r="P118" s="8">
        <f t="shared" si="9"/>
        <v>0.79809423602018603</v>
      </c>
      <c r="Q118" s="8">
        <f t="shared" si="9"/>
        <v>0.85025074316797378</v>
      </c>
      <c r="R118" s="8">
        <f t="shared" si="9"/>
        <v>0.85840768943405954</v>
      </c>
      <c r="S118" s="8">
        <f t="shared" si="9"/>
        <v>0.86989388113643984</v>
      </c>
      <c r="T118" s="8">
        <f t="shared" si="9"/>
        <v>0.88398810409295581</v>
      </c>
      <c r="U118" s="8">
        <f t="shared" si="9"/>
        <v>0.89430902757909925</v>
      </c>
      <c r="V118" s="8">
        <f t="shared" si="9"/>
        <v>0.90885592169492457</v>
      </c>
      <c r="W118" s="8">
        <f t="shared" si="9"/>
        <v>0.95580004850661293</v>
      </c>
      <c r="X118" s="8">
        <f t="shared" si="9"/>
        <v>0.97449697747190123</v>
      </c>
      <c r="Y118" s="8">
        <f t="shared" si="9"/>
        <v>0.98321446079360952</v>
      </c>
      <c r="Z118" s="8">
        <f t="shared" si="9"/>
        <v>0.99889507047720405</v>
      </c>
      <c r="AA118" s="8">
        <f t="shared" si="9"/>
        <v>1.0029253623053098</v>
      </c>
      <c r="AB118" s="8">
        <f t="shared" si="9"/>
        <v>1.0242995108711148</v>
      </c>
      <c r="AC118" s="8">
        <f t="shared" si="9"/>
        <v>1.0437333078388897</v>
      </c>
      <c r="AD118" s="8">
        <f t="shared" si="9"/>
        <v>1.0521956289492409</v>
      </c>
      <c r="AE118" s="8">
        <f t="shared" si="9"/>
        <v>1.0726348255255311</v>
      </c>
      <c r="AF118" s="8">
        <f t="shared" si="9"/>
        <v>1.099986719475776</v>
      </c>
      <c r="AG118" s="8">
        <f t="shared" si="9"/>
        <v>1.1224900232003356</v>
      </c>
      <c r="AH118" s="8">
        <f t="shared" si="9"/>
        <v>1.1423171458511203</v>
      </c>
      <c r="AI118" s="8">
        <f t="shared" si="9"/>
        <v>1.1709069235949796</v>
      </c>
      <c r="AJ118" s="8">
        <f t="shared" si="9"/>
        <v>1.1753341723875899</v>
      </c>
      <c r="AK118" s="8">
        <f t="shared" si="9"/>
        <v>1.184425621312835</v>
      </c>
      <c r="AL118" s="8">
        <f t="shared" si="9"/>
        <v>1.207236193170222</v>
      </c>
      <c r="AM118" s="9">
        <f t="shared" si="9"/>
        <v>1.2306057636572041</v>
      </c>
    </row>
    <row r="119" spans="1:52">
      <c r="A119" s="52" t="s">
        <v>19</v>
      </c>
      <c r="B119" s="64" t="s">
        <v>25</v>
      </c>
      <c r="C119" s="4">
        <v>4</v>
      </c>
      <c r="D119" s="4">
        <v>5</v>
      </c>
      <c r="E119" s="4">
        <v>6</v>
      </c>
      <c r="F119" s="4">
        <v>8</v>
      </c>
      <c r="G119" s="4">
        <v>10</v>
      </c>
      <c r="H119" s="4">
        <v>11</v>
      </c>
      <c r="I119" s="4">
        <v>12</v>
      </c>
      <c r="J119" s="4">
        <v>13</v>
      </c>
      <c r="K119" s="4">
        <v>15</v>
      </c>
      <c r="L119" s="4">
        <v>16</v>
      </c>
      <c r="M119" s="4">
        <v>17</v>
      </c>
      <c r="N119" s="4">
        <v>19</v>
      </c>
      <c r="O119" s="4">
        <v>20</v>
      </c>
      <c r="P119" s="4">
        <v>21</v>
      </c>
      <c r="Q119" s="4">
        <v>22</v>
      </c>
      <c r="R119" s="4">
        <v>23</v>
      </c>
      <c r="S119" s="4">
        <v>26</v>
      </c>
      <c r="T119" s="4">
        <v>27</v>
      </c>
      <c r="U119" s="4">
        <v>28</v>
      </c>
      <c r="V119" s="4">
        <v>30</v>
      </c>
      <c r="W119" s="4">
        <v>31</v>
      </c>
      <c r="X119" s="4">
        <v>33</v>
      </c>
      <c r="Y119" s="4">
        <v>35</v>
      </c>
      <c r="Z119" s="4">
        <v>36</v>
      </c>
      <c r="AA119" s="4">
        <v>37</v>
      </c>
      <c r="AB119" s="4">
        <v>39</v>
      </c>
      <c r="AC119" s="4">
        <v>40</v>
      </c>
      <c r="AD119" s="4">
        <v>42</v>
      </c>
      <c r="AE119" s="4">
        <v>43</v>
      </c>
      <c r="AF119" s="4">
        <v>45</v>
      </c>
      <c r="AG119" s="4">
        <v>46</v>
      </c>
      <c r="AH119" s="4">
        <v>47</v>
      </c>
      <c r="AI119" s="4">
        <v>48</v>
      </c>
      <c r="AJ119" s="4">
        <v>50</v>
      </c>
      <c r="AK119" s="4">
        <v>52</v>
      </c>
      <c r="AL119" s="4">
        <v>53</v>
      </c>
      <c r="AM119" s="4">
        <v>55</v>
      </c>
      <c r="AN119" s="4">
        <v>56</v>
      </c>
      <c r="AO119" s="4">
        <v>58</v>
      </c>
      <c r="AP119" s="4">
        <v>59</v>
      </c>
      <c r="AQ119" s="5">
        <v>60</v>
      </c>
      <c r="AR119" s="6"/>
    </row>
    <row r="120" spans="1:52">
      <c r="A120" s="53"/>
      <c r="B120" s="65" t="s">
        <v>26</v>
      </c>
      <c r="C120" s="6">
        <f>C119+46</f>
        <v>50</v>
      </c>
      <c r="D120" s="6">
        <f>D119+46</f>
        <v>51</v>
      </c>
      <c r="E120" s="6">
        <f t="shared" ref="E120:I120" si="10">E119+46</f>
        <v>52</v>
      </c>
      <c r="F120" s="6">
        <f t="shared" si="10"/>
        <v>54</v>
      </c>
      <c r="G120" s="6">
        <f t="shared" si="10"/>
        <v>56</v>
      </c>
      <c r="H120" s="6">
        <f t="shared" si="10"/>
        <v>57</v>
      </c>
      <c r="I120" s="6">
        <f t="shared" si="10"/>
        <v>58</v>
      </c>
      <c r="J120" s="6">
        <f t="shared" ref="J120" si="11">J119+46</f>
        <v>59</v>
      </c>
      <c r="K120" s="6">
        <f t="shared" ref="K120" si="12">K119+46</f>
        <v>61</v>
      </c>
      <c r="L120" s="6">
        <f t="shared" ref="L120:N120" si="13">L119+46</f>
        <v>62</v>
      </c>
      <c r="M120" s="6">
        <f t="shared" si="13"/>
        <v>63</v>
      </c>
      <c r="N120" s="6">
        <f t="shared" si="13"/>
        <v>65</v>
      </c>
      <c r="O120" s="6">
        <f t="shared" ref="O120" si="14">O119+46</f>
        <v>66</v>
      </c>
      <c r="P120" s="6">
        <f t="shared" ref="P120" si="15">P119+46</f>
        <v>67</v>
      </c>
      <c r="Q120" s="6">
        <f t="shared" ref="Q120:S120" si="16">Q119+46</f>
        <v>68</v>
      </c>
      <c r="R120" s="6">
        <f t="shared" si="16"/>
        <v>69</v>
      </c>
      <c r="S120" s="6">
        <f t="shared" si="16"/>
        <v>72</v>
      </c>
      <c r="T120" s="6">
        <f t="shared" ref="T120" si="17">T119+46</f>
        <v>73</v>
      </c>
      <c r="U120" s="6">
        <f t="shared" ref="U120" si="18">U119+46</f>
        <v>74</v>
      </c>
      <c r="V120" s="6">
        <f t="shared" ref="V120:X120" si="19">V119+46</f>
        <v>76</v>
      </c>
      <c r="W120" s="6">
        <f t="shared" si="19"/>
        <v>77</v>
      </c>
      <c r="X120" s="6">
        <f t="shared" si="19"/>
        <v>79</v>
      </c>
      <c r="Y120" s="6">
        <f t="shared" ref="Y120" si="20">Y119+46</f>
        <v>81</v>
      </c>
      <c r="Z120" s="6">
        <f t="shared" ref="Z120" si="21">Z119+46</f>
        <v>82</v>
      </c>
      <c r="AA120" s="6">
        <f t="shared" ref="AA120:AC120" si="22">AA119+46</f>
        <v>83</v>
      </c>
      <c r="AB120" s="6">
        <f t="shared" si="22"/>
        <v>85</v>
      </c>
      <c r="AC120" s="6">
        <f t="shared" si="22"/>
        <v>86</v>
      </c>
      <c r="AD120" s="6">
        <f t="shared" ref="AD120" si="23">AD119+46</f>
        <v>88</v>
      </c>
      <c r="AE120" s="6">
        <f t="shared" ref="AE120" si="24">AE119+46</f>
        <v>89</v>
      </c>
      <c r="AF120" s="6">
        <f t="shared" ref="AF120:AH120" si="25">AF119+46</f>
        <v>91</v>
      </c>
      <c r="AG120" s="6">
        <f t="shared" si="25"/>
        <v>92</v>
      </c>
      <c r="AH120" s="6">
        <f t="shared" si="25"/>
        <v>93</v>
      </c>
      <c r="AI120" s="6">
        <f t="shared" ref="AI120" si="26">AI119+46</f>
        <v>94</v>
      </c>
      <c r="AJ120" s="6">
        <f t="shared" ref="AJ120" si="27">AJ119+46</f>
        <v>96</v>
      </c>
      <c r="AK120" s="6">
        <f t="shared" ref="AK120:AM120" si="28">AK119+46</f>
        <v>98</v>
      </c>
      <c r="AL120" s="6">
        <f t="shared" si="28"/>
        <v>99</v>
      </c>
      <c r="AM120" s="6">
        <f t="shared" si="28"/>
        <v>101</v>
      </c>
      <c r="AN120" s="6">
        <f t="shared" ref="AN120" si="29">AN119+46</f>
        <v>102</v>
      </c>
      <c r="AO120" s="6">
        <f t="shared" ref="AO120" si="30">AO119+46</f>
        <v>104</v>
      </c>
      <c r="AP120" s="6">
        <f t="shared" ref="AP120:AQ120" si="31">AP119+46</f>
        <v>105</v>
      </c>
      <c r="AQ120" s="7">
        <f t="shared" si="31"/>
        <v>106</v>
      </c>
      <c r="AR120" s="6"/>
    </row>
    <row r="121" spans="1:52">
      <c r="A121" s="53"/>
      <c r="B121" s="65" t="s">
        <v>27</v>
      </c>
      <c r="C121" s="6">
        <v>0.1853932584269663</v>
      </c>
      <c r="D121" s="6">
        <v>0.19212448396316292</v>
      </c>
      <c r="E121" s="6">
        <v>0.21201890614449695</v>
      </c>
      <c r="F121" s="6">
        <v>0.23721249570889119</v>
      </c>
      <c r="G121" s="6">
        <v>0.255</v>
      </c>
      <c r="H121" s="6">
        <v>0.26277897768178543</v>
      </c>
      <c r="I121" s="6">
        <v>0.27855051244509516</v>
      </c>
      <c r="J121" s="6">
        <v>0.29978888106966922</v>
      </c>
      <c r="K121" s="6">
        <v>0.32683106367316894</v>
      </c>
      <c r="L121" s="6">
        <v>0.34636264929424543</v>
      </c>
      <c r="M121" s="6">
        <v>0.37909458962090542</v>
      </c>
      <c r="N121" s="6">
        <v>0.39784560143626568</v>
      </c>
      <c r="O121" s="6">
        <v>0.40974002196997439</v>
      </c>
      <c r="P121" s="6">
        <v>0.43644544431946009</v>
      </c>
      <c r="Q121" s="6">
        <v>0.46165644171779141</v>
      </c>
      <c r="R121" s="6">
        <v>0.48232611174458379</v>
      </c>
      <c r="S121" s="6">
        <v>0.52850712678169542</v>
      </c>
      <c r="T121" s="6">
        <v>0.54964137410343528</v>
      </c>
      <c r="U121" s="6">
        <v>0.56568265682656826</v>
      </c>
      <c r="V121" s="6">
        <v>0.61944344054933143</v>
      </c>
      <c r="W121" s="6">
        <v>0.668486171761281</v>
      </c>
      <c r="X121" s="6">
        <v>0.70406681190994924</v>
      </c>
      <c r="Y121" s="6">
        <v>0.76407007081625056</v>
      </c>
      <c r="Z121" s="6">
        <v>0.79540316503391106</v>
      </c>
      <c r="AA121" s="6">
        <v>0.83083832335329344</v>
      </c>
      <c r="AB121" s="6">
        <v>0.8682497127537343</v>
      </c>
      <c r="AC121" s="6">
        <v>0.90800951625693893</v>
      </c>
      <c r="AD121" s="6">
        <v>0.96857373086220788</v>
      </c>
      <c r="AE121" s="6">
        <v>1.0062111801242237</v>
      </c>
      <c r="AF121" s="6">
        <v>1.0813516896120152</v>
      </c>
      <c r="AG121" s="6">
        <v>1.1412546738678853</v>
      </c>
      <c r="AH121" s="6">
        <v>1.2032176121930567</v>
      </c>
      <c r="AI121" s="6">
        <v>1.2529335071707952</v>
      </c>
      <c r="AJ121" s="6">
        <v>1.325906509392748</v>
      </c>
      <c r="AK121" s="6">
        <v>1.404539385847797</v>
      </c>
      <c r="AL121" s="6">
        <v>1.4338788146837684</v>
      </c>
      <c r="AM121" s="6">
        <v>1.4921135646687695</v>
      </c>
      <c r="AN121" s="6">
        <v>1.5797970479704797</v>
      </c>
      <c r="AO121" s="6">
        <v>1.6009808292465446</v>
      </c>
      <c r="AP121" s="6">
        <v>1.661671207992734</v>
      </c>
      <c r="AQ121" s="7">
        <v>1.8120411160058738</v>
      </c>
      <c r="AR121" s="6"/>
    </row>
    <row r="122" spans="1:52" ht="18" thickBot="1">
      <c r="A122" s="54"/>
      <c r="B122" s="66" t="s">
        <v>74</v>
      </c>
      <c r="C122" s="8">
        <f>POWER((C121/0.986416),(1/3))</f>
        <v>0.57281090389496725</v>
      </c>
      <c r="D122" s="8">
        <f t="shared" ref="D122:AO122" si="32">POWER((D121/0.986416),(1/3))</f>
        <v>0.57966116053211036</v>
      </c>
      <c r="E122" s="8">
        <f t="shared" si="32"/>
        <v>0.59901563827794735</v>
      </c>
      <c r="F122" s="8">
        <f t="shared" si="32"/>
        <v>0.62185980294528986</v>
      </c>
      <c r="G122" s="8">
        <f t="shared" si="32"/>
        <v>0.63703020366115026</v>
      </c>
      <c r="H122" s="8">
        <f t="shared" si="32"/>
        <v>0.64344313284202836</v>
      </c>
      <c r="I122" s="8">
        <f t="shared" si="32"/>
        <v>0.65606663416741728</v>
      </c>
      <c r="J122" s="8">
        <f t="shared" si="32"/>
        <v>0.67233409843201741</v>
      </c>
      <c r="K122" s="8">
        <f t="shared" si="32"/>
        <v>0.69197075446576017</v>
      </c>
      <c r="L122" s="8">
        <f t="shared" si="32"/>
        <v>0.70548911098801692</v>
      </c>
      <c r="M122" s="8">
        <f t="shared" si="32"/>
        <v>0.72704701001996741</v>
      </c>
      <c r="N122" s="8">
        <f t="shared" si="32"/>
        <v>0.73884184523606611</v>
      </c>
      <c r="O122" s="8">
        <f t="shared" si="32"/>
        <v>0.74613273262628022</v>
      </c>
      <c r="P122" s="8">
        <f t="shared" si="32"/>
        <v>0.76200289069292848</v>
      </c>
      <c r="Q122" s="8">
        <f t="shared" si="32"/>
        <v>0.77640131795240164</v>
      </c>
      <c r="R122" s="8">
        <f t="shared" si="32"/>
        <v>0.78781979468833829</v>
      </c>
      <c r="S122" s="8">
        <f t="shared" si="32"/>
        <v>0.81220111244761251</v>
      </c>
      <c r="T122" s="8">
        <f t="shared" si="32"/>
        <v>0.82288618177606332</v>
      </c>
      <c r="U122" s="8">
        <f t="shared" si="32"/>
        <v>0.83081485278801237</v>
      </c>
      <c r="V122" s="8">
        <f t="shared" si="32"/>
        <v>0.85634187891335212</v>
      </c>
      <c r="W122" s="8">
        <f t="shared" si="32"/>
        <v>0.87836988990597964</v>
      </c>
      <c r="X122" s="8">
        <f t="shared" si="32"/>
        <v>0.89368524644608138</v>
      </c>
      <c r="Y122" s="8">
        <f t="shared" si="32"/>
        <v>0.91838410833391892</v>
      </c>
      <c r="Z122" s="8">
        <f t="shared" si="32"/>
        <v>0.93077005425094439</v>
      </c>
      <c r="AA122" s="8">
        <f t="shared" si="32"/>
        <v>0.94439164782173457</v>
      </c>
      <c r="AB122" s="8">
        <f t="shared" si="32"/>
        <v>0.95835889936529417</v>
      </c>
      <c r="AC122" s="8">
        <f t="shared" si="32"/>
        <v>0.97276984042405423</v>
      </c>
      <c r="AD122" s="8">
        <f t="shared" si="32"/>
        <v>0.99393395206424273</v>
      </c>
      <c r="AE122" s="8">
        <f t="shared" si="32"/>
        <v>1.0066450063709262</v>
      </c>
      <c r="AF122" s="8">
        <f t="shared" si="32"/>
        <v>1.0311035569835192</v>
      </c>
      <c r="AG122" s="8">
        <f t="shared" si="32"/>
        <v>1.0498022204929098</v>
      </c>
      <c r="AH122" s="8">
        <f t="shared" si="32"/>
        <v>1.0684676004483347</v>
      </c>
      <c r="AI122" s="8">
        <f t="shared" si="32"/>
        <v>1.0829854915829444</v>
      </c>
      <c r="AJ122" s="8">
        <f t="shared" si="32"/>
        <v>1.1036150091067369</v>
      </c>
      <c r="AK122" s="8">
        <f t="shared" si="32"/>
        <v>1.1250140286404715</v>
      </c>
      <c r="AL122" s="8">
        <f t="shared" si="32"/>
        <v>1.1327935826340896</v>
      </c>
      <c r="AM122" s="8">
        <f t="shared" si="32"/>
        <v>1.1479260817360664</v>
      </c>
      <c r="AN122" s="8">
        <f t="shared" si="32"/>
        <v>1.1699852769573997</v>
      </c>
      <c r="AO122" s="8">
        <f t="shared" si="32"/>
        <v>1.1751915890205462</v>
      </c>
      <c r="AP122" s="8">
        <f t="shared" ref="AP122" si="33">POWER((AP121/0.986416),(1/3))</f>
        <v>1.1898576182869904</v>
      </c>
      <c r="AQ122" s="9">
        <f t="shared" ref="AQ122" si="34">POWER((AQ121/0.986416),(1/3))</f>
        <v>1.2247176590128865</v>
      </c>
      <c r="AR122" s="6"/>
    </row>
    <row r="123" spans="1:52" s="1" customFormat="1">
      <c r="A123" s="52" t="s">
        <v>30</v>
      </c>
      <c r="B123" s="64" t="s">
        <v>25</v>
      </c>
      <c r="C123" s="42">
        <v>5</v>
      </c>
      <c r="D123" s="42">
        <v>6</v>
      </c>
      <c r="E123" s="4">
        <v>10</v>
      </c>
      <c r="F123" s="4">
        <v>15</v>
      </c>
      <c r="G123" s="20">
        <v>16</v>
      </c>
      <c r="H123" s="20">
        <v>17</v>
      </c>
      <c r="I123" s="20">
        <v>21</v>
      </c>
      <c r="J123" s="20">
        <v>22</v>
      </c>
      <c r="K123" s="20">
        <v>25</v>
      </c>
      <c r="L123" s="20">
        <v>26</v>
      </c>
      <c r="M123" s="20">
        <v>29</v>
      </c>
      <c r="N123" s="20">
        <v>30</v>
      </c>
      <c r="O123" s="20">
        <v>32</v>
      </c>
      <c r="P123" s="20">
        <v>33</v>
      </c>
      <c r="Q123" s="20">
        <v>34</v>
      </c>
      <c r="R123" s="20">
        <v>36</v>
      </c>
      <c r="S123" s="20">
        <v>38</v>
      </c>
      <c r="T123" s="20">
        <v>40</v>
      </c>
      <c r="U123" s="20">
        <v>41</v>
      </c>
      <c r="V123" s="20">
        <v>43</v>
      </c>
      <c r="W123" s="20">
        <v>44</v>
      </c>
      <c r="X123" s="20">
        <v>45</v>
      </c>
      <c r="Y123" s="20">
        <v>46</v>
      </c>
      <c r="Z123" s="20">
        <v>48</v>
      </c>
      <c r="AA123" s="20">
        <v>49</v>
      </c>
      <c r="AB123" s="20">
        <v>50</v>
      </c>
      <c r="AC123" s="20">
        <v>51</v>
      </c>
      <c r="AD123" s="20">
        <v>54</v>
      </c>
      <c r="AE123" s="20">
        <v>56</v>
      </c>
      <c r="AF123" s="20">
        <v>58</v>
      </c>
      <c r="AG123" s="20">
        <v>59</v>
      </c>
      <c r="AH123" s="20">
        <v>60</v>
      </c>
      <c r="AI123" s="20">
        <v>61</v>
      </c>
      <c r="AJ123" s="43">
        <v>62</v>
      </c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</row>
    <row r="124" spans="1:52" s="1" customFormat="1">
      <c r="A124" s="53"/>
      <c r="B124" s="65" t="s">
        <v>26</v>
      </c>
      <c r="C124" s="3">
        <f>C123+46</f>
        <v>51</v>
      </c>
      <c r="D124" s="3">
        <f t="shared" ref="D124:AJ124" si="35">D123+46</f>
        <v>52</v>
      </c>
      <c r="E124" s="3">
        <f t="shared" si="35"/>
        <v>56</v>
      </c>
      <c r="F124" s="3">
        <f t="shared" si="35"/>
        <v>61</v>
      </c>
      <c r="G124" s="3">
        <f t="shared" si="35"/>
        <v>62</v>
      </c>
      <c r="H124" s="3">
        <f t="shared" si="35"/>
        <v>63</v>
      </c>
      <c r="I124" s="3">
        <f t="shared" si="35"/>
        <v>67</v>
      </c>
      <c r="J124" s="3">
        <f t="shared" si="35"/>
        <v>68</v>
      </c>
      <c r="K124" s="3">
        <f t="shared" si="35"/>
        <v>71</v>
      </c>
      <c r="L124" s="3">
        <f t="shared" si="35"/>
        <v>72</v>
      </c>
      <c r="M124" s="3">
        <f t="shared" si="35"/>
        <v>75</v>
      </c>
      <c r="N124" s="3">
        <f t="shared" si="35"/>
        <v>76</v>
      </c>
      <c r="O124" s="3">
        <f t="shared" si="35"/>
        <v>78</v>
      </c>
      <c r="P124" s="3">
        <f t="shared" si="35"/>
        <v>79</v>
      </c>
      <c r="Q124" s="3">
        <f t="shared" si="35"/>
        <v>80</v>
      </c>
      <c r="R124" s="3">
        <f t="shared" si="35"/>
        <v>82</v>
      </c>
      <c r="S124" s="3">
        <f t="shared" si="35"/>
        <v>84</v>
      </c>
      <c r="T124" s="3">
        <f t="shared" si="35"/>
        <v>86</v>
      </c>
      <c r="U124" s="3">
        <f t="shared" si="35"/>
        <v>87</v>
      </c>
      <c r="V124" s="3">
        <f t="shared" si="35"/>
        <v>89</v>
      </c>
      <c r="W124" s="3">
        <f t="shared" si="35"/>
        <v>90</v>
      </c>
      <c r="X124" s="3">
        <f t="shared" si="35"/>
        <v>91</v>
      </c>
      <c r="Y124" s="3">
        <f t="shared" si="35"/>
        <v>92</v>
      </c>
      <c r="Z124" s="3">
        <f t="shared" si="35"/>
        <v>94</v>
      </c>
      <c r="AA124" s="3">
        <f t="shared" si="35"/>
        <v>95</v>
      </c>
      <c r="AB124" s="3">
        <f t="shared" si="35"/>
        <v>96</v>
      </c>
      <c r="AC124" s="3">
        <f t="shared" si="35"/>
        <v>97</v>
      </c>
      <c r="AD124" s="3">
        <f t="shared" si="35"/>
        <v>100</v>
      </c>
      <c r="AE124" s="3">
        <f t="shared" si="35"/>
        <v>102</v>
      </c>
      <c r="AF124" s="3">
        <f t="shared" si="35"/>
        <v>104</v>
      </c>
      <c r="AG124" s="3">
        <f t="shared" si="35"/>
        <v>105</v>
      </c>
      <c r="AH124" s="3">
        <f t="shared" si="35"/>
        <v>106</v>
      </c>
      <c r="AI124" s="3">
        <f t="shared" si="35"/>
        <v>107</v>
      </c>
      <c r="AJ124" s="44">
        <f t="shared" si="35"/>
        <v>108</v>
      </c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</row>
    <row r="125" spans="1:52" s="1" customFormat="1">
      <c r="A125" s="53"/>
      <c r="B125" s="65" t="s">
        <v>27</v>
      </c>
      <c r="C125" s="6">
        <v>0.19273012552301255</v>
      </c>
      <c r="D125" s="6">
        <v>0.20149055097151983</v>
      </c>
      <c r="E125" s="6">
        <v>0.27333759590792839</v>
      </c>
      <c r="F125" s="6">
        <v>0.34360730593607303</v>
      </c>
      <c r="G125" s="6">
        <v>0.34695421869088156</v>
      </c>
      <c r="H125" s="6">
        <v>0.36522048364153625</v>
      </c>
      <c r="I125" s="6">
        <v>0.41746794871794868</v>
      </c>
      <c r="J125" s="6">
        <v>0.45648734177215183</v>
      </c>
      <c r="K125" s="6">
        <v>0.49728601252609606</v>
      </c>
      <c r="L125" s="6">
        <v>0.52319688109161799</v>
      </c>
      <c r="M125" s="6">
        <v>0.58347676419965577</v>
      </c>
      <c r="N125" s="6">
        <v>0.58484976724502757</v>
      </c>
      <c r="O125" s="6">
        <v>0.66317169069462645</v>
      </c>
      <c r="P125" s="6">
        <v>0.6819787985865724</v>
      </c>
      <c r="Q125" s="6">
        <v>0.70468611847922191</v>
      </c>
      <c r="R125" s="6">
        <v>0.75900998697351274</v>
      </c>
      <c r="S125" s="6">
        <v>0.80371352785145889</v>
      </c>
      <c r="T125" s="6">
        <v>0.84705353126405747</v>
      </c>
      <c r="U125" s="6">
        <v>0.89603960396039606</v>
      </c>
      <c r="V125" s="6">
        <v>0.93942175309775122</v>
      </c>
      <c r="W125" s="6">
        <v>0.96478555304740421</v>
      </c>
      <c r="X125" s="6">
        <v>1.0013568521031209</v>
      </c>
      <c r="Y125" s="6">
        <v>1.0511238431026884</v>
      </c>
      <c r="Z125" s="6">
        <v>1.1498443752779013</v>
      </c>
      <c r="AA125" s="6">
        <v>1.1733690795352996</v>
      </c>
      <c r="AB125" s="6">
        <v>1.2099373321396598</v>
      </c>
      <c r="AC125" s="6">
        <v>1.2338817252112051</v>
      </c>
      <c r="AD125" s="6">
        <v>1.348816029143898</v>
      </c>
      <c r="AE125" s="6">
        <v>1.4509986065954481</v>
      </c>
      <c r="AF125" s="6">
        <v>1.5009337068160595</v>
      </c>
      <c r="AG125" s="6">
        <v>1.5529188419553868</v>
      </c>
      <c r="AH125" s="6">
        <v>1.6079188797682278</v>
      </c>
      <c r="AI125" s="6">
        <v>1.6651939126165931</v>
      </c>
      <c r="AJ125" s="7">
        <v>1.7555440948942753</v>
      </c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</row>
    <row r="126" spans="1:52" s="1" customFormat="1" ht="18" thickBot="1">
      <c r="A126" s="54"/>
      <c r="B126" s="66" t="s">
        <v>74</v>
      </c>
      <c r="C126" s="2">
        <f>POWER((C125/0.98008),(1/3))</f>
        <v>0.58151737103767187</v>
      </c>
      <c r="D126" s="2">
        <f t="shared" ref="D126:AJ126" si="36">POWER((D125/0.98008),(1/3))</f>
        <v>0.59019798059079398</v>
      </c>
      <c r="E126" s="2">
        <f t="shared" si="36"/>
        <v>0.65335007881769358</v>
      </c>
      <c r="F126" s="2">
        <f t="shared" si="36"/>
        <v>0.70512636619856783</v>
      </c>
      <c r="G126" s="2">
        <f t="shared" si="36"/>
        <v>0.70740840449970732</v>
      </c>
      <c r="H126" s="2">
        <f t="shared" si="36"/>
        <v>0.71961112167460939</v>
      </c>
      <c r="I126" s="2">
        <f t="shared" si="36"/>
        <v>0.75240880701543278</v>
      </c>
      <c r="J126" s="2">
        <f t="shared" si="36"/>
        <v>0.77515592467672134</v>
      </c>
      <c r="K126" s="2">
        <f t="shared" si="36"/>
        <v>0.79759343804152705</v>
      </c>
      <c r="L126" s="2">
        <f t="shared" si="36"/>
        <v>0.81121232394098786</v>
      </c>
      <c r="M126" s="2">
        <f t="shared" si="36"/>
        <v>0.84124148171229562</v>
      </c>
      <c r="N126" s="2">
        <f t="shared" si="36"/>
        <v>0.84190081806129335</v>
      </c>
      <c r="O126" s="2">
        <f t="shared" si="36"/>
        <v>0.87791974628515002</v>
      </c>
      <c r="P126" s="2">
        <f t="shared" si="36"/>
        <v>0.88614158064047832</v>
      </c>
      <c r="Q126" s="2">
        <f t="shared" si="36"/>
        <v>0.89586945594682044</v>
      </c>
      <c r="R126" s="2">
        <f t="shared" si="36"/>
        <v>0.91832270294595719</v>
      </c>
      <c r="S126" s="2">
        <f t="shared" si="36"/>
        <v>0.93600876835528946</v>
      </c>
      <c r="T126" s="2">
        <f t="shared" si="36"/>
        <v>0.95253975457058093</v>
      </c>
      <c r="U126" s="2">
        <f t="shared" si="36"/>
        <v>0.97055889204382539</v>
      </c>
      <c r="V126" s="2">
        <f t="shared" si="36"/>
        <v>0.9859760410995867</v>
      </c>
      <c r="W126" s="2">
        <f t="shared" si="36"/>
        <v>0.9947709363460383</v>
      </c>
      <c r="X126" s="2">
        <f t="shared" si="36"/>
        <v>1.0071846903954664</v>
      </c>
      <c r="Y126" s="2">
        <f t="shared" si="36"/>
        <v>1.0236012012390916</v>
      </c>
      <c r="Z126" s="2">
        <f t="shared" si="36"/>
        <v>1.0546924717425952</v>
      </c>
      <c r="AA126" s="2">
        <f t="shared" si="36"/>
        <v>1.0618366329035005</v>
      </c>
      <c r="AB126" s="2">
        <f t="shared" si="36"/>
        <v>1.0727547594357967</v>
      </c>
      <c r="AC126" s="2">
        <f t="shared" si="36"/>
        <v>1.0797851117523183</v>
      </c>
      <c r="AD126" s="2">
        <f t="shared" si="36"/>
        <v>1.1123216675729304</v>
      </c>
      <c r="AE126" s="2">
        <f t="shared" si="36"/>
        <v>1.139729587737917</v>
      </c>
      <c r="AF126" s="2">
        <f t="shared" si="36"/>
        <v>1.1526567414353392</v>
      </c>
      <c r="AG126" s="2">
        <f t="shared" si="36"/>
        <v>1.1658134930576729</v>
      </c>
      <c r="AH126" s="2">
        <f t="shared" si="36"/>
        <v>1.1794174142928473</v>
      </c>
      <c r="AI126" s="2">
        <f t="shared" si="36"/>
        <v>1.1932582048031177</v>
      </c>
      <c r="AJ126" s="45">
        <f t="shared" si="36"/>
        <v>1.2144605310376282</v>
      </c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</row>
    <row r="127" spans="1:52" s="1" customFormat="1">
      <c r="A127" s="52" t="s">
        <v>31</v>
      </c>
      <c r="B127" s="64" t="s">
        <v>25</v>
      </c>
      <c r="C127" s="42">
        <v>5</v>
      </c>
      <c r="D127" s="42">
        <v>6</v>
      </c>
      <c r="E127" s="4">
        <v>7</v>
      </c>
      <c r="F127" s="4">
        <v>9</v>
      </c>
      <c r="G127" s="20">
        <v>10</v>
      </c>
      <c r="H127" s="20">
        <v>11</v>
      </c>
      <c r="I127" s="20">
        <v>12</v>
      </c>
      <c r="J127" s="20">
        <v>15</v>
      </c>
      <c r="K127" s="20">
        <v>17</v>
      </c>
      <c r="L127" s="20">
        <v>20</v>
      </c>
      <c r="M127" s="20">
        <v>22</v>
      </c>
      <c r="N127" s="20">
        <v>24</v>
      </c>
      <c r="O127" s="20">
        <v>27</v>
      </c>
      <c r="P127" s="20">
        <v>28</v>
      </c>
      <c r="Q127" s="20">
        <v>30</v>
      </c>
      <c r="R127" s="20">
        <v>31</v>
      </c>
      <c r="S127" s="20">
        <v>32</v>
      </c>
      <c r="T127" s="20">
        <v>35</v>
      </c>
      <c r="U127" s="20">
        <v>41</v>
      </c>
      <c r="V127" s="20">
        <v>45</v>
      </c>
      <c r="W127" s="20">
        <v>46</v>
      </c>
      <c r="X127" s="20">
        <v>47</v>
      </c>
      <c r="Y127" s="20">
        <v>52</v>
      </c>
      <c r="Z127" s="20">
        <v>54</v>
      </c>
      <c r="AA127" s="20">
        <v>55</v>
      </c>
      <c r="AB127" s="20">
        <v>56</v>
      </c>
      <c r="AC127" s="20">
        <v>57</v>
      </c>
      <c r="AD127" s="20">
        <v>58</v>
      </c>
      <c r="AE127" s="20">
        <v>59</v>
      </c>
      <c r="AF127" s="20">
        <v>60</v>
      </c>
      <c r="AG127" s="20">
        <v>61</v>
      </c>
      <c r="AH127" s="20">
        <v>62</v>
      </c>
      <c r="AI127" s="20">
        <v>64</v>
      </c>
      <c r="AJ127" s="20">
        <v>65</v>
      </c>
      <c r="AK127" s="43">
        <v>66</v>
      </c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</row>
    <row r="128" spans="1:52" s="1" customFormat="1">
      <c r="A128" s="53"/>
      <c r="B128" s="65" t="s">
        <v>26</v>
      </c>
      <c r="C128" s="3">
        <f>C127+39.5</f>
        <v>44.5</v>
      </c>
      <c r="D128" s="3">
        <f t="shared" ref="D128:AK128" si="37">D127+39.5</f>
        <v>45.5</v>
      </c>
      <c r="E128" s="3">
        <f t="shared" si="37"/>
        <v>46.5</v>
      </c>
      <c r="F128" s="3">
        <f t="shared" si="37"/>
        <v>48.5</v>
      </c>
      <c r="G128" s="3">
        <f t="shared" si="37"/>
        <v>49.5</v>
      </c>
      <c r="H128" s="3">
        <f t="shared" si="37"/>
        <v>50.5</v>
      </c>
      <c r="I128" s="3">
        <f t="shared" si="37"/>
        <v>51.5</v>
      </c>
      <c r="J128" s="3">
        <f t="shared" si="37"/>
        <v>54.5</v>
      </c>
      <c r="K128" s="3">
        <f t="shared" si="37"/>
        <v>56.5</v>
      </c>
      <c r="L128" s="3">
        <f t="shared" si="37"/>
        <v>59.5</v>
      </c>
      <c r="M128" s="3">
        <f t="shared" si="37"/>
        <v>61.5</v>
      </c>
      <c r="N128" s="3">
        <f t="shared" si="37"/>
        <v>63.5</v>
      </c>
      <c r="O128" s="3">
        <f t="shared" si="37"/>
        <v>66.5</v>
      </c>
      <c r="P128" s="3">
        <f t="shared" si="37"/>
        <v>67.5</v>
      </c>
      <c r="Q128" s="3">
        <f t="shared" si="37"/>
        <v>69.5</v>
      </c>
      <c r="R128" s="3">
        <f t="shared" si="37"/>
        <v>70.5</v>
      </c>
      <c r="S128" s="3">
        <f t="shared" si="37"/>
        <v>71.5</v>
      </c>
      <c r="T128" s="3">
        <f t="shared" si="37"/>
        <v>74.5</v>
      </c>
      <c r="U128" s="3">
        <f t="shared" si="37"/>
        <v>80.5</v>
      </c>
      <c r="V128" s="3">
        <f t="shared" si="37"/>
        <v>84.5</v>
      </c>
      <c r="W128" s="3">
        <f t="shared" si="37"/>
        <v>85.5</v>
      </c>
      <c r="X128" s="3">
        <f t="shared" si="37"/>
        <v>86.5</v>
      </c>
      <c r="Y128" s="3">
        <f t="shared" si="37"/>
        <v>91.5</v>
      </c>
      <c r="Z128" s="3">
        <f t="shared" si="37"/>
        <v>93.5</v>
      </c>
      <c r="AA128" s="3">
        <f t="shared" si="37"/>
        <v>94.5</v>
      </c>
      <c r="AB128" s="3">
        <f t="shared" si="37"/>
        <v>95.5</v>
      </c>
      <c r="AC128" s="3">
        <f t="shared" si="37"/>
        <v>96.5</v>
      </c>
      <c r="AD128" s="3">
        <f t="shared" si="37"/>
        <v>97.5</v>
      </c>
      <c r="AE128" s="3">
        <f t="shared" si="37"/>
        <v>98.5</v>
      </c>
      <c r="AF128" s="3">
        <f t="shared" si="37"/>
        <v>99.5</v>
      </c>
      <c r="AG128" s="3">
        <f t="shared" si="37"/>
        <v>100.5</v>
      </c>
      <c r="AH128" s="3">
        <f t="shared" si="37"/>
        <v>101.5</v>
      </c>
      <c r="AI128" s="3">
        <f t="shared" si="37"/>
        <v>103.5</v>
      </c>
      <c r="AJ128" s="3">
        <f t="shared" si="37"/>
        <v>104.5</v>
      </c>
      <c r="AK128" s="44">
        <f t="shared" si="37"/>
        <v>105.5</v>
      </c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</row>
    <row r="129" spans="1:54" s="1" customFormat="1">
      <c r="A129" s="53"/>
      <c r="B129" s="65" t="s">
        <v>27</v>
      </c>
      <c r="C129" s="6">
        <v>0.13198281154082261</v>
      </c>
      <c r="D129" s="6">
        <v>0.13490099009900991</v>
      </c>
      <c r="E129" s="6">
        <v>0.14452405322415557</v>
      </c>
      <c r="F129" s="6">
        <v>0.15655823714585521</v>
      </c>
      <c r="G129" s="6">
        <v>0.17197986577181207</v>
      </c>
      <c r="H129" s="6">
        <v>0.19436074042186827</v>
      </c>
      <c r="I129" s="6">
        <v>0.20213903743315506</v>
      </c>
      <c r="J129" s="6">
        <v>0.22993389990557131</v>
      </c>
      <c r="K129" s="6">
        <v>0.26305015353121802</v>
      </c>
      <c r="L129" s="6">
        <v>0.29875298487662511</v>
      </c>
      <c r="M129" s="6">
        <v>0.32730812013348165</v>
      </c>
      <c r="N129" s="6">
        <v>0.36681974741676227</v>
      </c>
      <c r="O129" s="6">
        <v>0.43047561345046959</v>
      </c>
      <c r="P129" s="6">
        <v>0.43611532625189675</v>
      </c>
      <c r="Q129" s="6">
        <v>0.46168166304685082</v>
      </c>
      <c r="R129" s="6">
        <v>0.49983676134508653</v>
      </c>
      <c r="S129" s="6">
        <v>0.51054313099041537</v>
      </c>
      <c r="T129" s="6">
        <v>0.56030064912880073</v>
      </c>
      <c r="U129" s="6">
        <v>0.68767563227619422</v>
      </c>
      <c r="V129" s="6">
        <v>0.81807180314643013</v>
      </c>
      <c r="W129" s="6">
        <v>0.83075089392133483</v>
      </c>
      <c r="X129" s="6">
        <v>0.84695451040863523</v>
      </c>
      <c r="Y129" s="6">
        <v>0.99913718723037104</v>
      </c>
      <c r="Z129" s="6">
        <v>1.0852819807427787</v>
      </c>
      <c r="AA129" s="6">
        <v>1.117219445706497</v>
      </c>
      <c r="AB129" s="6">
        <v>1.1361974405850093</v>
      </c>
      <c r="AC129" s="6">
        <v>1.1473495058400718</v>
      </c>
      <c r="AD129" s="6">
        <v>1.1820627802690582</v>
      </c>
      <c r="AE129" s="6">
        <v>1.2362204724409449</v>
      </c>
      <c r="AF129" s="6">
        <v>1.283371298405467</v>
      </c>
      <c r="AG129" s="6">
        <v>1.3074091118269673</v>
      </c>
      <c r="AH129" s="6">
        <v>1.3428955625280146</v>
      </c>
      <c r="AI129" s="6">
        <v>1.4181152790484903</v>
      </c>
      <c r="AJ129" s="6">
        <v>1.4626796476587853</v>
      </c>
      <c r="AK129" s="7">
        <v>1.5171781951442969</v>
      </c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</row>
    <row r="130" spans="1:54" s="1" customFormat="1" ht="18" thickBot="1">
      <c r="A130" s="54"/>
      <c r="B130" s="66" t="s">
        <v>74</v>
      </c>
      <c r="C130" s="2">
        <f>POWER((C129/0.98085),(1/3))</f>
        <v>0.51243438024038968</v>
      </c>
      <c r="D130" s="2">
        <f t="shared" ref="D130:AK130" si="38">POWER((D129/0.98085),(1/3))</f>
        <v>0.51618357393554504</v>
      </c>
      <c r="E130" s="2">
        <f t="shared" si="38"/>
        <v>0.52817662708267465</v>
      </c>
      <c r="F130" s="2">
        <f t="shared" si="38"/>
        <v>0.54244757915289388</v>
      </c>
      <c r="G130" s="2">
        <f t="shared" si="38"/>
        <v>0.55970390430811756</v>
      </c>
      <c r="H130" s="2">
        <f t="shared" si="38"/>
        <v>0.58300012715004168</v>
      </c>
      <c r="I130" s="2">
        <f t="shared" si="38"/>
        <v>0.59067582827961862</v>
      </c>
      <c r="J130" s="2">
        <f t="shared" si="38"/>
        <v>0.61659519543416141</v>
      </c>
      <c r="K130" s="2">
        <f t="shared" si="38"/>
        <v>0.64487962321382708</v>
      </c>
      <c r="L130" s="2">
        <f t="shared" si="38"/>
        <v>0.67282670232684194</v>
      </c>
      <c r="M130" s="2">
        <f t="shared" si="38"/>
        <v>0.69361433651866367</v>
      </c>
      <c r="N130" s="2">
        <f t="shared" si="38"/>
        <v>0.72047133041028</v>
      </c>
      <c r="O130" s="2">
        <f t="shared" si="38"/>
        <v>0.7599446916587751</v>
      </c>
      <c r="P130" s="2">
        <f t="shared" si="38"/>
        <v>0.76324901224080666</v>
      </c>
      <c r="Q130" s="2">
        <f t="shared" si="38"/>
        <v>0.77788132108009533</v>
      </c>
      <c r="R130" s="2">
        <f t="shared" si="38"/>
        <v>0.79874569874358425</v>
      </c>
      <c r="S130" s="2">
        <f t="shared" si="38"/>
        <v>0.80440843078620905</v>
      </c>
      <c r="T130" s="2">
        <f t="shared" si="38"/>
        <v>0.82973519063779044</v>
      </c>
      <c r="U130" s="2">
        <f t="shared" si="38"/>
        <v>0.88836958178006109</v>
      </c>
      <c r="V130" s="2">
        <f t="shared" si="38"/>
        <v>0.94130336053156305</v>
      </c>
      <c r="W130" s="2">
        <f t="shared" si="38"/>
        <v>0.94614145977209108</v>
      </c>
      <c r="X130" s="2">
        <f t="shared" si="38"/>
        <v>0.95225332167129817</v>
      </c>
      <c r="Y130" s="2">
        <f t="shared" si="38"/>
        <v>1.0061765135116827</v>
      </c>
      <c r="Z130" s="2">
        <f t="shared" si="38"/>
        <v>1.034300334911302</v>
      </c>
      <c r="AA130" s="2">
        <f t="shared" si="38"/>
        <v>1.044348137591038</v>
      </c>
      <c r="AB130" s="2">
        <f t="shared" si="38"/>
        <v>1.0502283481408712</v>
      </c>
      <c r="AC130" s="2">
        <f t="shared" si="38"/>
        <v>1.0536532526508373</v>
      </c>
      <c r="AD130" s="2">
        <f t="shared" si="38"/>
        <v>1.0641740118206526</v>
      </c>
      <c r="AE130" s="2">
        <f t="shared" si="38"/>
        <v>1.0801840951322099</v>
      </c>
      <c r="AF130" s="2">
        <f t="shared" si="38"/>
        <v>1.09374624574777</v>
      </c>
      <c r="AG130" s="2">
        <f t="shared" si="38"/>
        <v>1.1005327484147416</v>
      </c>
      <c r="AH130" s="2">
        <f t="shared" si="38"/>
        <v>1.1104010934484729</v>
      </c>
      <c r="AI130" s="2">
        <f t="shared" si="38"/>
        <v>1.1307579416304125</v>
      </c>
      <c r="AJ130" s="2">
        <f t="shared" si="38"/>
        <v>1.1424807046838912</v>
      </c>
      <c r="AK130" s="45">
        <f t="shared" si="38"/>
        <v>1.1564974122161353</v>
      </c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</row>
    <row r="131" spans="1:54" s="1" customFormat="1">
      <c r="C131" s="12"/>
      <c r="D131" s="3"/>
      <c r="E131" s="3"/>
      <c r="F131" s="3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</row>
    <row r="132" spans="1:54" s="1" customFormat="1" ht="15.75" thickBot="1"/>
    <row r="133" spans="1:54">
      <c r="A133" s="52" t="s">
        <v>20</v>
      </c>
      <c r="B133" s="64" t="s">
        <v>25</v>
      </c>
      <c r="C133" s="4">
        <v>4</v>
      </c>
      <c r="D133" s="4">
        <v>5</v>
      </c>
      <c r="E133" s="4">
        <v>7</v>
      </c>
      <c r="F133" s="4">
        <v>8</v>
      </c>
      <c r="G133" s="4">
        <v>9</v>
      </c>
      <c r="H133" s="4">
        <v>10</v>
      </c>
      <c r="I133" s="4">
        <v>12</v>
      </c>
      <c r="J133" s="4">
        <v>14</v>
      </c>
      <c r="K133" s="4">
        <v>15</v>
      </c>
      <c r="L133" s="4">
        <v>16</v>
      </c>
      <c r="M133" s="4">
        <v>17</v>
      </c>
      <c r="N133" s="4">
        <v>19</v>
      </c>
      <c r="O133" s="4">
        <v>20</v>
      </c>
      <c r="P133" s="4">
        <v>22</v>
      </c>
      <c r="Q133" s="4">
        <v>24</v>
      </c>
      <c r="R133" s="4">
        <v>25</v>
      </c>
      <c r="S133" s="4">
        <v>26</v>
      </c>
      <c r="T133" s="4">
        <v>28</v>
      </c>
      <c r="U133" s="4">
        <v>30</v>
      </c>
      <c r="V133" s="4">
        <v>32</v>
      </c>
      <c r="W133" s="4">
        <v>34</v>
      </c>
      <c r="X133" s="4">
        <v>36</v>
      </c>
      <c r="Y133" s="4">
        <v>37</v>
      </c>
      <c r="Z133" s="4">
        <v>39</v>
      </c>
      <c r="AA133" s="4">
        <v>40</v>
      </c>
      <c r="AB133" s="4">
        <v>41</v>
      </c>
      <c r="AC133" s="4">
        <v>43</v>
      </c>
      <c r="AD133" s="4">
        <v>45</v>
      </c>
      <c r="AE133" s="4">
        <v>46</v>
      </c>
      <c r="AF133" s="4">
        <v>47</v>
      </c>
      <c r="AG133" s="4">
        <v>49</v>
      </c>
      <c r="AH133" s="4">
        <v>50</v>
      </c>
      <c r="AI133" s="4">
        <v>52</v>
      </c>
      <c r="AJ133" s="4">
        <v>54</v>
      </c>
      <c r="AK133" s="4">
        <v>55</v>
      </c>
      <c r="AL133" s="4">
        <v>56</v>
      </c>
      <c r="AM133" s="4">
        <v>57</v>
      </c>
      <c r="AN133" s="4">
        <v>58</v>
      </c>
      <c r="AO133" s="4">
        <v>59</v>
      </c>
      <c r="AP133" s="4">
        <v>60</v>
      </c>
      <c r="AQ133" s="4">
        <v>61</v>
      </c>
      <c r="AR133" s="4">
        <v>63</v>
      </c>
      <c r="AS133" s="4">
        <v>66</v>
      </c>
      <c r="AT133" s="5">
        <v>68</v>
      </c>
    </row>
    <row r="134" spans="1:54">
      <c r="A134" s="53"/>
      <c r="B134" s="65" t="s">
        <v>26</v>
      </c>
      <c r="C134" s="6">
        <f>C133+36.5</f>
        <v>40.5</v>
      </c>
      <c r="D134" s="6">
        <f t="shared" ref="D134:AT134" si="39">D133+36.5</f>
        <v>41.5</v>
      </c>
      <c r="E134" s="6">
        <f t="shared" si="39"/>
        <v>43.5</v>
      </c>
      <c r="F134" s="6">
        <f t="shared" si="39"/>
        <v>44.5</v>
      </c>
      <c r="G134" s="6">
        <f t="shared" si="39"/>
        <v>45.5</v>
      </c>
      <c r="H134" s="6">
        <f t="shared" si="39"/>
        <v>46.5</v>
      </c>
      <c r="I134" s="6">
        <f t="shared" si="39"/>
        <v>48.5</v>
      </c>
      <c r="J134" s="6">
        <f t="shared" si="39"/>
        <v>50.5</v>
      </c>
      <c r="K134" s="6">
        <f t="shared" si="39"/>
        <v>51.5</v>
      </c>
      <c r="L134" s="6">
        <f t="shared" si="39"/>
        <v>52.5</v>
      </c>
      <c r="M134" s="6">
        <f t="shared" si="39"/>
        <v>53.5</v>
      </c>
      <c r="N134" s="6">
        <f t="shared" si="39"/>
        <v>55.5</v>
      </c>
      <c r="O134" s="6">
        <f t="shared" si="39"/>
        <v>56.5</v>
      </c>
      <c r="P134" s="6">
        <f t="shared" si="39"/>
        <v>58.5</v>
      </c>
      <c r="Q134" s="6">
        <f t="shared" si="39"/>
        <v>60.5</v>
      </c>
      <c r="R134" s="6">
        <f t="shared" si="39"/>
        <v>61.5</v>
      </c>
      <c r="S134" s="6">
        <f t="shared" si="39"/>
        <v>62.5</v>
      </c>
      <c r="T134" s="6">
        <f t="shared" si="39"/>
        <v>64.5</v>
      </c>
      <c r="U134" s="6">
        <f t="shared" si="39"/>
        <v>66.5</v>
      </c>
      <c r="V134" s="6">
        <f t="shared" si="39"/>
        <v>68.5</v>
      </c>
      <c r="W134" s="6">
        <f t="shared" si="39"/>
        <v>70.5</v>
      </c>
      <c r="X134" s="6">
        <f t="shared" si="39"/>
        <v>72.5</v>
      </c>
      <c r="Y134" s="6">
        <f t="shared" si="39"/>
        <v>73.5</v>
      </c>
      <c r="Z134" s="6">
        <f t="shared" si="39"/>
        <v>75.5</v>
      </c>
      <c r="AA134" s="6">
        <f t="shared" si="39"/>
        <v>76.5</v>
      </c>
      <c r="AB134" s="6">
        <f t="shared" si="39"/>
        <v>77.5</v>
      </c>
      <c r="AC134" s="6">
        <f t="shared" si="39"/>
        <v>79.5</v>
      </c>
      <c r="AD134" s="6">
        <f t="shared" si="39"/>
        <v>81.5</v>
      </c>
      <c r="AE134" s="6">
        <f t="shared" si="39"/>
        <v>82.5</v>
      </c>
      <c r="AF134" s="6">
        <f t="shared" si="39"/>
        <v>83.5</v>
      </c>
      <c r="AG134" s="6">
        <f t="shared" si="39"/>
        <v>85.5</v>
      </c>
      <c r="AH134" s="6">
        <f t="shared" si="39"/>
        <v>86.5</v>
      </c>
      <c r="AI134" s="6">
        <f t="shared" si="39"/>
        <v>88.5</v>
      </c>
      <c r="AJ134" s="6">
        <f t="shared" si="39"/>
        <v>90.5</v>
      </c>
      <c r="AK134" s="6">
        <f t="shared" si="39"/>
        <v>91.5</v>
      </c>
      <c r="AL134" s="6">
        <f t="shared" si="39"/>
        <v>92.5</v>
      </c>
      <c r="AM134" s="6">
        <f t="shared" si="39"/>
        <v>93.5</v>
      </c>
      <c r="AN134" s="6">
        <f t="shared" si="39"/>
        <v>94.5</v>
      </c>
      <c r="AO134" s="6">
        <f t="shared" si="39"/>
        <v>95.5</v>
      </c>
      <c r="AP134" s="6">
        <f t="shared" si="39"/>
        <v>96.5</v>
      </c>
      <c r="AQ134" s="6">
        <f t="shared" si="39"/>
        <v>97.5</v>
      </c>
      <c r="AR134" s="6">
        <f t="shared" si="39"/>
        <v>99.5</v>
      </c>
      <c r="AS134" s="6">
        <f t="shared" si="39"/>
        <v>102.5</v>
      </c>
      <c r="AT134" s="7">
        <f t="shared" si="39"/>
        <v>104.5</v>
      </c>
    </row>
    <row r="135" spans="1:54">
      <c r="A135" s="53"/>
      <c r="B135" s="65" t="s">
        <v>27</v>
      </c>
      <c r="C135" s="6">
        <v>0.11358529111338099</v>
      </c>
      <c r="D135" s="6">
        <v>0.1186873649046964</v>
      </c>
      <c r="E135" s="6">
        <v>0.13841368584758945</v>
      </c>
      <c r="F135" s="6">
        <v>0.14676616915422885</v>
      </c>
      <c r="G135" s="6">
        <v>0.15231187669990934</v>
      </c>
      <c r="H135" s="6">
        <v>0.17009436244858459</v>
      </c>
      <c r="I135" s="6">
        <v>0.18086124401913875</v>
      </c>
      <c r="J135" s="6">
        <v>0.21243794094591065</v>
      </c>
      <c r="K135" s="6">
        <v>0.22273781902552206</v>
      </c>
      <c r="L135" s="6">
        <v>0.23822414726583652</v>
      </c>
      <c r="M135" s="6">
        <v>0.24821526633717733</v>
      </c>
      <c r="N135" s="6">
        <v>0.26553051126992849</v>
      </c>
      <c r="O135" s="6">
        <v>0.28023441662226956</v>
      </c>
      <c r="P135" s="6">
        <v>0.32589531680440775</v>
      </c>
      <c r="Q135" s="6">
        <v>0.35760613207547171</v>
      </c>
      <c r="R135" s="6">
        <v>0.37690504103165301</v>
      </c>
      <c r="S135" s="6">
        <v>0.40991535671100365</v>
      </c>
      <c r="T135" s="6">
        <v>0.41906202723146752</v>
      </c>
      <c r="U135" s="6">
        <v>0.45536547433903579</v>
      </c>
      <c r="V135" s="6">
        <v>0.49351851851851852</v>
      </c>
      <c r="W135" s="6">
        <v>0.56192877403088548</v>
      </c>
      <c r="X135" s="6">
        <v>0.59478970495919647</v>
      </c>
      <c r="Y135" s="6">
        <v>0.6158105198400492</v>
      </c>
      <c r="Z135" s="6">
        <v>0.65373787926180793</v>
      </c>
      <c r="AA135" s="6">
        <v>0.67869469720740505</v>
      </c>
      <c r="AB135" s="6">
        <v>0.7054095826893354</v>
      </c>
      <c r="AC135" s="6">
        <v>0.75637755102040816</v>
      </c>
      <c r="AD135" s="6">
        <v>0.78910481044918757</v>
      </c>
      <c r="AE135" s="6">
        <v>0.81078493937460117</v>
      </c>
      <c r="AF135" s="6">
        <v>0.87367021276595758</v>
      </c>
      <c r="AG135" s="6">
        <v>0.9089687604971447</v>
      </c>
      <c r="AH135" s="6">
        <v>0.93187919463087243</v>
      </c>
      <c r="AI135" s="6">
        <v>0.98971898560657978</v>
      </c>
      <c r="AJ135" s="6">
        <v>1.0573226144704648</v>
      </c>
      <c r="AK135" s="6">
        <v>1.1007475970096121</v>
      </c>
      <c r="AL135" s="6">
        <v>1.1390681003584231</v>
      </c>
      <c r="AM135" s="6">
        <v>1.1735476799415416</v>
      </c>
      <c r="AN135" s="6">
        <v>1.204297159504734</v>
      </c>
      <c r="AO135" s="6">
        <v>1.236186348862405</v>
      </c>
      <c r="AP135" s="6">
        <v>1.2881040892193309</v>
      </c>
      <c r="AQ135" s="6">
        <v>1.3268945022288261</v>
      </c>
      <c r="AR135" s="6">
        <v>1.4408477842003855</v>
      </c>
      <c r="AS135" s="6">
        <v>1.5276544206701657</v>
      </c>
      <c r="AT135" s="7">
        <v>1.6471578947368419</v>
      </c>
    </row>
    <row r="136" spans="1:54" ht="18" thickBot="1">
      <c r="A136" s="54"/>
      <c r="B136" s="66" t="s">
        <v>74</v>
      </c>
      <c r="C136" s="8">
        <f>POWER((C135/0.981834),(1/3))</f>
        <v>0.48726065282360981</v>
      </c>
      <c r="D136" s="8">
        <f t="shared" ref="D136:AT136" si="40">POWER((D135/0.981834),(1/3))</f>
        <v>0.49444972555251537</v>
      </c>
      <c r="E136" s="8">
        <f t="shared" si="40"/>
        <v>0.52045156902785206</v>
      </c>
      <c r="F136" s="8">
        <f t="shared" si="40"/>
        <v>0.53071654932705159</v>
      </c>
      <c r="G136" s="8">
        <f t="shared" si="40"/>
        <v>0.53731863237880406</v>
      </c>
      <c r="H136" s="8">
        <f t="shared" si="40"/>
        <v>0.55746458722498105</v>
      </c>
      <c r="I136" s="8">
        <f t="shared" si="40"/>
        <v>0.56898718112728053</v>
      </c>
      <c r="J136" s="8">
        <f t="shared" si="40"/>
        <v>0.60034100148636838</v>
      </c>
      <c r="K136" s="8">
        <f t="shared" si="40"/>
        <v>0.60989063568561452</v>
      </c>
      <c r="L136" s="8">
        <f t="shared" si="40"/>
        <v>0.62370980479701577</v>
      </c>
      <c r="M136" s="8">
        <f t="shared" si="40"/>
        <v>0.63231013153876869</v>
      </c>
      <c r="N136" s="8">
        <f t="shared" si="40"/>
        <v>0.64668400825739503</v>
      </c>
      <c r="O136" s="8">
        <f t="shared" si="40"/>
        <v>0.6584070433146666</v>
      </c>
      <c r="P136" s="8">
        <f t="shared" si="40"/>
        <v>0.69238345909545485</v>
      </c>
      <c r="Q136" s="8">
        <f t="shared" si="40"/>
        <v>0.71414921532564835</v>
      </c>
      <c r="R136" s="8">
        <f t="shared" si="40"/>
        <v>0.72677161931774537</v>
      </c>
      <c r="S136" s="8">
        <f t="shared" si="40"/>
        <v>0.74739818776544453</v>
      </c>
      <c r="T136" s="8">
        <f t="shared" si="40"/>
        <v>0.75291638338281441</v>
      </c>
      <c r="U136" s="8">
        <f t="shared" si="40"/>
        <v>0.77405890408340661</v>
      </c>
      <c r="V136" s="8">
        <f t="shared" si="40"/>
        <v>0.79510007684868345</v>
      </c>
      <c r="W136" s="8">
        <f t="shared" si="40"/>
        <v>0.83026054704897145</v>
      </c>
      <c r="X136" s="8">
        <f t="shared" si="40"/>
        <v>0.84613915386991323</v>
      </c>
      <c r="Y136" s="8">
        <f t="shared" si="40"/>
        <v>0.8559919467269137</v>
      </c>
      <c r="Z136" s="8">
        <f t="shared" si="40"/>
        <v>0.87321635417184784</v>
      </c>
      <c r="AA136" s="8">
        <f t="shared" si="40"/>
        <v>0.88418972329566581</v>
      </c>
      <c r="AB136" s="8">
        <f t="shared" si="40"/>
        <v>0.89564195505017219</v>
      </c>
      <c r="AC136" s="8">
        <f t="shared" si="40"/>
        <v>0.9167132764719963</v>
      </c>
      <c r="AD136" s="8">
        <f t="shared" si="40"/>
        <v>0.92974861742098469</v>
      </c>
      <c r="AE136" s="8">
        <f t="shared" si="40"/>
        <v>0.93818654860839756</v>
      </c>
      <c r="AF136" s="8">
        <f t="shared" si="40"/>
        <v>0.9618407082890057</v>
      </c>
      <c r="AG136" s="8">
        <f t="shared" si="40"/>
        <v>0.97462368992910486</v>
      </c>
      <c r="AH136" s="8">
        <f t="shared" si="40"/>
        <v>0.98274426060434128</v>
      </c>
      <c r="AI136" s="8">
        <f t="shared" si="40"/>
        <v>1.0026698238545346</v>
      </c>
      <c r="AJ136" s="8">
        <f t="shared" si="40"/>
        <v>1.0249983146726687</v>
      </c>
      <c r="AK136" s="8">
        <f t="shared" si="40"/>
        <v>1.038842940679473</v>
      </c>
      <c r="AL136" s="8">
        <f t="shared" si="40"/>
        <v>1.0507608281252048</v>
      </c>
      <c r="AM136" s="8">
        <f t="shared" si="40"/>
        <v>1.0612577888191701</v>
      </c>
      <c r="AN136" s="8">
        <f t="shared" si="40"/>
        <v>1.0704470712203225</v>
      </c>
      <c r="AO136" s="8">
        <f t="shared" si="40"/>
        <v>1.0798131832290794</v>
      </c>
      <c r="AP136" s="8">
        <f t="shared" si="40"/>
        <v>1.0947231375791815</v>
      </c>
      <c r="AQ136" s="8">
        <f t="shared" si="40"/>
        <v>1.105603595721026</v>
      </c>
      <c r="AR136" s="8">
        <f t="shared" si="40"/>
        <v>1.1363881034961019</v>
      </c>
      <c r="AS136" s="8">
        <f t="shared" si="40"/>
        <v>1.1587658420267017</v>
      </c>
      <c r="AT136" s="9">
        <f t="shared" si="40"/>
        <v>1.1882260105983069</v>
      </c>
    </row>
    <row r="137" spans="1:54" s="1" customFormat="1">
      <c r="A137" s="52" t="s">
        <v>22</v>
      </c>
      <c r="B137" s="64" t="s">
        <v>25</v>
      </c>
      <c r="C137" s="4">
        <v>3</v>
      </c>
      <c r="D137" s="4">
        <v>5</v>
      </c>
      <c r="E137" s="4">
        <v>7</v>
      </c>
      <c r="F137" s="4">
        <v>8</v>
      </c>
      <c r="G137" s="4">
        <v>10</v>
      </c>
      <c r="H137" s="4">
        <v>11</v>
      </c>
      <c r="I137" s="4">
        <v>12</v>
      </c>
      <c r="J137" s="4">
        <v>13</v>
      </c>
      <c r="K137" s="4">
        <v>14</v>
      </c>
      <c r="L137" s="4">
        <v>15</v>
      </c>
      <c r="M137" s="4">
        <v>16</v>
      </c>
      <c r="N137" s="4">
        <v>17</v>
      </c>
      <c r="O137" s="4">
        <v>18</v>
      </c>
      <c r="P137" s="4">
        <v>19</v>
      </c>
      <c r="Q137" s="4">
        <v>22</v>
      </c>
      <c r="R137" s="4">
        <v>24</v>
      </c>
      <c r="S137" s="4">
        <v>25</v>
      </c>
      <c r="T137" s="4">
        <v>27</v>
      </c>
      <c r="U137" s="4">
        <v>28</v>
      </c>
      <c r="V137" s="4">
        <v>30</v>
      </c>
      <c r="W137" s="4">
        <v>32</v>
      </c>
      <c r="X137" s="4">
        <v>33</v>
      </c>
      <c r="Y137" s="4">
        <v>34</v>
      </c>
      <c r="Z137" s="4">
        <v>35</v>
      </c>
      <c r="AA137" s="4">
        <v>37</v>
      </c>
      <c r="AB137" s="4">
        <v>38</v>
      </c>
      <c r="AC137" s="4">
        <v>39</v>
      </c>
      <c r="AD137" s="4">
        <v>40</v>
      </c>
      <c r="AE137" s="4">
        <v>42</v>
      </c>
      <c r="AF137" s="4">
        <v>43</v>
      </c>
      <c r="AG137" s="4">
        <v>44</v>
      </c>
      <c r="AH137" s="4">
        <v>45</v>
      </c>
      <c r="AI137" s="4">
        <v>47</v>
      </c>
      <c r="AJ137" s="4">
        <v>48</v>
      </c>
      <c r="AK137" s="4">
        <v>49</v>
      </c>
      <c r="AL137" s="4">
        <v>50</v>
      </c>
      <c r="AM137" s="4">
        <v>52</v>
      </c>
      <c r="AN137" s="4">
        <v>53</v>
      </c>
      <c r="AO137" s="4">
        <v>54</v>
      </c>
      <c r="AP137" s="4">
        <v>55</v>
      </c>
      <c r="AQ137" s="4">
        <v>58</v>
      </c>
      <c r="AR137" s="5">
        <v>59</v>
      </c>
    </row>
    <row r="138" spans="1:54" s="1" customFormat="1">
      <c r="A138" s="53"/>
      <c r="B138" s="65" t="s">
        <v>26</v>
      </c>
      <c r="C138" s="6">
        <f>C137+39.5</f>
        <v>42.5</v>
      </c>
      <c r="D138" s="6">
        <f t="shared" ref="D138:AR138" si="41">D137+39.5</f>
        <v>44.5</v>
      </c>
      <c r="E138" s="6">
        <f t="shared" si="41"/>
        <v>46.5</v>
      </c>
      <c r="F138" s="6">
        <f t="shared" si="41"/>
        <v>47.5</v>
      </c>
      <c r="G138" s="6">
        <f t="shared" si="41"/>
        <v>49.5</v>
      </c>
      <c r="H138" s="6">
        <f t="shared" si="41"/>
        <v>50.5</v>
      </c>
      <c r="I138" s="6">
        <f t="shared" si="41"/>
        <v>51.5</v>
      </c>
      <c r="J138" s="6">
        <f t="shared" si="41"/>
        <v>52.5</v>
      </c>
      <c r="K138" s="6">
        <f t="shared" si="41"/>
        <v>53.5</v>
      </c>
      <c r="L138" s="6">
        <f t="shared" si="41"/>
        <v>54.5</v>
      </c>
      <c r="M138" s="6">
        <f t="shared" si="41"/>
        <v>55.5</v>
      </c>
      <c r="N138" s="6">
        <f t="shared" si="41"/>
        <v>56.5</v>
      </c>
      <c r="O138" s="6">
        <f t="shared" si="41"/>
        <v>57.5</v>
      </c>
      <c r="P138" s="6">
        <f t="shared" si="41"/>
        <v>58.5</v>
      </c>
      <c r="Q138" s="6">
        <f t="shared" si="41"/>
        <v>61.5</v>
      </c>
      <c r="R138" s="6">
        <f t="shared" si="41"/>
        <v>63.5</v>
      </c>
      <c r="S138" s="6">
        <f t="shared" si="41"/>
        <v>64.5</v>
      </c>
      <c r="T138" s="6">
        <f t="shared" si="41"/>
        <v>66.5</v>
      </c>
      <c r="U138" s="6">
        <f t="shared" si="41"/>
        <v>67.5</v>
      </c>
      <c r="V138" s="6">
        <f t="shared" si="41"/>
        <v>69.5</v>
      </c>
      <c r="W138" s="6">
        <f t="shared" si="41"/>
        <v>71.5</v>
      </c>
      <c r="X138" s="6">
        <f t="shared" si="41"/>
        <v>72.5</v>
      </c>
      <c r="Y138" s="6">
        <f t="shared" si="41"/>
        <v>73.5</v>
      </c>
      <c r="Z138" s="6">
        <f t="shared" si="41"/>
        <v>74.5</v>
      </c>
      <c r="AA138" s="6">
        <f t="shared" si="41"/>
        <v>76.5</v>
      </c>
      <c r="AB138" s="6">
        <f t="shared" si="41"/>
        <v>77.5</v>
      </c>
      <c r="AC138" s="6">
        <f t="shared" si="41"/>
        <v>78.5</v>
      </c>
      <c r="AD138" s="6">
        <f t="shared" si="41"/>
        <v>79.5</v>
      </c>
      <c r="AE138" s="6">
        <f t="shared" si="41"/>
        <v>81.5</v>
      </c>
      <c r="AF138" s="6">
        <f t="shared" si="41"/>
        <v>82.5</v>
      </c>
      <c r="AG138" s="6">
        <f t="shared" si="41"/>
        <v>83.5</v>
      </c>
      <c r="AH138" s="6">
        <f t="shared" si="41"/>
        <v>84.5</v>
      </c>
      <c r="AI138" s="6">
        <f t="shared" si="41"/>
        <v>86.5</v>
      </c>
      <c r="AJ138" s="6">
        <f t="shared" si="41"/>
        <v>87.5</v>
      </c>
      <c r="AK138" s="6">
        <f t="shared" si="41"/>
        <v>88.5</v>
      </c>
      <c r="AL138" s="6">
        <f t="shared" si="41"/>
        <v>89.5</v>
      </c>
      <c r="AM138" s="6">
        <f t="shared" si="41"/>
        <v>91.5</v>
      </c>
      <c r="AN138" s="6">
        <f t="shared" si="41"/>
        <v>92.5</v>
      </c>
      <c r="AO138" s="6">
        <f t="shared" si="41"/>
        <v>93.5</v>
      </c>
      <c r="AP138" s="6">
        <f t="shared" si="41"/>
        <v>94.5</v>
      </c>
      <c r="AQ138" s="6">
        <f t="shared" si="41"/>
        <v>97.5</v>
      </c>
      <c r="AR138" s="7">
        <f t="shared" si="41"/>
        <v>98.5</v>
      </c>
    </row>
    <row r="139" spans="1:54" s="1" customFormat="1">
      <c r="A139" s="53"/>
      <c r="B139" s="65" t="s">
        <v>27</v>
      </c>
      <c r="C139" s="6">
        <v>0.11817537225242258</v>
      </c>
      <c r="D139" s="6">
        <v>0.1301882513041506</v>
      </c>
      <c r="E139" s="6">
        <v>0.14978396543446953</v>
      </c>
      <c r="F139" s="6">
        <v>0.16216891554222887</v>
      </c>
      <c r="G139" s="6">
        <v>0.18006430868167203</v>
      </c>
      <c r="H139" s="6">
        <v>0.19443729075457122</v>
      </c>
      <c r="I139" s="6">
        <v>0.20397489539748953</v>
      </c>
      <c r="J139" s="6">
        <v>0.21983558737735345</v>
      </c>
      <c r="K139" s="6">
        <v>0.24490966446802409</v>
      </c>
      <c r="L139" s="6">
        <v>0.25655896161281411</v>
      </c>
      <c r="M139" s="6">
        <v>0.27726750861079219</v>
      </c>
      <c r="N139" s="6">
        <v>0.28227813104782973</v>
      </c>
      <c r="O139" s="6">
        <v>0.31461649782923301</v>
      </c>
      <c r="P139" s="6">
        <v>0.32750072907553224</v>
      </c>
      <c r="Q139" s="6">
        <v>0.35811023622047239</v>
      </c>
      <c r="R139" s="6">
        <v>0.38135048231511248</v>
      </c>
      <c r="S139" s="6">
        <v>0.4199175388518871</v>
      </c>
      <c r="T139" s="6">
        <v>0.44520976831559173</v>
      </c>
      <c r="U139" s="6">
        <v>0.4761602034329307</v>
      </c>
      <c r="V139" s="6">
        <v>0.52671503957783639</v>
      </c>
      <c r="W139" s="6">
        <v>0.56676860346585112</v>
      </c>
      <c r="X139" s="6">
        <v>0.60027425437092907</v>
      </c>
      <c r="Y139" s="6">
        <v>0.62662909475167305</v>
      </c>
      <c r="Z139" s="6">
        <v>0.64029278494248865</v>
      </c>
      <c r="AA139" s="6">
        <v>0.70338983050847459</v>
      </c>
      <c r="AB139" s="6">
        <v>0.74513473053892221</v>
      </c>
      <c r="AC139" s="6">
        <v>0.7774401823015572</v>
      </c>
      <c r="AD139" s="6">
        <v>0.81821646341463417</v>
      </c>
      <c r="AE139" s="6">
        <v>0.87212475633528275</v>
      </c>
      <c r="AF139" s="6">
        <v>0.93257097791798105</v>
      </c>
      <c r="AG139" s="6">
        <v>0.98855564325177592</v>
      </c>
      <c r="AH139" s="6">
        <v>1.0569823434991974</v>
      </c>
      <c r="AI139" s="6">
        <v>1.2072805139186296</v>
      </c>
      <c r="AJ139" s="6">
        <v>1.2805042773525439</v>
      </c>
      <c r="AK139" s="6">
        <v>1.3191780821917809</v>
      </c>
      <c r="AL139" s="6">
        <v>1.359963685882887</v>
      </c>
      <c r="AM139" s="6">
        <v>1.4870936902485659</v>
      </c>
      <c r="AN139" s="6">
        <v>1.5354558610709117</v>
      </c>
      <c r="AO139" s="6">
        <v>1.5707524846190251</v>
      </c>
      <c r="AP139" s="6">
        <v>1.6505089675230247</v>
      </c>
      <c r="AQ139" s="6">
        <v>1.7234146341463414</v>
      </c>
      <c r="AR139" s="7">
        <v>1.836427496236829</v>
      </c>
    </row>
    <row r="140" spans="1:54" s="1" customFormat="1" ht="18" thickBot="1">
      <c r="A140" s="54"/>
      <c r="B140" s="66" t="s">
        <v>74</v>
      </c>
      <c r="C140" s="8">
        <f>POWER((C139/0.985314),(1/3))</f>
        <v>0.49315575827210584</v>
      </c>
      <c r="D140" s="8">
        <f>POWER((D139/0.985314),(1/3))</f>
        <v>0.50932975300715355</v>
      </c>
      <c r="E140" s="8">
        <f t="shared" ref="E140:AR140" si="42">POWER((E139/0.985314),(1/3))</f>
        <v>0.53369961580009029</v>
      </c>
      <c r="F140" s="8">
        <f t="shared" si="42"/>
        <v>0.54802157053511324</v>
      </c>
      <c r="G140" s="8">
        <f t="shared" si="42"/>
        <v>0.56748056805821179</v>
      </c>
      <c r="H140" s="8">
        <f t="shared" si="42"/>
        <v>0.58219477369429651</v>
      </c>
      <c r="I140" s="8">
        <f t="shared" si="42"/>
        <v>0.59156257199948814</v>
      </c>
      <c r="J140" s="8">
        <f t="shared" si="42"/>
        <v>0.60651439778448779</v>
      </c>
      <c r="K140" s="8">
        <f t="shared" si="42"/>
        <v>0.62874868522261462</v>
      </c>
      <c r="L140" s="8">
        <f t="shared" si="42"/>
        <v>0.63856362894202279</v>
      </c>
      <c r="M140" s="8">
        <f t="shared" si="42"/>
        <v>0.65530192263870013</v>
      </c>
      <c r="N140" s="8">
        <f t="shared" si="42"/>
        <v>0.65922579593621655</v>
      </c>
      <c r="O140" s="8">
        <f t="shared" si="42"/>
        <v>0.68349542654777062</v>
      </c>
      <c r="P140" s="8">
        <f t="shared" si="42"/>
        <v>0.6927010923934982</v>
      </c>
      <c r="Q140" s="8">
        <f t="shared" si="42"/>
        <v>0.7136424800781288</v>
      </c>
      <c r="R140" s="8">
        <f t="shared" si="42"/>
        <v>0.72875779893498771</v>
      </c>
      <c r="S140" s="8">
        <f t="shared" si="42"/>
        <v>0.75254034283551485</v>
      </c>
      <c r="T140" s="8">
        <f t="shared" si="42"/>
        <v>0.76735561793202467</v>
      </c>
      <c r="U140" s="8">
        <f t="shared" si="42"/>
        <v>0.78474064508329511</v>
      </c>
      <c r="V140" s="8">
        <f t="shared" si="42"/>
        <v>0.81158439617377576</v>
      </c>
      <c r="W140" s="8">
        <f t="shared" si="42"/>
        <v>0.83165597149194626</v>
      </c>
      <c r="X140" s="8">
        <f t="shared" si="42"/>
        <v>0.84773156537695382</v>
      </c>
      <c r="Y140" s="8">
        <f t="shared" si="42"/>
        <v>0.85996075831584062</v>
      </c>
      <c r="Z140" s="8">
        <f t="shared" si="42"/>
        <v>0.8661663709352635</v>
      </c>
      <c r="AA140" s="8">
        <f t="shared" si="42"/>
        <v>0.89373166196851628</v>
      </c>
      <c r="AB140" s="8">
        <f t="shared" si="42"/>
        <v>0.91107343607591407</v>
      </c>
      <c r="AC140" s="8">
        <f t="shared" si="42"/>
        <v>0.92405419575106462</v>
      </c>
      <c r="AD140" s="8">
        <f t="shared" si="42"/>
        <v>0.9399350688767244</v>
      </c>
      <c r="AE140" s="8">
        <f t="shared" si="42"/>
        <v>0.96014020042227666</v>
      </c>
      <c r="AF140" s="8">
        <f t="shared" si="42"/>
        <v>0.98182875548674997</v>
      </c>
      <c r="AG140" s="8">
        <f t="shared" si="42"/>
        <v>1.0010954527445768</v>
      </c>
      <c r="AH140" s="8">
        <f t="shared" si="42"/>
        <v>1.0236803330178625</v>
      </c>
      <c r="AI140" s="8">
        <f t="shared" si="42"/>
        <v>1.0700675128788464</v>
      </c>
      <c r="AJ140" s="8">
        <f t="shared" si="42"/>
        <v>1.0912781507565932</v>
      </c>
      <c r="AK140" s="8">
        <f t="shared" si="42"/>
        <v>1.1021556326178461</v>
      </c>
      <c r="AL140" s="8">
        <f t="shared" si="42"/>
        <v>1.1133991517443653</v>
      </c>
      <c r="AM140" s="8">
        <f t="shared" si="42"/>
        <v>1.1470646406834606</v>
      </c>
      <c r="AN140" s="8">
        <f t="shared" si="42"/>
        <v>1.1593668926308838</v>
      </c>
      <c r="AO140" s="8">
        <f t="shared" si="42"/>
        <v>1.1681834089971703</v>
      </c>
      <c r="AP140" s="8">
        <f t="shared" si="42"/>
        <v>1.1876297777308817</v>
      </c>
      <c r="AQ140" s="8">
        <f t="shared" si="42"/>
        <v>1.2048649597160295</v>
      </c>
      <c r="AR140" s="9">
        <f t="shared" si="42"/>
        <v>1.2306457164471625</v>
      </c>
    </row>
    <row r="141" spans="1:54" s="1" customFormat="1">
      <c r="A141" s="52" t="s">
        <v>32</v>
      </c>
      <c r="B141" s="64" t="s">
        <v>25</v>
      </c>
      <c r="C141" s="42">
        <v>4</v>
      </c>
      <c r="D141" s="42">
        <v>6</v>
      </c>
      <c r="E141" s="4">
        <v>8</v>
      </c>
      <c r="F141" s="4">
        <v>10</v>
      </c>
      <c r="G141" s="20">
        <v>12</v>
      </c>
      <c r="H141" s="20">
        <v>13</v>
      </c>
      <c r="I141" s="20">
        <v>14</v>
      </c>
      <c r="J141" s="20">
        <v>15</v>
      </c>
      <c r="K141" s="20">
        <v>17</v>
      </c>
      <c r="L141" s="20">
        <v>21</v>
      </c>
      <c r="M141" s="20">
        <v>22</v>
      </c>
      <c r="N141" s="20">
        <v>23</v>
      </c>
      <c r="O141" s="20">
        <v>24</v>
      </c>
      <c r="P141" s="20">
        <v>25</v>
      </c>
      <c r="Q141" s="20">
        <v>26</v>
      </c>
      <c r="R141" s="20">
        <v>27</v>
      </c>
      <c r="S141" s="20">
        <v>28</v>
      </c>
      <c r="T141" s="20">
        <v>29</v>
      </c>
      <c r="U141" s="20">
        <v>30</v>
      </c>
      <c r="V141" s="20">
        <v>31</v>
      </c>
      <c r="W141" s="20">
        <v>32</v>
      </c>
      <c r="X141" s="20">
        <v>33</v>
      </c>
      <c r="Y141" s="20">
        <v>34</v>
      </c>
      <c r="Z141" s="20">
        <v>35</v>
      </c>
      <c r="AA141" s="20">
        <v>36</v>
      </c>
      <c r="AB141" s="20">
        <v>38</v>
      </c>
      <c r="AC141" s="20">
        <v>39</v>
      </c>
      <c r="AD141" s="20">
        <v>41</v>
      </c>
      <c r="AE141" s="20">
        <v>42</v>
      </c>
      <c r="AF141" s="20">
        <v>44</v>
      </c>
      <c r="AG141" s="20">
        <v>45</v>
      </c>
      <c r="AH141" s="20">
        <v>47</v>
      </c>
      <c r="AI141" s="20">
        <v>49</v>
      </c>
      <c r="AJ141" s="20">
        <v>52</v>
      </c>
      <c r="AK141" s="20">
        <v>53</v>
      </c>
      <c r="AL141" s="20">
        <v>54</v>
      </c>
      <c r="AM141" s="20">
        <v>55</v>
      </c>
      <c r="AN141" s="20">
        <v>56</v>
      </c>
      <c r="AO141" s="20">
        <v>57</v>
      </c>
      <c r="AP141" s="20">
        <v>58</v>
      </c>
      <c r="AQ141" s="20">
        <v>60</v>
      </c>
      <c r="AR141" s="20">
        <v>61</v>
      </c>
      <c r="AS141" s="20">
        <v>62</v>
      </c>
      <c r="AT141" s="20">
        <v>64</v>
      </c>
      <c r="AU141" s="20">
        <v>65</v>
      </c>
      <c r="AV141" s="43">
        <v>68</v>
      </c>
      <c r="AW141" s="6"/>
      <c r="AX141" s="6"/>
      <c r="AY141" s="6"/>
      <c r="AZ141" s="6"/>
    </row>
    <row r="142" spans="1:54" s="1" customFormat="1">
      <c r="A142" s="53"/>
      <c r="B142" s="65" t="s">
        <v>26</v>
      </c>
      <c r="C142" s="3">
        <f>C141+37</f>
        <v>41</v>
      </c>
      <c r="D142" s="3">
        <f t="shared" ref="D142:AV142" si="43">D141+37</f>
        <v>43</v>
      </c>
      <c r="E142" s="3">
        <f t="shared" si="43"/>
        <v>45</v>
      </c>
      <c r="F142" s="3">
        <f t="shared" si="43"/>
        <v>47</v>
      </c>
      <c r="G142" s="3">
        <f t="shared" si="43"/>
        <v>49</v>
      </c>
      <c r="H142" s="3">
        <f t="shared" si="43"/>
        <v>50</v>
      </c>
      <c r="I142" s="3">
        <f t="shared" si="43"/>
        <v>51</v>
      </c>
      <c r="J142" s="3">
        <f t="shared" si="43"/>
        <v>52</v>
      </c>
      <c r="K142" s="3">
        <f t="shared" si="43"/>
        <v>54</v>
      </c>
      <c r="L142" s="3">
        <f t="shared" si="43"/>
        <v>58</v>
      </c>
      <c r="M142" s="3">
        <f t="shared" si="43"/>
        <v>59</v>
      </c>
      <c r="N142" s="3">
        <f t="shared" si="43"/>
        <v>60</v>
      </c>
      <c r="O142" s="3">
        <f t="shared" si="43"/>
        <v>61</v>
      </c>
      <c r="P142" s="3">
        <f t="shared" si="43"/>
        <v>62</v>
      </c>
      <c r="Q142" s="3">
        <f t="shared" si="43"/>
        <v>63</v>
      </c>
      <c r="R142" s="3">
        <f t="shared" si="43"/>
        <v>64</v>
      </c>
      <c r="S142" s="3">
        <f t="shared" si="43"/>
        <v>65</v>
      </c>
      <c r="T142" s="3">
        <f t="shared" si="43"/>
        <v>66</v>
      </c>
      <c r="U142" s="3">
        <f t="shared" si="43"/>
        <v>67</v>
      </c>
      <c r="V142" s="3">
        <f t="shared" si="43"/>
        <v>68</v>
      </c>
      <c r="W142" s="3">
        <f t="shared" si="43"/>
        <v>69</v>
      </c>
      <c r="X142" s="3">
        <f t="shared" si="43"/>
        <v>70</v>
      </c>
      <c r="Y142" s="3">
        <f t="shared" si="43"/>
        <v>71</v>
      </c>
      <c r="Z142" s="3">
        <f t="shared" si="43"/>
        <v>72</v>
      </c>
      <c r="AA142" s="3">
        <f t="shared" si="43"/>
        <v>73</v>
      </c>
      <c r="AB142" s="3">
        <f t="shared" si="43"/>
        <v>75</v>
      </c>
      <c r="AC142" s="3">
        <f t="shared" si="43"/>
        <v>76</v>
      </c>
      <c r="AD142" s="3">
        <f t="shared" si="43"/>
        <v>78</v>
      </c>
      <c r="AE142" s="3">
        <f t="shared" si="43"/>
        <v>79</v>
      </c>
      <c r="AF142" s="3">
        <f t="shared" si="43"/>
        <v>81</v>
      </c>
      <c r="AG142" s="3">
        <f>AG141+37</f>
        <v>82</v>
      </c>
      <c r="AH142" s="3">
        <f t="shared" si="43"/>
        <v>84</v>
      </c>
      <c r="AI142" s="3">
        <f t="shared" si="43"/>
        <v>86</v>
      </c>
      <c r="AJ142" s="3">
        <f t="shared" si="43"/>
        <v>89</v>
      </c>
      <c r="AK142" s="3">
        <f t="shared" si="43"/>
        <v>90</v>
      </c>
      <c r="AL142" s="3">
        <f t="shared" si="43"/>
        <v>91</v>
      </c>
      <c r="AM142" s="3">
        <f t="shared" si="43"/>
        <v>92</v>
      </c>
      <c r="AN142" s="3">
        <f t="shared" si="43"/>
        <v>93</v>
      </c>
      <c r="AO142" s="3">
        <f t="shared" si="43"/>
        <v>94</v>
      </c>
      <c r="AP142" s="3">
        <f t="shared" si="43"/>
        <v>95</v>
      </c>
      <c r="AQ142" s="3">
        <f t="shared" si="43"/>
        <v>97</v>
      </c>
      <c r="AR142" s="3">
        <f t="shared" si="43"/>
        <v>98</v>
      </c>
      <c r="AS142" s="3">
        <f t="shared" si="43"/>
        <v>99</v>
      </c>
      <c r="AT142" s="3">
        <f t="shared" si="43"/>
        <v>101</v>
      </c>
      <c r="AU142" s="3">
        <f t="shared" si="43"/>
        <v>102</v>
      </c>
      <c r="AV142" s="44">
        <f t="shared" si="43"/>
        <v>105</v>
      </c>
      <c r="AW142" s="6"/>
      <c r="AX142" s="6"/>
      <c r="AY142" s="6"/>
      <c r="AZ142" s="6"/>
    </row>
    <row r="143" spans="1:54" s="1" customFormat="1">
      <c r="A143" s="53"/>
      <c r="B143" s="65" t="s">
        <v>27</v>
      </c>
      <c r="C143" s="6">
        <v>0.12140575079872204</v>
      </c>
      <c r="D143" s="6">
        <v>0.14228634850166483</v>
      </c>
      <c r="E143" s="6">
        <v>0.15889346136259716</v>
      </c>
      <c r="F143" s="6">
        <v>0.17440780306549</v>
      </c>
      <c r="G143" s="6">
        <v>0.19638936325933154</v>
      </c>
      <c r="H143" s="6">
        <v>0.20222496909765139</v>
      </c>
      <c r="I143" s="6">
        <v>0.20959721531576331</v>
      </c>
      <c r="J143" s="6">
        <v>0.24777862401624776</v>
      </c>
      <c r="K143" s="6">
        <v>0.28467350242849432</v>
      </c>
      <c r="L143" s="6">
        <v>0.30572045331894226</v>
      </c>
      <c r="M143" s="6">
        <v>0.31061422413793105</v>
      </c>
      <c r="N143" s="6">
        <v>0.33963911525029106</v>
      </c>
      <c r="O143" s="6">
        <v>0.35292397660818714</v>
      </c>
      <c r="P143" s="6">
        <v>0.367738130345031</v>
      </c>
      <c r="Q143" s="6">
        <v>0.39521502119927315</v>
      </c>
      <c r="R143" s="6">
        <v>0.40372860635696828</v>
      </c>
      <c r="S143" s="6">
        <v>0.41554467564259484</v>
      </c>
      <c r="T143" s="6">
        <v>0.4398881640260951</v>
      </c>
      <c r="U143" s="6">
        <v>0.46547394852479601</v>
      </c>
      <c r="V143" s="6">
        <v>0.48412204234122047</v>
      </c>
      <c r="W143" s="6">
        <v>0.50837089504185451</v>
      </c>
      <c r="X143" s="6">
        <v>0.5237467018469657</v>
      </c>
      <c r="Y143" s="6">
        <v>0.53341780171048458</v>
      </c>
      <c r="Z143" s="6">
        <v>0.55771643663739023</v>
      </c>
      <c r="AA143" s="6">
        <v>0.58005846053913612</v>
      </c>
      <c r="AB143" s="6">
        <v>0.62378559463986605</v>
      </c>
      <c r="AC143" s="6">
        <v>0.66644451849383535</v>
      </c>
      <c r="AD143" s="6">
        <v>0.72922163588390498</v>
      </c>
      <c r="AE143" s="6">
        <v>0.75966386554621856</v>
      </c>
      <c r="AF143" s="6">
        <v>0.77263843648208463</v>
      </c>
      <c r="AG143" s="6">
        <v>0.80625832223701732</v>
      </c>
      <c r="AH143" s="6">
        <v>0.84564643799472294</v>
      </c>
      <c r="AI143" s="6">
        <v>0.91967044284243049</v>
      </c>
      <c r="AJ143" s="6">
        <v>1.0242227042660881</v>
      </c>
      <c r="AK143" s="6">
        <v>1.0395500725689404</v>
      </c>
      <c r="AL143" s="6">
        <v>1.0891627401232331</v>
      </c>
      <c r="AM143" s="6">
        <v>1.1597899474868718</v>
      </c>
      <c r="AN143" s="6">
        <v>1.1826021747281588</v>
      </c>
      <c r="AO143" s="6">
        <v>1.2353166986564299</v>
      </c>
      <c r="AP143" s="6">
        <v>1.3136633663366337</v>
      </c>
      <c r="AQ143" s="6">
        <v>1.370264765784114</v>
      </c>
      <c r="AR143" s="6">
        <v>1.4374468085106384</v>
      </c>
      <c r="AS143" s="6">
        <v>1.4813384813384816</v>
      </c>
      <c r="AT143" s="6">
        <v>1.5304982817869417</v>
      </c>
      <c r="AU143" s="6">
        <v>1.561831407787762</v>
      </c>
      <c r="AV143" s="7">
        <v>1.6814782226132863</v>
      </c>
      <c r="AW143" s="6"/>
      <c r="AX143" s="6"/>
      <c r="AY143" s="6"/>
      <c r="AZ143" s="6"/>
    </row>
    <row r="144" spans="1:54" s="1" customFormat="1" ht="18" thickBot="1">
      <c r="A144" s="54"/>
      <c r="B144" s="66" t="s">
        <v>74</v>
      </c>
      <c r="C144" s="2">
        <f>POWER((C143/0.97889),(1/3))</f>
        <v>0.49869512453172421</v>
      </c>
      <c r="D144" s="2">
        <f t="shared" ref="D144:AV144" si="44">POWER((D143/0.97889),(1/3))</f>
        <v>0.52578692338556243</v>
      </c>
      <c r="E144" s="2">
        <f t="shared" si="44"/>
        <v>0.5454949210131762</v>
      </c>
      <c r="F144" s="2">
        <f t="shared" si="44"/>
        <v>0.56270055028026711</v>
      </c>
      <c r="G144" s="2">
        <f t="shared" si="44"/>
        <v>0.58541164438570714</v>
      </c>
      <c r="H144" s="2">
        <f t="shared" si="44"/>
        <v>0.59115354088958316</v>
      </c>
      <c r="I144" s="2">
        <f t="shared" si="44"/>
        <v>0.59825160462136562</v>
      </c>
      <c r="J144" s="2">
        <f t="shared" si="44"/>
        <v>0.63257202495666842</v>
      </c>
      <c r="K144" s="2">
        <f t="shared" si="44"/>
        <v>0.66252822414907675</v>
      </c>
      <c r="L144" s="2">
        <f t="shared" si="44"/>
        <v>0.67846929984047422</v>
      </c>
      <c r="M144" s="2">
        <f t="shared" si="44"/>
        <v>0.68207031602733625</v>
      </c>
      <c r="N144" s="2">
        <f t="shared" si="44"/>
        <v>0.70268594938445617</v>
      </c>
      <c r="O144" s="2">
        <f t="shared" si="44"/>
        <v>0.71173079530525529</v>
      </c>
      <c r="P144" s="2">
        <f t="shared" si="44"/>
        <v>0.72155303416490768</v>
      </c>
      <c r="Q144" s="2">
        <f t="shared" si="44"/>
        <v>0.73909429544264738</v>
      </c>
      <c r="R144" s="2">
        <f t="shared" si="44"/>
        <v>0.74436374159499252</v>
      </c>
      <c r="S144" s="2">
        <f t="shared" si="44"/>
        <v>0.75155587956460312</v>
      </c>
      <c r="T144" s="2">
        <f t="shared" si="44"/>
        <v>0.76595418767460155</v>
      </c>
      <c r="U144" s="2">
        <f t="shared" si="44"/>
        <v>0.78052561930865172</v>
      </c>
      <c r="V144" s="2">
        <f t="shared" si="44"/>
        <v>0.7908127359151258</v>
      </c>
      <c r="W144" s="2">
        <f t="shared" si="44"/>
        <v>0.80380171578342841</v>
      </c>
      <c r="X144" s="2">
        <f t="shared" si="44"/>
        <v>0.81182509071518782</v>
      </c>
      <c r="Y144" s="2">
        <f t="shared" si="44"/>
        <v>0.81679149033722442</v>
      </c>
      <c r="Z144" s="2">
        <f t="shared" si="44"/>
        <v>0.82901015531752509</v>
      </c>
      <c r="AA144" s="2">
        <f t="shared" si="44"/>
        <v>0.83993554010654359</v>
      </c>
      <c r="AB144" s="2">
        <f t="shared" si="44"/>
        <v>0.86053224764580682</v>
      </c>
      <c r="AC144" s="2">
        <f t="shared" si="44"/>
        <v>0.87971777967533438</v>
      </c>
      <c r="AD144" s="2">
        <f t="shared" si="44"/>
        <v>0.90651546585949838</v>
      </c>
      <c r="AE144" s="2">
        <f t="shared" si="44"/>
        <v>0.91895841511288634</v>
      </c>
      <c r="AF144" s="2">
        <f t="shared" si="44"/>
        <v>0.92416064947668708</v>
      </c>
      <c r="AG144" s="2">
        <f t="shared" si="44"/>
        <v>0.93737515736207833</v>
      </c>
      <c r="AH144" s="2">
        <f t="shared" si="44"/>
        <v>0.95239764017845241</v>
      </c>
      <c r="AI144" s="2">
        <f t="shared" si="44"/>
        <v>0.97941355957408582</v>
      </c>
      <c r="AJ144" s="2">
        <f t="shared" si="44"/>
        <v>1.0152044254920525</v>
      </c>
      <c r="AK144" s="2">
        <f t="shared" si="44"/>
        <v>1.0202435089925439</v>
      </c>
      <c r="AL144" s="2">
        <f t="shared" si="44"/>
        <v>1.0362223645015145</v>
      </c>
      <c r="AM144" s="2">
        <f t="shared" si="44"/>
        <v>1.0581530370044394</v>
      </c>
      <c r="AN144" s="2">
        <f t="shared" si="44"/>
        <v>1.0650457420832791</v>
      </c>
      <c r="AO144" s="2">
        <f t="shared" si="44"/>
        <v>1.0806410810132387</v>
      </c>
      <c r="AP144" s="2">
        <f t="shared" si="44"/>
        <v>1.1030200301980548</v>
      </c>
      <c r="AQ144" s="2">
        <f t="shared" si="44"/>
        <v>1.118639626347395</v>
      </c>
      <c r="AR144" s="2">
        <f t="shared" si="44"/>
        <v>1.136630477542709</v>
      </c>
      <c r="AS144" s="2">
        <f t="shared" si="44"/>
        <v>1.1480834882655999</v>
      </c>
      <c r="AT144" s="2">
        <f t="shared" si="44"/>
        <v>1.1606456591908698</v>
      </c>
      <c r="AU144" s="2">
        <f t="shared" si="44"/>
        <v>1.1685126546751581</v>
      </c>
      <c r="AV144" s="45">
        <f t="shared" si="44"/>
        <v>1.1976202160150418</v>
      </c>
      <c r="AW144" s="6"/>
      <c r="AX144" s="6"/>
      <c r="AY144" s="6"/>
      <c r="AZ144" s="6"/>
    </row>
    <row r="145" spans="1:54" s="1" customFormat="1">
      <c r="A145" s="52" t="s">
        <v>33</v>
      </c>
      <c r="B145" s="64" t="s">
        <v>25</v>
      </c>
      <c r="C145" s="42">
        <v>6</v>
      </c>
      <c r="D145" s="42">
        <v>7</v>
      </c>
      <c r="E145" s="4">
        <v>8</v>
      </c>
      <c r="F145" s="4">
        <v>9</v>
      </c>
      <c r="G145" s="20">
        <v>10</v>
      </c>
      <c r="H145" s="20">
        <v>11</v>
      </c>
      <c r="I145" s="20">
        <v>12</v>
      </c>
      <c r="J145" s="20">
        <v>13</v>
      </c>
      <c r="K145" s="20">
        <v>14</v>
      </c>
      <c r="L145" s="20">
        <v>15</v>
      </c>
      <c r="M145" s="20">
        <v>16</v>
      </c>
      <c r="N145" s="20">
        <v>17</v>
      </c>
      <c r="O145" s="20">
        <v>18</v>
      </c>
      <c r="P145" s="20">
        <v>19</v>
      </c>
      <c r="Q145" s="20">
        <v>20</v>
      </c>
      <c r="R145" s="20">
        <v>21</v>
      </c>
      <c r="S145" s="20">
        <v>22</v>
      </c>
      <c r="T145" s="20">
        <v>26</v>
      </c>
      <c r="U145" s="20">
        <v>27</v>
      </c>
      <c r="V145" s="20">
        <v>28</v>
      </c>
      <c r="W145" s="20">
        <v>29</v>
      </c>
      <c r="X145" s="20">
        <v>31</v>
      </c>
      <c r="Y145" s="20">
        <v>32</v>
      </c>
      <c r="Z145" s="20">
        <v>33</v>
      </c>
      <c r="AA145" s="20">
        <v>34</v>
      </c>
      <c r="AB145" s="20">
        <v>35</v>
      </c>
      <c r="AC145" s="20">
        <v>36</v>
      </c>
      <c r="AD145" s="20">
        <v>38</v>
      </c>
      <c r="AE145" s="20">
        <v>39</v>
      </c>
      <c r="AF145" s="20">
        <v>40</v>
      </c>
      <c r="AG145" s="20">
        <v>41</v>
      </c>
      <c r="AH145" s="20">
        <v>42</v>
      </c>
      <c r="AI145" s="20">
        <v>43</v>
      </c>
      <c r="AJ145" s="20">
        <v>44</v>
      </c>
      <c r="AK145" s="20">
        <v>45</v>
      </c>
      <c r="AL145" s="20">
        <v>46</v>
      </c>
      <c r="AM145" s="20">
        <v>47</v>
      </c>
      <c r="AN145" s="20">
        <v>48</v>
      </c>
      <c r="AO145" s="20">
        <v>50</v>
      </c>
      <c r="AP145" s="20">
        <v>51</v>
      </c>
      <c r="AQ145" s="20">
        <v>53</v>
      </c>
      <c r="AR145" s="20">
        <v>54</v>
      </c>
      <c r="AS145" s="20">
        <v>55</v>
      </c>
      <c r="AT145" s="20">
        <v>56</v>
      </c>
      <c r="AU145" s="20">
        <v>58</v>
      </c>
      <c r="AV145" s="20">
        <v>59</v>
      </c>
      <c r="AW145" s="20">
        <v>60</v>
      </c>
      <c r="AX145" s="20">
        <v>61</v>
      </c>
      <c r="AY145" s="20">
        <v>63</v>
      </c>
      <c r="AZ145" s="20">
        <v>64</v>
      </c>
      <c r="BA145" s="43">
        <v>65</v>
      </c>
    </row>
    <row r="146" spans="1:54" s="1" customFormat="1">
      <c r="A146" s="53"/>
      <c r="B146" s="65" t="s">
        <v>26</v>
      </c>
      <c r="C146" s="3">
        <f>C145+41</f>
        <v>47</v>
      </c>
      <c r="D146" s="3">
        <f t="shared" ref="D146:BA146" si="45">D145+41</f>
        <v>48</v>
      </c>
      <c r="E146" s="3">
        <f t="shared" si="45"/>
        <v>49</v>
      </c>
      <c r="F146" s="3">
        <f t="shared" si="45"/>
        <v>50</v>
      </c>
      <c r="G146" s="3">
        <f t="shared" si="45"/>
        <v>51</v>
      </c>
      <c r="H146" s="3">
        <f t="shared" si="45"/>
        <v>52</v>
      </c>
      <c r="I146" s="3">
        <f t="shared" si="45"/>
        <v>53</v>
      </c>
      <c r="J146" s="3">
        <f t="shared" si="45"/>
        <v>54</v>
      </c>
      <c r="K146" s="3">
        <f t="shared" si="45"/>
        <v>55</v>
      </c>
      <c r="L146" s="3">
        <f t="shared" si="45"/>
        <v>56</v>
      </c>
      <c r="M146" s="3">
        <f t="shared" si="45"/>
        <v>57</v>
      </c>
      <c r="N146" s="3">
        <f t="shared" si="45"/>
        <v>58</v>
      </c>
      <c r="O146" s="3">
        <f t="shared" si="45"/>
        <v>59</v>
      </c>
      <c r="P146" s="3">
        <f t="shared" si="45"/>
        <v>60</v>
      </c>
      <c r="Q146" s="3">
        <f t="shared" si="45"/>
        <v>61</v>
      </c>
      <c r="R146" s="3">
        <f t="shared" si="45"/>
        <v>62</v>
      </c>
      <c r="S146" s="3">
        <f t="shared" si="45"/>
        <v>63</v>
      </c>
      <c r="T146" s="3">
        <f t="shared" si="45"/>
        <v>67</v>
      </c>
      <c r="U146" s="3">
        <f t="shared" si="45"/>
        <v>68</v>
      </c>
      <c r="V146" s="3">
        <f t="shared" si="45"/>
        <v>69</v>
      </c>
      <c r="W146" s="3">
        <f t="shared" si="45"/>
        <v>70</v>
      </c>
      <c r="X146" s="3">
        <f t="shared" si="45"/>
        <v>72</v>
      </c>
      <c r="Y146" s="3">
        <f t="shared" si="45"/>
        <v>73</v>
      </c>
      <c r="Z146" s="3">
        <f t="shared" si="45"/>
        <v>74</v>
      </c>
      <c r="AA146" s="3">
        <f t="shared" si="45"/>
        <v>75</v>
      </c>
      <c r="AB146" s="3">
        <f t="shared" si="45"/>
        <v>76</v>
      </c>
      <c r="AC146" s="3">
        <f t="shared" si="45"/>
        <v>77</v>
      </c>
      <c r="AD146" s="3">
        <f t="shared" si="45"/>
        <v>79</v>
      </c>
      <c r="AE146" s="3">
        <f t="shared" si="45"/>
        <v>80</v>
      </c>
      <c r="AF146" s="3">
        <f t="shared" si="45"/>
        <v>81</v>
      </c>
      <c r="AG146" s="3">
        <f t="shared" si="45"/>
        <v>82</v>
      </c>
      <c r="AH146" s="3">
        <f t="shared" si="45"/>
        <v>83</v>
      </c>
      <c r="AI146" s="3">
        <f t="shared" si="45"/>
        <v>84</v>
      </c>
      <c r="AJ146" s="3">
        <f t="shared" si="45"/>
        <v>85</v>
      </c>
      <c r="AK146" s="3">
        <f t="shared" si="45"/>
        <v>86</v>
      </c>
      <c r="AL146" s="3">
        <f t="shared" si="45"/>
        <v>87</v>
      </c>
      <c r="AM146" s="3">
        <f t="shared" si="45"/>
        <v>88</v>
      </c>
      <c r="AN146" s="3">
        <f t="shared" si="45"/>
        <v>89</v>
      </c>
      <c r="AO146" s="3">
        <f t="shared" si="45"/>
        <v>91</v>
      </c>
      <c r="AP146" s="3">
        <f t="shared" si="45"/>
        <v>92</v>
      </c>
      <c r="AQ146" s="3">
        <f t="shared" si="45"/>
        <v>94</v>
      </c>
      <c r="AR146" s="3">
        <f t="shared" si="45"/>
        <v>95</v>
      </c>
      <c r="AS146" s="3">
        <f t="shared" si="45"/>
        <v>96</v>
      </c>
      <c r="AT146" s="3">
        <f t="shared" si="45"/>
        <v>97</v>
      </c>
      <c r="AU146" s="3">
        <f t="shared" si="45"/>
        <v>99</v>
      </c>
      <c r="AV146" s="3">
        <f t="shared" si="45"/>
        <v>100</v>
      </c>
      <c r="AW146" s="3">
        <f t="shared" si="45"/>
        <v>101</v>
      </c>
      <c r="AX146" s="3">
        <f t="shared" si="45"/>
        <v>102</v>
      </c>
      <c r="AY146" s="3">
        <f t="shared" si="45"/>
        <v>104</v>
      </c>
      <c r="AZ146" s="3">
        <f t="shared" si="45"/>
        <v>105</v>
      </c>
      <c r="BA146" s="44">
        <f t="shared" si="45"/>
        <v>106</v>
      </c>
    </row>
    <row r="147" spans="1:54" s="1" customFormat="1">
      <c r="A147" s="53"/>
      <c r="B147" s="65" t="s">
        <v>27</v>
      </c>
      <c r="C147" s="6">
        <v>0.13630679449770738</v>
      </c>
      <c r="D147" s="6">
        <v>0.15243502948241974</v>
      </c>
      <c r="E147" s="6">
        <v>0.16220206707445689</v>
      </c>
      <c r="F147" s="6">
        <v>0.17792891619131199</v>
      </c>
      <c r="G147" s="6">
        <v>0.18689701592999775</v>
      </c>
      <c r="H147" s="6">
        <v>0.19505556815604444</v>
      </c>
      <c r="I147" s="6">
        <v>0.20159271899886233</v>
      </c>
      <c r="J147" s="6">
        <v>0.21971634503603812</v>
      </c>
      <c r="K147" s="6">
        <v>0.23344776851397742</v>
      </c>
      <c r="L147" s="6">
        <v>0.24229516411926838</v>
      </c>
      <c r="M147" s="6">
        <v>0.2543724279835391</v>
      </c>
      <c r="N147" s="6">
        <v>0.26756471209720023</v>
      </c>
      <c r="O147" s="6">
        <v>0.27597911227154048</v>
      </c>
      <c r="P147" s="6">
        <v>0.30361050328227568</v>
      </c>
      <c r="Q147" s="6">
        <v>0.31583155650319827</v>
      </c>
      <c r="R147" s="6">
        <v>0.33140336366142814</v>
      </c>
      <c r="S147" s="6">
        <v>0.34943256795988387</v>
      </c>
      <c r="T147" s="6">
        <v>0.41119807344972908</v>
      </c>
      <c r="U147" s="6">
        <v>0.42268656716417913</v>
      </c>
      <c r="V147" s="6">
        <v>0.43484584060500286</v>
      </c>
      <c r="W147" s="6">
        <v>0.45527968890218368</v>
      </c>
      <c r="X147" s="6">
        <v>0.50766057748968774</v>
      </c>
      <c r="Y147" s="6">
        <v>0.51648351648351642</v>
      </c>
      <c r="Z147" s="6">
        <v>0.54039167686658507</v>
      </c>
      <c r="AA147" s="6">
        <v>0.5609379821042888</v>
      </c>
      <c r="AB147" s="6">
        <v>0.58521822236381016</v>
      </c>
      <c r="AC147" s="6">
        <v>0.61578604044357466</v>
      </c>
      <c r="AD147" s="6">
        <v>0.62557377049180318</v>
      </c>
      <c r="AE147" s="6">
        <v>0.67323755429335108</v>
      </c>
      <c r="AF147" s="6">
        <v>0.68578135479543922</v>
      </c>
      <c r="AG147" s="6">
        <v>0.72484807562457787</v>
      </c>
      <c r="AH147" s="6">
        <v>0.73692864189411378</v>
      </c>
      <c r="AI147" s="6">
        <v>0.76526117054751419</v>
      </c>
      <c r="AJ147" s="6">
        <v>0.78375796178343948</v>
      </c>
      <c r="AK147" s="6">
        <v>0.82056384742951904</v>
      </c>
      <c r="AL147" s="6">
        <v>0.8620223199188366</v>
      </c>
      <c r="AM147" s="6">
        <v>0.88596779493920474</v>
      </c>
      <c r="AN147" s="6">
        <v>0.91807147673634526</v>
      </c>
      <c r="AO147" s="6">
        <v>0.96949740034662035</v>
      </c>
      <c r="AP147" s="6">
        <v>1.0456191165821866</v>
      </c>
      <c r="AQ147" s="6">
        <v>1.0707142857142857</v>
      </c>
      <c r="AR147" s="6">
        <v>1.1149425287356323</v>
      </c>
      <c r="AS147" s="6">
        <v>1.1426507764535934</v>
      </c>
      <c r="AT147" s="6">
        <v>1.1834698966868542</v>
      </c>
      <c r="AU147" s="6">
        <v>1.2457288258814976</v>
      </c>
      <c r="AV147" s="6">
        <v>1.3119266055045871</v>
      </c>
      <c r="AW147" s="6">
        <v>1.3384728340675478</v>
      </c>
      <c r="AX147" s="6">
        <v>1.3580562659846547</v>
      </c>
      <c r="AY147" s="6">
        <v>1.4136650575566283</v>
      </c>
      <c r="AZ147" s="6">
        <v>1.472464868970756</v>
      </c>
      <c r="BA147" s="7">
        <v>1.5199535063928709</v>
      </c>
    </row>
    <row r="148" spans="1:54" s="1" customFormat="1" ht="18" thickBot="1">
      <c r="A148" s="54"/>
      <c r="B148" s="66" t="s">
        <v>74</v>
      </c>
      <c r="C148" s="2">
        <f>POWER((C147/0.97944),(1/3))</f>
        <v>0.51821886970462916</v>
      </c>
      <c r="D148" s="2">
        <f t="shared" ref="D148:BA148" si="46">POWER((D147/0.97944),(1/3))</f>
        <v>0.53790095359544732</v>
      </c>
      <c r="E148" s="2">
        <f t="shared" si="46"/>
        <v>0.54915235367354009</v>
      </c>
      <c r="F148" s="2">
        <f t="shared" si="46"/>
        <v>0.56635607801255861</v>
      </c>
      <c r="G148" s="2">
        <f t="shared" si="46"/>
        <v>0.57571583778968849</v>
      </c>
      <c r="H148" s="2">
        <f t="shared" si="46"/>
        <v>0.58397399147103368</v>
      </c>
      <c r="I148" s="2">
        <f t="shared" si="46"/>
        <v>0.59042626488045324</v>
      </c>
      <c r="J148" s="2">
        <f t="shared" si="46"/>
        <v>0.60761456611026399</v>
      </c>
      <c r="K148" s="2">
        <f t="shared" si="46"/>
        <v>0.62001752262611476</v>
      </c>
      <c r="L148" s="2">
        <f t="shared" si="46"/>
        <v>0.62775325017448991</v>
      </c>
      <c r="M148" s="2">
        <f t="shared" si="46"/>
        <v>0.63801477033264964</v>
      </c>
      <c r="N148" s="2">
        <f t="shared" si="46"/>
        <v>0.64885900028079602</v>
      </c>
      <c r="O148" s="2">
        <f t="shared" si="46"/>
        <v>0.65559071223509413</v>
      </c>
      <c r="P148" s="2">
        <f t="shared" si="46"/>
        <v>0.67677813362637074</v>
      </c>
      <c r="Q148" s="2">
        <f t="shared" si="46"/>
        <v>0.68573959728634737</v>
      </c>
      <c r="R148" s="2">
        <f t="shared" si="46"/>
        <v>0.69682922797265745</v>
      </c>
      <c r="S148" s="2">
        <f t="shared" si="46"/>
        <v>0.70924320082504477</v>
      </c>
      <c r="T148" s="2">
        <f t="shared" si="46"/>
        <v>0.74878605014324895</v>
      </c>
      <c r="U148" s="2">
        <f t="shared" si="46"/>
        <v>0.75569555889448758</v>
      </c>
      <c r="V148" s="2">
        <f t="shared" si="46"/>
        <v>0.76287343952829856</v>
      </c>
      <c r="W148" s="2">
        <f t="shared" si="46"/>
        <v>0.77464040597720585</v>
      </c>
      <c r="X148" s="2">
        <f t="shared" si="46"/>
        <v>0.80327675748197225</v>
      </c>
      <c r="Y148" s="2">
        <f t="shared" si="46"/>
        <v>0.80790359944464807</v>
      </c>
      <c r="Z148" s="2">
        <f t="shared" si="46"/>
        <v>0.82018207130007859</v>
      </c>
      <c r="AA148" s="2">
        <f t="shared" si="46"/>
        <v>0.83044779657651024</v>
      </c>
      <c r="AB148" s="2">
        <f t="shared" si="46"/>
        <v>0.84226095428379266</v>
      </c>
      <c r="AC148" s="2">
        <f t="shared" si="46"/>
        <v>0.85667744810527524</v>
      </c>
      <c r="AD148" s="2">
        <f t="shared" si="46"/>
        <v>0.86119248523001757</v>
      </c>
      <c r="AE148" s="2">
        <f t="shared" si="46"/>
        <v>0.88253139881091358</v>
      </c>
      <c r="AF148" s="2">
        <f t="shared" si="46"/>
        <v>0.88797883043256565</v>
      </c>
      <c r="AG148" s="2">
        <f t="shared" si="46"/>
        <v>0.90453015795217839</v>
      </c>
      <c r="AH148" s="2">
        <f t="shared" si="46"/>
        <v>0.90952756688131375</v>
      </c>
      <c r="AI148" s="2">
        <f t="shared" si="46"/>
        <v>0.92103743124023252</v>
      </c>
      <c r="AJ148" s="2">
        <f t="shared" si="46"/>
        <v>0.92839909773514573</v>
      </c>
      <c r="AK148" s="2">
        <f t="shared" si="46"/>
        <v>0.94271014499848049</v>
      </c>
      <c r="AL148" s="2">
        <f t="shared" si="46"/>
        <v>0.95832663364730175</v>
      </c>
      <c r="AM148" s="2">
        <f t="shared" si="46"/>
        <v>0.96711926164184903</v>
      </c>
      <c r="AN148" s="2">
        <f t="shared" si="46"/>
        <v>0.97866236150185704</v>
      </c>
      <c r="AO148" s="2">
        <f t="shared" si="46"/>
        <v>0.99660471488613322</v>
      </c>
      <c r="AP148" s="2">
        <f t="shared" si="46"/>
        <v>1.0220337231208909</v>
      </c>
      <c r="AQ148" s="2">
        <f t="shared" si="46"/>
        <v>1.0301455406952096</v>
      </c>
      <c r="AR148" s="2">
        <f t="shared" si="46"/>
        <v>1.0441387535777651</v>
      </c>
      <c r="AS148" s="2">
        <f t="shared" si="46"/>
        <v>1.0527176251905148</v>
      </c>
      <c r="AT148" s="2">
        <f t="shared" si="46"/>
        <v>1.0651067238650556</v>
      </c>
      <c r="AU148" s="2">
        <f t="shared" si="46"/>
        <v>1.0834658465176343</v>
      </c>
      <c r="AV148" s="2">
        <f t="shared" si="46"/>
        <v>1.1023273113955994</v>
      </c>
      <c r="AW148" s="2">
        <f t="shared" si="46"/>
        <v>1.1097127474236943</v>
      </c>
      <c r="AX148" s="2">
        <f t="shared" si="46"/>
        <v>1.1150986988669582</v>
      </c>
      <c r="AY148" s="2">
        <f t="shared" si="46"/>
        <v>1.1301156669242789</v>
      </c>
      <c r="AZ148" s="2">
        <f t="shared" si="46"/>
        <v>1.1455719429645661</v>
      </c>
      <c r="BA148" s="45">
        <f t="shared" si="46"/>
        <v>1.1577571960449824</v>
      </c>
    </row>
    <row r="149" spans="1:54" s="1" customFormat="1">
      <c r="C149" s="12"/>
      <c r="D149" s="3"/>
      <c r="E149" s="3"/>
      <c r="F149" s="3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</row>
    <row r="150" spans="1:54" s="1" customFormat="1" ht="15.75" thickBot="1"/>
    <row r="151" spans="1:54" s="1" customFormat="1">
      <c r="A151" s="52" t="s">
        <v>23</v>
      </c>
      <c r="B151" s="64" t="s">
        <v>25</v>
      </c>
      <c r="C151" s="4">
        <v>8</v>
      </c>
      <c r="D151" s="4">
        <v>10</v>
      </c>
      <c r="E151" s="4">
        <v>12</v>
      </c>
      <c r="F151" s="4">
        <v>13</v>
      </c>
      <c r="G151" s="4">
        <v>16</v>
      </c>
      <c r="H151" s="4">
        <v>20</v>
      </c>
      <c r="I151" s="4">
        <v>21</v>
      </c>
      <c r="J151" s="4">
        <v>22</v>
      </c>
      <c r="K151" s="4">
        <v>24</v>
      </c>
      <c r="L151" s="4">
        <v>26</v>
      </c>
      <c r="M151" s="4">
        <v>27</v>
      </c>
      <c r="N151" s="4">
        <v>28</v>
      </c>
      <c r="O151" s="4">
        <v>29</v>
      </c>
      <c r="P151" s="4">
        <v>31</v>
      </c>
      <c r="Q151" s="4">
        <v>32</v>
      </c>
      <c r="R151" s="4">
        <v>33</v>
      </c>
      <c r="S151" s="4">
        <v>35</v>
      </c>
      <c r="T151" s="4">
        <v>36</v>
      </c>
      <c r="U151" s="4">
        <v>37</v>
      </c>
      <c r="V151" s="4">
        <v>38</v>
      </c>
      <c r="W151" s="4">
        <v>39</v>
      </c>
      <c r="X151" s="4">
        <v>40</v>
      </c>
      <c r="Y151" s="4">
        <v>42</v>
      </c>
      <c r="Z151" s="4">
        <v>43</v>
      </c>
      <c r="AA151" s="4">
        <v>44</v>
      </c>
      <c r="AB151" s="4">
        <v>45</v>
      </c>
      <c r="AC151" s="4">
        <v>46</v>
      </c>
      <c r="AD151" s="4">
        <v>48</v>
      </c>
      <c r="AE151" s="4">
        <v>50</v>
      </c>
      <c r="AF151" s="4">
        <v>51</v>
      </c>
      <c r="AG151" s="4">
        <v>53</v>
      </c>
      <c r="AH151" s="4">
        <v>55</v>
      </c>
      <c r="AI151" s="4">
        <v>57</v>
      </c>
      <c r="AJ151" s="4">
        <v>59</v>
      </c>
      <c r="AK151" s="4">
        <v>60</v>
      </c>
      <c r="AL151" s="4">
        <v>61</v>
      </c>
      <c r="AM151" s="4">
        <v>62</v>
      </c>
      <c r="AN151" s="4">
        <v>64</v>
      </c>
      <c r="AO151" s="4">
        <v>66</v>
      </c>
      <c r="AP151" s="4">
        <v>67</v>
      </c>
      <c r="AQ151" s="5">
        <v>70</v>
      </c>
    </row>
    <row r="152" spans="1:54" s="1" customFormat="1">
      <c r="A152" s="53"/>
      <c r="B152" s="65" t="s">
        <v>26</v>
      </c>
      <c r="C152" s="6">
        <f>C151+41.5</f>
        <v>49.5</v>
      </c>
      <c r="D152" s="6">
        <f t="shared" ref="D152:AQ152" si="47">D151+41.5</f>
        <v>51.5</v>
      </c>
      <c r="E152" s="6">
        <f t="shared" si="47"/>
        <v>53.5</v>
      </c>
      <c r="F152" s="6">
        <f t="shared" si="47"/>
        <v>54.5</v>
      </c>
      <c r="G152" s="6">
        <f t="shared" si="47"/>
        <v>57.5</v>
      </c>
      <c r="H152" s="6">
        <f t="shared" si="47"/>
        <v>61.5</v>
      </c>
      <c r="I152" s="6">
        <f t="shared" si="47"/>
        <v>62.5</v>
      </c>
      <c r="J152" s="6">
        <f t="shared" si="47"/>
        <v>63.5</v>
      </c>
      <c r="K152" s="6">
        <f t="shared" si="47"/>
        <v>65.5</v>
      </c>
      <c r="L152" s="6">
        <f t="shared" si="47"/>
        <v>67.5</v>
      </c>
      <c r="M152" s="6">
        <f t="shared" si="47"/>
        <v>68.5</v>
      </c>
      <c r="N152" s="6">
        <f t="shared" si="47"/>
        <v>69.5</v>
      </c>
      <c r="O152" s="6">
        <f t="shared" si="47"/>
        <v>70.5</v>
      </c>
      <c r="P152" s="6">
        <f t="shared" si="47"/>
        <v>72.5</v>
      </c>
      <c r="Q152" s="6">
        <f t="shared" si="47"/>
        <v>73.5</v>
      </c>
      <c r="R152" s="6">
        <f t="shared" si="47"/>
        <v>74.5</v>
      </c>
      <c r="S152" s="6">
        <f t="shared" si="47"/>
        <v>76.5</v>
      </c>
      <c r="T152" s="6">
        <f t="shared" si="47"/>
        <v>77.5</v>
      </c>
      <c r="U152" s="6">
        <f t="shared" si="47"/>
        <v>78.5</v>
      </c>
      <c r="V152" s="6">
        <f t="shared" si="47"/>
        <v>79.5</v>
      </c>
      <c r="W152" s="6">
        <f t="shared" si="47"/>
        <v>80.5</v>
      </c>
      <c r="X152" s="6">
        <f t="shared" si="47"/>
        <v>81.5</v>
      </c>
      <c r="Y152" s="6">
        <f t="shared" si="47"/>
        <v>83.5</v>
      </c>
      <c r="Z152" s="6">
        <f t="shared" si="47"/>
        <v>84.5</v>
      </c>
      <c r="AA152" s="6">
        <f t="shared" si="47"/>
        <v>85.5</v>
      </c>
      <c r="AB152" s="6">
        <f t="shared" si="47"/>
        <v>86.5</v>
      </c>
      <c r="AC152" s="6">
        <f t="shared" si="47"/>
        <v>87.5</v>
      </c>
      <c r="AD152" s="6">
        <f t="shared" si="47"/>
        <v>89.5</v>
      </c>
      <c r="AE152" s="6">
        <f t="shared" si="47"/>
        <v>91.5</v>
      </c>
      <c r="AF152" s="6">
        <f t="shared" si="47"/>
        <v>92.5</v>
      </c>
      <c r="AG152" s="6">
        <f t="shared" si="47"/>
        <v>94.5</v>
      </c>
      <c r="AH152" s="6">
        <f t="shared" si="47"/>
        <v>96.5</v>
      </c>
      <c r="AI152" s="6">
        <f t="shared" si="47"/>
        <v>98.5</v>
      </c>
      <c r="AJ152" s="6">
        <f t="shared" si="47"/>
        <v>100.5</v>
      </c>
      <c r="AK152" s="6">
        <f t="shared" si="47"/>
        <v>101.5</v>
      </c>
      <c r="AL152" s="6">
        <f t="shared" si="47"/>
        <v>102.5</v>
      </c>
      <c r="AM152" s="6">
        <f t="shared" si="47"/>
        <v>103.5</v>
      </c>
      <c r="AN152" s="6">
        <f t="shared" si="47"/>
        <v>105.5</v>
      </c>
      <c r="AO152" s="6">
        <f t="shared" si="47"/>
        <v>107.5</v>
      </c>
      <c r="AP152" s="6">
        <f t="shared" si="47"/>
        <v>108.5</v>
      </c>
      <c r="AQ152" s="7">
        <f t="shared" si="47"/>
        <v>111.5</v>
      </c>
    </row>
    <row r="153" spans="1:54" s="1" customFormat="1">
      <c r="A153" s="53"/>
      <c r="B153" s="65" t="s">
        <v>27</v>
      </c>
      <c r="C153" s="6">
        <v>0.17402522935779816</v>
      </c>
      <c r="D153" s="6">
        <v>0.1929016526686535</v>
      </c>
      <c r="E153" s="6">
        <v>0.20210580380071907</v>
      </c>
      <c r="F153" s="6">
        <v>0.21019269776876268</v>
      </c>
      <c r="G153" s="6">
        <v>0.27189222290263326</v>
      </c>
      <c r="H153" s="6">
        <v>0.30257936507936511</v>
      </c>
      <c r="I153" s="6">
        <v>0.32234653764741455</v>
      </c>
      <c r="J153" s="6">
        <v>0.3443068559347629</v>
      </c>
      <c r="K153" s="6">
        <v>0.36204244847739159</v>
      </c>
      <c r="L153" s="6">
        <v>0.39405762304921971</v>
      </c>
      <c r="M153" s="6">
        <v>0.40546156129415262</v>
      </c>
      <c r="N153" s="6">
        <v>0.43059319482083713</v>
      </c>
      <c r="O153" s="6">
        <v>0.44365989997057959</v>
      </c>
      <c r="P153" s="6">
        <v>0.48133167392657128</v>
      </c>
      <c r="Q153" s="6">
        <v>0.50382614018977656</v>
      </c>
      <c r="R153" s="6">
        <v>0.51996285979572887</v>
      </c>
      <c r="S153" s="6">
        <v>0.572897761645493</v>
      </c>
      <c r="T153" s="6">
        <v>0.5913359588003636</v>
      </c>
      <c r="U153" s="6">
        <v>0.61713395638629276</v>
      </c>
      <c r="V153" s="6">
        <v>0.64109848484848486</v>
      </c>
      <c r="W153" s="6">
        <v>0.68689788053949907</v>
      </c>
      <c r="X153" s="6">
        <v>0.70364450127877243</v>
      </c>
      <c r="Y153" s="6">
        <v>0.73400783289817229</v>
      </c>
      <c r="Z153" s="6">
        <v>0.76229768327515068</v>
      </c>
      <c r="AA153" s="6">
        <v>0.79895561357702349</v>
      </c>
      <c r="AB153" s="6">
        <v>0.8130293159609121</v>
      </c>
      <c r="AC153" s="6">
        <v>0.85191238966982674</v>
      </c>
      <c r="AD153" s="6">
        <v>0.88933467067870287</v>
      </c>
      <c r="AE153" s="6">
        <v>0.94479973073039381</v>
      </c>
      <c r="AF153" s="6">
        <v>0.99795570698466773</v>
      </c>
      <c r="AG153" s="6">
        <v>1.0387677397023192</v>
      </c>
      <c r="AH153" s="6">
        <v>1.1506456241032998</v>
      </c>
      <c r="AI153" s="6">
        <v>1.2262210796915167</v>
      </c>
      <c r="AJ153" s="6">
        <v>1.2663919070813037</v>
      </c>
      <c r="AK153" s="6">
        <v>1.3264367816091953</v>
      </c>
      <c r="AL153" s="6">
        <v>1.3930250783699059</v>
      </c>
      <c r="AM153" s="6">
        <v>1.4302600472813238</v>
      </c>
      <c r="AN153" s="6">
        <v>1.4639215686274509</v>
      </c>
      <c r="AO153" s="6">
        <v>1.5705353653771004</v>
      </c>
      <c r="AP153" s="6">
        <v>1.6124180485923643</v>
      </c>
      <c r="AQ153" s="7">
        <v>1.7056694813027744</v>
      </c>
    </row>
    <row r="154" spans="1:54" s="1" customFormat="1" ht="18" thickBot="1">
      <c r="A154" s="54"/>
      <c r="B154" s="66" t="s">
        <v>74</v>
      </c>
      <c r="C154" s="8">
        <f>POWER((C153/0.985256),(1/3))</f>
        <v>0.56107516024266024</v>
      </c>
      <c r="D154" s="8">
        <f t="shared" ref="D154:AQ154" si="48">POWER((D153/0.985256),(1/3))</f>
        <v>0.58066941752267942</v>
      </c>
      <c r="E154" s="8">
        <f t="shared" si="48"/>
        <v>0.58976170029781949</v>
      </c>
      <c r="F154" s="8">
        <f t="shared" si="48"/>
        <v>0.59752513497219106</v>
      </c>
      <c r="G154" s="8">
        <f t="shared" si="48"/>
        <v>0.65105233227895398</v>
      </c>
      <c r="H154" s="8">
        <f t="shared" si="48"/>
        <v>0.67467829640225274</v>
      </c>
      <c r="I154" s="8">
        <f t="shared" si="48"/>
        <v>0.689061481925898</v>
      </c>
      <c r="J154" s="8">
        <f t="shared" si="48"/>
        <v>0.70436677283211513</v>
      </c>
      <c r="K154" s="8">
        <f t="shared" si="48"/>
        <v>0.71625907086627238</v>
      </c>
      <c r="L154" s="8">
        <f t="shared" si="48"/>
        <v>0.73677839396129841</v>
      </c>
      <c r="M154" s="8">
        <f t="shared" si="48"/>
        <v>0.74381831315127456</v>
      </c>
      <c r="N154" s="8">
        <f t="shared" si="48"/>
        <v>0.75887927287604928</v>
      </c>
      <c r="O154" s="8">
        <f t="shared" si="48"/>
        <v>0.76647918060546727</v>
      </c>
      <c r="P154" s="8">
        <f t="shared" si="48"/>
        <v>0.78758684037136073</v>
      </c>
      <c r="Q154" s="8">
        <f t="shared" si="48"/>
        <v>0.79966950739911613</v>
      </c>
      <c r="R154" s="8">
        <f t="shared" si="48"/>
        <v>0.8081173142402277</v>
      </c>
      <c r="S154" s="8">
        <f t="shared" si="48"/>
        <v>0.83465950936293354</v>
      </c>
      <c r="T154" s="8">
        <f t="shared" si="48"/>
        <v>0.84351938363026568</v>
      </c>
      <c r="U154" s="8">
        <f t="shared" si="48"/>
        <v>0.85561183844778699</v>
      </c>
      <c r="V154" s="8">
        <f t="shared" si="48"/>
        <v>0.86654652976506363</v>
      </c>
      <c r="W154" s="8">
        <f t="shared" si="48"/>
        <v>0.88670882199291645</v>
      </c>
      <c r="X154" s="8">
        <f t="shared" si="48"/>
        <v>0.89385705021754602</v>
      </c>
      <c r="Y154" s="8">
        <f t="shared" si="48"/>
        <v>0.90653352315941149</v>
      </c>
      <c r="Z154" s="8">
        <f t="shared" si="48"/>
        <v>0.9180334461241505</v>
      </c>
      <c r="AA154" s="8">
        <f t="shared" si="48"/>
        <v>0.93251935525320362</v>
      </c>
      <c r="AB154" s="8">
        <f t="shared" si="48"/>
        <v>0.93796299723533949</v>
      </c>
      <c r="AC154" s="8">
        <f t="shared" si="48"/>
        <v>0.95268343823019175</v>
      </c>
      <c r="AD154" s="8">
        <f t="shared" si="48"/>
        <v>0.96643365438722661</v>
      </c>
      <c r="AE154" s="8">
        <f t="shared" si="48"/>
        <v>0.98612103798799378</v>
      </c>
      <c r="AF154" s="8">
        <f t="shared" si="48"/>
        <v>1.0042782549358817</v>
      </c>
      <c r="AG154" s="8">
        <f t="shared" si="48"/>
        <v>1.0177859587170257</v>
      </c>
      <c r="AH154" s="8">
        <f t="shared" si="48"/>
        <v>1.0530867956105983</v>
      </c>
      <c r="AI154" s="8">
        <f t="shared" si="48"/>
        <v>1.0756555684131142</v>
      </c>
      <c r="AJ154" s="8">
        <f t="shared" si="48"/>
        <v>1.0872756937195041</v>
      </c>
      <c r="AK154" s="8">
        <f t="shared" si="48"/>
        <v>1.1041951179438452</v>
      </c>
      <c r="AL154" s="8">
        <f t="shared" si="48"/>
        <v>1.1223714620164928</v>
      </c>
      <c r="AM154" s="8">
        <f t="shared" si="48"/>
        <v>1.1322838327856275</v>
      </c>
      <c r="AN154" s="8">
        <f t="shared" si="48"/>
        <v>1.1410979024651027</v>
      </c>
      <c r="AO154" s="8">
        <f t="shared" si="48"/>
        <v>1.1681525033234352</v>
      </c>
      <c r="AP154" s="8">
        <f t="shared" si="48"/>
        <v>1.1784455501331879</v>
      </c>
      <c r="AQ154" s="9">
        <f t="shared" si="48"/>
        <v>1.2007389450392165</v>
      </c>
    </row>
    <row r="155" spans="1:54" s="1" customFormat="1">
      <c r="A155" s="52" t="s">
        <v>24</v>
      </c>
      <c r="B155" s="64" t="s">
        <v>25</v>
      </c>
      <c r="C155" s="4">
        <v>7</v>
      </c>
      <c r="D155" s="4">
        <v>9</v>
      </c>
      <c r="E155" s="4">
        <v>10</v>
      </c>
      <c r="F155" s="4">
        <v>12</v>
      </c>
      <c r="G155" s="4">
        <v>14</v>
      </c>
      <c r="H155" s="4">
        <v>17</v>
      </c>
      <c r="I155" s="4">
        <v>18</v>
      </c>
      <c r="J155" s="4">
        <v>20</v>
      </c>
      <c r="K155" s="4">
        <v>21</v>
      </c>
      <c r="L155" s="4">
        <v>22</v>
      </c>
      <c r="M155" s="4">
        <v>23</v>
      </c>
      <c r="N155" s="4">
        <v>25</v>
      </c>
      <c r="O155" s="4">
        <v>27</v>
      </c>
      <c r="P155" s="4">
        <v>29</v>
      </c>
      <c r="Q155" s="4">
        <v>31</v>
      </c>
      <c r="R155" s="4">
        <v>32</v>
      </c>
      <c r="S155" s="4">
        <v>33</v>
      </c>
      <c r="T155" s="4">
        <v>34</v>
      </c>
      <c r="U155" s="4">
        <v>36</v>
      </c>
      <c r="V155" s="4">
        <v>38</v>
      </c>
      <c r="W155" s="4">
        <v>39</v>
      </c>
      <c r="X155" s="4">
        <v>40</v>
      </c>
      <c r="Y155" s="4">
        <v>42</v>
      </c>
      <c r="Z155" s="4">
        <v>43</v>
      </c>
      <c r="AA155" s="4">
        <v>44</v>
      </c>
      <c r="AB155" s="4">
        <v>45</v>
      </c>
      <c r="AC155" s="4">
        <v>46</v>
      </c>
      <c r="AD155" s="4">
        <v>47</v>
      </c>
      <c r="AE155" s="4">
        <v>48</v>
      </c>
      <c r="AF155" s="4">
        <v>49</v>
      </c>
      <c r="AG155" s="4">
        <v>50</v>
      </c>
      <c r="AH155" s="4">
        <v>51</v>
      </c>
      <c r="AI155" s="4">
        <v>53</v>
      </c>
      <c r="AJ155" s="4">
        <v>55</v>
      </c>
      <c r="AK155" s="4">
        <v>57</v>
      </c>
      <c r="AL155" s="4">
        <v>59</v>
      </c>
      <c r="AM155" s="4">
        <v>60</v>
      </c>
      <c r="AN155" s="4">
        <v>61</v>
      </c>
      <c r="AO155" s="4">
        <v>62</v>
      </c>
      <c r="AP155" s="4">
        <v>63</v>
      </c>
      <c r="AQ155" s="4">
        <v>65</v>
      </c>
      <c r="AR155" s="4">
        <v>67</v>
      </c>
      <c r="AS155" s="5">
        <v>68</v>
      </c>
    </row>
    <row r="156" spans="1:54" s="1" customFormat="1">
      <c r="A156" s="53"/>
      <c r="B156" s="65" t="s">
        <v>26</v>
      </c>
      <c r="C156" s="6">
        <f>C155+41.5</f>
        <v>48.5</v>
      </c>
      <c r="D156" s="6">
        <f t="shared" ref="D156:AS156" si="49">D155+41.5</f>
        <v>50.5</v>
      </c>
      <c r="E156" s="6">
        <f t="shared" si="49"/>
        <v>51.5</v>
      </c>
      <c r="F156" s="6">
        <f t="shared" si="49"/>
        <v>53.5</v>
      </c>
      <c r="G156" s="6">
        <f t="shared" si="49"/>
        <v>55.5</v>
      </c>
      <c r="H156" s="6">
        <f t="shared" si="49"/>
        <v>58.5</v>
      </c>
      <c r="I156" s="6">
        <f t="shared" si="49"/>
        <v>59.5</v>
      </c>
      <c r="J156" s="6">
        <f t="shared" si="49"/>
        <v>61.5</v>
      </c>
      <c r="K156" s="6">
        <f t="shared" si="49"/>
        <v>62.5</v>
      </c>
      <c r="L156" s="6">
        <f t="shared" si="49"/>
        <v>63.5</v>
      </c>
      <c r="M156" s="6">
        <f t="shared" si="49"/>
        <v>64.5</v>
      </c>
      <c r="N156" s="6">
        <f t="shared" si="49"/>
        <v>66.5</v>
      </c>
      <c r="O156" s="6">
        <f t="shared" si="49"/>
        <v>68.5</v>
      </c>
      <c r="P156" s="6">
        <f t="shared" si="49"/>
        <v>70.5</v>
      </c>
      <c r="Q156" s="6">
        <f t="shared" si="49"/>
        <v>72.5</v>
      </c>
      <c r="R156" s="6">
        <f t="shared" si="49"/>
        <v>73.5</v>
      </c>
      <c r="S156" s="6">
        <f t="shared" si="49"/>
        <v>74.5</v>
      </c>
      <c r="T156" s="6">
        <f t="shared" si="49"/>
        <v>75.5</v>
      </c>
      <c r="U156" s="6">
        <f t="shared" si="49"/>
        <v>77.5</v>
      </c>
      <c r="V156" s="6">
        <f t="shared" si="49"/>
        <v>79.5</v>
      </c>
      <c r="W156" s="6">
        <f t="shared" si="49"/>
        <v>80.5</v>
      </c>
      <c r="X156" s="6">
        <f t="shared" si="49"/>
        <v>81.5</v>
      </c>
      <c r="Y156" s="6">
        <f t="shared" si="49"/>
        <v>83.5</v>
      </c>
      <c r="Z156" s="6">
        <f t="shared" si="49"/>
        <v>84.5</v>
      </c>
      <c r="AA156" s="6">
        <f t="shared" si="49"/>
        <v>85.5</v>
      </c>
      <c r="AB156" s="6">
        <f t="shared" si="49"/>
        <v>86.5</v>
      </c>
      <c r="AC156" s="6">
        <f t="shared" si="49"/>
        <v>87.5</v>
      </c>
      <c r="AD156" s="6">
        <f t="shared" si="49"/>
        <v>88.5</v>
      </c>
      <c r="AE156" s="6">
        <f t="shared" si="49"/>
        <v>89.5</v>
      </c>
      <c r="AF156" s="6">
        <f t="shared" si="49"/>
        <v>90.5</v>
      </c>
      <c r="AG156" s="6">
        <f t="shared" si="49"/>
        <v>91.5</v>
      </c>
      <c r="AH156" s="6">
        <f t="shared" si="49"/>
        <v>92.5</v>
      </c>
      <c r="AI156" s="6">
        <f t="shared" si="49"/>
        <v>94.5</v>
      </c>
      <c r="AJ156" s="6">
        <f t="shared" si="49"/>
        <v>96.5</v>
      </c>
      <c r="AK156" s="6">
        <f t="shared" si="49"/>
        <v>98.5</v>
      </c>
      <c r="AL156" s="6">
        <f t="shared" si="49"/>
        <v>100.5</v>
      </c>
      <c r="AM156" s="6">
        <f t="shared" si="49"/>
        <v>101.5</v>
      </c>
      <c r="AN156" s="6">
        <f t="shared" si="49"/>
        <v>102.5</v>
      </c>
      <c r="AO156" s="6">
        <f t="shared" si="49"/>
        <v>103.5</v>
      </c>
      <c r="AP156" s="6">
        <f t="shared" si="49"/>
        <v>104.5</v>
      </c>
      <c r="AQ156" s="6">
        <f t="shared" si="49"/>
        <v>106.5</v>
      </c>
      <c r="AR156" s="6">
        <f t="shared" si="49"/>
        <v>108.5</v>
      </c>
      <c r="AS156" s="7">
        <f t="shared" si="49"/>
        <v>109.5</v>
      </c>
    </row>
    <row r="157" spans="1:54" s="1" customFormat="1">
      <c r="A157" s="53"/>
      <c r="B157" s="65" t="s">
        <v>27</v>
      </c>
      <c r="C157" s="6">
        <v>0.14399318375461517</v>
      </c>
      <c r="D157" s="6">
        <v>0.15902891434806329</v>
      </c>
      <c r="E157" s="6">
        <v>0.19094548814290116</v>
      </c>
      <c r="F157" s="6">
        <v>0.19395821569734611</v>
      </c>
      <c r="G157" s="6">
        <v>0.22746230349695218</v>
      </c>
      <c r="H157" s="6">
        <v>0.27863128491620115</v>
      </c>
      <c r="I157" s="6">
        <v>0.28796708947548849</v>
      </c>
      <c r="J157" s="6">
        <v>0.33046902971715003</v>
      </c>
      <c r="K157" s="6">
        <v>0.33786610878661089</v>
      </c>
      <c r="L157" s="6">
        <v>0.36048210372534695</v>
      </c>
      <c r="M157" s="6">
        <v>0.38054016620498615</v>
      </c>
      <c r="N157" s="6">
        <v>0.43141512848353242</v>
      </c>
      <c r="O157" s="6">
        <v>0.46200378071833653</v>
      </c>
      <c r="P157" s="6">
        <v>0.5030911901081917</v>
      </c>
      <c r="Q157" s="6">
        <v>0.53069679849340867</v>
      </c>
      <c r="R157" s="6">
        <v>0.5600303951367781</v>
      </c>
      <c r="S157" s="6">
        <v>0.60438247011952184</v>
      </c>
      <c r="T157" s="6">
        <v>0.62724014336917566</v>
      </c>
      <c r="U157" s="6">
        <v>0.67322060558395602</v>
      </c>
      <c r="V157" s="6">
        <v>0.71399919775371046</v>
      </c>
      <c r="W157" s="6">
        <v>0.72925764192139741</v>
      </c>
      <c r="X157" s="6">
        <v>0.76093749999999993</v>
      </c>
      <c r="Y157" s="6">
        <v>0.78495470657739264</v>
      </c>
      <c r="Z157" s="6">
        <v>0.82647865256560915</v>
      </c>
      <c r="AA157" s="6">
        <v>0.84744469870327999</v>
      </c>
      <c r="AB157" s="6">
        <v>0.87176560121765601</v>
      </c>
      <c r="AC157" s="6">
        <v>0.90267175572519076</v>
      </c>
      <c r="AD157" s="6">
        <v>0.94557301648141057</v>
      </c>
      <c r="AE157" s="6">
        <v>0.96905222437137328</v>
      </c>
      <c r="AF157" s="6">
        <v>0.99843075715967045</v>
      </c>
      <c r="AG157" s="6">
        <v>1.0285490809542432</v>
      </c>
      <c r="AH157" s="6">
        <v>1.0582112567463375</v>
      </c>
      <c r="AI157" s="6">
        <v>1.1311475409836065</v>
      </c>
      <c r="AJ157" s="6">
        <v>1.1885340515582918</v>
      </c>
      <c r="AK157" s="6">
        <v>1.2650695517774344</v>
      </c>
      <c r="AL157" s="6">
        <v>1.3429360694554064</v>
      </c>
      <c r="AM157" s="6">
        <v>1.4036918138041732</v>
      </c>
      <c r="AN157" s="6">
        <v>1.4248704663212435</v>
      </c>
      <c r="AO157" s="6">
        <v>1.5296490520371118</v>
      </c>
      <c r="AP157" s="6">
        <v>1.6564495530012771</v>
      </c>
      <c r="AQ157" s="6">
        <v>1.7042434633519075</v>
      </c>
      <c r="AR157" s="6">
        <v>1.7704703832752613</v>
      </c>
      <c r="AS157" s="7">
        <v>1.8438612099644129</v>
      </c>
    </row>
    <row r="158" spans="1:54" s="1" customFormat="1" ht="18" thickBot="1">
      <c r="A158" s="54"/>
      <c r="B158" s="66" t="s">
        <v>74</v>
      </c>
      <c r="C158" s="8">
        <f>POWER((C157/0.986103),(1/3))</f>
        <v>0.52659074026918029</v>
      </c>
      <c r="D158" s="8">
        <f t="shared" ref="D158:AS158" si="50">POWER((D157/0.986103),(1/3))</f>
        <v>0.54431621420142029</v>
      </c>
      <c r="E158" s="8">
        <f t="shared" si="50"/>
        <v>0.57853420392543597</v>
      </c>
      <c r="F158" s="8">
        <f t="shared" si="50"/>
        <v>0.58156103401401538</v>
      </c>
      <c r="G158" s="8">
        <f t="shared" si="50"/>
        <v>0.61328505879896245</v>
      </c>
      <c r="H158" s="8">
        <f t="shared" si="50"/>
        <v>0.65619945581255101</v>
      </c>
      <c r="I158" s="8">
        <f t="shared" si="50"/>
        <v>0.66344795377505084</v>
      </c>
      <c r="J158" s="8">
        <f t="shared" si="50"/>
        <v>0.69460221159483559</v>
      </c>
      <c r="K158" s="8">
        <f t="shared" si="50"/>
        <v>0.69974657806564644</v>
      </c>
      <c r="L158" s="8">
        <f t="shared" si="50"/>
        <v>0.7150237645663452</v>
      </c>
      <c r="M158" s="8">
        <f t="shared" si="50"/>
        <v>0.72804698520634326</v>
      </c>
      <c r="N158" s="8">
        <f t="shared" si="50"/>
        <v>0.75914434891460292</v>
      </c>
      <c r="O158" s="8">
        <f t="shared" si="50"/>
        <v>0.77667814227879839</v>
      </c>
      <c r="P158" s="8">
        <f t="shared" si="50"/>
        <v>0.79905157289457351</v>
      </c>
      <c r="Q158" s="8">
        <f t="shared" si="50"/>
        <v>0.81340729409156021</v>
      </c>
      <c r="R158" s="8">
        <f t="shared" si="50"/>
        <v>0.82812603711331856</v>
      </c>
      <c r="S158" s="8">
        <f t="shared" si="50"/>
        <v>0.84943442911431477</v>
      </c>
      <c r="T158" s="8">
        <f t="shared" si="50"/>
        <v>0.86001070095099497</v>
      </c>
      <c r="U158" s="8">
        <f t="shared" si="50"/>
        <v>0.88053179008067695</v>
      </c>
      <c r="V158" s="8">
        <f t="shared" si="50"/>
        <v>0.8979630807350919</v>
      </c>
      <c r="W158" s="8">
        <f t="shared" si="50"/>
        <v>0.90431465638929476</v>
      </c>
      <c r="X158" s="8">
        <f t="shared" si="50"/>
        <v>0.91722433611061716</v>
      </c>
      <c r="Y158" s="8">
        <f t="shared" si="50"/>
        <v>0.92677456436646055</v>
      </c>
      <c r="Z158" s="8">
        <f t="shared" si="50"/>
        <v>0.94283664431538017</v>
      </c>
      <c r="AA158" s="8">
        <f t="shared" si="50"/>
        <v>0.95074276474330977</v>
      </c>
      <c r="AB158" s="8">
        <f t="shared" si="50"/>
        <v>0.9597522731748428</v>
      </c>
      <c r="AC158" s="8">
        <f t="shared" si="50"/>
        <v>0.97096265075149668</v>
      </c>
      <c r="AD158" s="8">
        <f t="shared" si="50"/>
        <v>0.98610750348856469</v>
      </c>
      <c r="AE158" s="8">
        <f t="shared" si="50"/>
        <v>0.99420276716131106</v>
      </c>
      <c r="AF158" s="8">
        <f t="shared" si="50"/>
        <v>1.0041499178161963</v>
      </c>
      <c r="AG158" s="8">
        <f t="shared" si="50"/>
        <v>1.0141470074415782</v>
      </c>
      <c r="AH158" s="8">
        <f t="shared" si="50"/>
        <v>1.0238037100203614</v>
      </c>
      <c r="AI158" s="8">
        <f t="shared" si="50"/>
        <v>1.0468046871492867</v>
      </c>
      <c r="AJ158" s="8">
        <f t="shared" si="50"/>
        <v>1.0642159972091778</v>
      </c>
      <c r="AK158" s="8">
        <f t="shared" si="50"/>
        <v>1.0865858396170927</v>
      </c>
      <c r="AL158" s="8">
        <f t="shared" si="50"/>
        <v>1.1084370134045758</v>
      </c>
      <c r="AM158" s="8">
        <f t="shared" si="50"/>
        <v>1.1249066798942469</v>
      </c>
      <c r="AN158" s="8">
        <f t="shared" si="50"/>
        <v>1.1305359270750568</v>
      </c>
      <c r="AO158" s="8">
        <f t="shared" si="50"/>
        <v>1.1575946402067157</v>
      </c>
      <c r="AP158" s="8">
        <f t="shared" si="50"/>
        <v>1.1887357156909435</v>
      </c>
      <c r="AQ158" s="8">
        <f t="shared" si="50"/>
        <v>1.2000604386155005</v>
      </c>
      <c r="AR158" s="8">
        <f t="shared" si="50"/>
        <v>1.2154081066420428</v>
      </c>
      <c r="AS158" s="9">
        <f t="shared" si="50"/>
        <v>1.231975248786517</v>
      </c>
    </row>
    <row r="159" spans="1:54" s="1" customFormat="1">
      <c r="A159" s="52" t="s">
        <v>34</v>
      </c>
      <c r="B159" s="64" t="s">
        <v>25</v>
      </c>
      <c r="C159" s="42">
        <v>9</v>
      </c>
      <c r="D159" s="42">
        <v>10</v>
      </c>
      <c r="E159" s="4">
        <v>11</v>
      </c>
      <c r="F159" s="4">
        <v>12</v>
      </c>
      <c r="G159" s="20">
        <v>16</v>
      </c>
      <c r="H159" s="20">
        <v>21</v>
      </c>
      <c r="I159" s="20">
        <v>22</v>
      </c>
      <c r="J159" s="20">
        <v>25</v>
      </c>
      <c r="K159" s="20">
        <v>26</v>
      </c>
      <c r="L159" s="20">
        <v>29</v>
      </c>
      <c r="M159" s="20">
        <v>30</v>
      </c>
      <c r="N159" s="20">
        <v>32</v>
      </c>
      <c r="O159" s="20">
        <v>34</v>
      </c>
      <c r="P159" s="20">
        <v>35</v>
      </c>
      <c r="Q159" s="20">
        <v>36</v>
      </c>
      <c r="R159" s="20">
        <v>37</v>
      </c>
      <c r="S159" s="20">
        <v>38</v>
      </c>
      <c r="T159" s="20">
        <v>39</v>
      </c>
      <c r="U159" s="20">
        <v>41</v>
      </c>
      <c r="V159" s="20">
        <v>43</v>
      </c>
      <c r="W159" s="20">
        <v>45</v>
      </c>
      <c r="X159" s="20">
        <v>46</v>
      </c>
      <c r="Y159" s="20">
        <v>47</v>
      </c>
      <c r="Z159" s="20">
        <v>48</v>
      </c>
      <c r="AA159" s="20">
        <v>50</v>
      </c>
      <c r="AB159" s="20">
        <v>51</v>
      </c>
      <c r="AC159" s="20">
        <v>53</v>
      </c>
      <c r="AD159" s="20">
        <v>54</v>
      </c>
      <c r="AE159" s="20">
        <v>55</v>
      </c>
      <c r="AF159" s="20">
        <v>56</v>
      </c>
      <c r="AG159" s="20">
        <v>58</v>
      </c>
      <c r="AH159" s="20">
        <v>60</v>
      </c>
      <c r="AI159" s="20">
        <v>61</v>
      </c>
      <c r="AJ159" s="20">
        <v>63</v>
      </c>
      <c r="AK159" s="20">
        <v>64</v>
      </c>
      <c r="AL159" s="20">
        <v>65</v>
      </c>
      <c r="AM159" s="43">
        <v>67</v>
      </c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</row>
    <row r="160" spans="1:54" s="1" customFormat="1">
      <c r="A160" s="53"/>
      <c r="B160" s="65" t="s">
        <v>26</v>
      </c>
      <c r="C160" s="3">
        <f>C159+40.5</f>
        <v>49.5</v>
      </c>
      <c r="D160" s="3">
        <f t="shared" ref="D160:AM160" si="51">D159+40.5</f>
        <v>50.5</v>
      </c>
      <c r="E160" s="3">
        <f t="shared" si="51"/>
        <v>51.5</v>
      </c>
      <c r="F160" s="3">
        <f t="shared" si="51"/>
        <v>52.5</v>
      </c>
      <c r="G160" s="3">
        <f t="shared" si="51"/>
        <v>56.5</v>
      </c>
      <c r="H160" s="3">
        <f t="shared" si="51"/>
        <v>61.5</v>
      </c>
      <c r="I160" s="3">
        <f t="shared" si="51"/>
        <v>62.5</v>
      </c>
      <c r="J160" s="3">
        <f t="shared" si="51"/>
        <v>65.5</v>
      </c>
      <c r="K160" s="3">
        <f t="shared" si="51"/>
        <v>66.5</v>
      </c>
      <c r="L160" s="3">
        <f t="shared" si="51"/>
        <v>69.5</v>
      </c>
      <c r="M160" s="3">
        <f t="shared" si="51"/>
        <v>70.5</v>
      </c>
      <c r="N160" s="3">
        <f t="shared" si="51"/>
        <v>72.5</v>
      </c>
      <c r="O160" s="3">
        <f t="shared" si="51"/>
        <v>74.5</v>
      </c>
      <c r="P160" s="3">
        <f t="shared" si="51"/>
        <v>75.5</v>
      </c>
      <c r="Q160" s="3">
        <f t="shared" si="51"/>
        <v>76.5</v>
      </c>
      <c r="R160" s="3">
        <f t="shared" si="51"/>
        <v>77.5</v>
      </c>
      <c r="S160" s="3">
        <f t="shared" si="51"/>
        <v>78.5</v>
      </c>
      <c r="T160" s="3">
        <f t="shared" si="51"/>
        <v>79.5</v>
      </c>
      <c r="U160" s="3">
        <f t="shared" si="51"/>
        <v>81.5</v>
      </c>
      <c r="V160" s="3">
        <f t="shared" si="51"/>
        <v>83.5</v>
      </c>
      <c r="W160" s="3">
        <f t="shared" si="51"/>
        <v>85.5</v>
      </c>
      <c r="X160" s="3">
        <f t="shared" si="51"/>
        <v>86.5</v>
      </c>
      <c r="Y160" s="3">
        <f t="shared" si="51"/>
        <v>87.5</v>
      </c>
      <c r="Z160" s="3">
        <f t="shared" si="51"/>
        <v>88.5</v>
      </c>
      <c r="AA160" s="3">
        <f t="shared" si="51"/>
        <v>90.5</v>
      </c>
      <c r="AB160" s="3">
        <f t="shared" si="51"/>
        <v>91.5</v>
      </c>
      <c r="AC160" s="3">
        <f t="shared" si="51"/>
        <v>93.5</v>
      </c>
      <c r="AD160" s="3">
        <f t="shared" si="51"/>
        <v>94.5</v>
      </c>
      <c r="AE160" s="3">
        <f t="shared" si="51"/>
        <v>95.5</v>
      </c>
      <c r="AF160" s="3">
        <f t="shared" si="51"/>
        <v>96.5</v>
      </c>
      <c r="AG160" s="3">
        <f t="shared" si="51"/>
        <v>98.5</v>
      </c>
      <c r="AH160" s="3">
        <f t="shared" si="51"/>
        <v>100.5</v>
      </c>
      <c r="AI160" s="3">
        <f t="shared" si="51"/>
        <v>101.5</v>
      </c>
      <c r="AJ160" s="3">
        <f t="shared" si="51"/>
        <v>103.5</v>
      </c>
      <c r="AK160" s="3">
        <f t="shared" si="51"/>
        <v>104.5</v>
      </c>
      <c r="AL160" s="3">
        <f t="shared" si="51"/>
        <v>105.5</v>
      </c>
      <c r="AM160" s="44">
        <f t="shared" si="51"/>
        <v>107.5</v>
      </c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</row>
    <row r="161" spans="1:55" s="1" customFormat="1">
      <c r="A161" s="53"/>
      <c r="B161" s="65" t="s">
        <v>27</v>
      </c>
      <c r="C161" s="6">
        <v>0.18178944040467912</v>
      </c>
      <c r="D161" s="6">
        <v>0.1954719387755102</v>
      </c>
      <c r="E161" s="6">
        <v>0.20415537488708221</v>
      </c>
      <c r="F161" s="6">
        <v>0.28700361010830328</v>
      </c>
      <c r="G161" s="6">
        <v>0.33925125434195286</v>
      </c>
      <c r="H161" s="6">
        <v>0.34176737160120846</v>
      </c>
      <c r="I161" s="6">
        <v>0.40941011235955055</v>
      </c>
      <c r="J161" s="6">
        <v>0.42906815020862304</v>
      </c>
      <c r="K161" s="6">
        <v>0.48832116788321173</v>
      </c>
      <c r="L161" s="6">
        <v>0.50268720888570406</v>
      </c>
      <c r="M161" s="6">
        <v>0.53300388280974231</v>
      </c>
      <c r="N161" s="6">
        <v>0.59781420765027327</v>
      </c>
      <c r="O161" s="6">
        <v>0.62128892107168721</v>
      </c>
      <c r="P161" s="6">
        <v>0.65134649910233389</v>
      </c>
      <c r="Q161" s="6">
        <v>0.67972433804860344</v>
      </c>
      <c r="R161" s="6">
        <v>0.71245421245421237</v>
      </c>
      <c r="S161" s="6">
        <v>0.74619100706057218</v>
      </c>
      <c r="T161" s="6">
        <v>0.79172821270310201</v>
      </c>
      <c r="U161" s="6">
        <v>0.84574868322046659</v>
      </c>
      <c r="V161" s="6">
        <v>0.89060731799321002</v>
      </c>
      <c r="W161" s="6">
        <v>0.93764172335600904</v>
      </c>
      <c r="X161" s="6">
        <v>0.95986368799697086</v>
      </c>
      <c r="Y161" s="6">
        <v>0.97777777777777775</v>
      </c>
      <c r="Z161" s="6">
        <v>1.025759323337178</v>
      </c>
      <c r="AA161" s="6">
        <v>1.1017274472168905</v>
      </c>
      <c r="AB161" s="6">
        <v>1.1461329187718616</v>
      </c>
      <c r="AC161" s="6">
        <v>1.178129829984544</v>
      </c>
      <c r="AD161" s="6">
        <v>1.2194012883668055</v>
      </c>
      <c r="AE161" s="6">
        <v>1.2439393939393941</v>
      </c>
      <c r="AF161" s="6">
        <v>1.298846153846154</v>
      </c>
      <c r="AG161" s="6">
        <v>1.3477924089852826</v>
      </c>
      <c r="AH161" s="6">
        <v>1.4053627760252367</v>
      </c>
      <c r="AI161" s="6">
        <v>1.4390243902439024</v>
      </c>
      <c r="AJ161" s="6">
        <v>1.4785517512790241</v>
      </c>
      <c r="AK161" s="6">
        <v>1.5445425361155698</v>
      </c>
      <c r="AL161" s="6">
        <v>1.5991118288251918</v>
      </c>
      <c r="AM161" s="7">
        <v>1.6905263157894737</v>
      </c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</row>
    <row r="162" spans="1:55" s="1" customFormat="1" ht="18" thickBot="1">
      <c r="A162" s="54"/>
      <c r="B162" s="66" t="s">
        <v>74</v>
      </c>
      <c r="C162" s="2">
        <f>POWER((C161/0.98496),(1/3))</f>
        <v>0.56935528063944996</v>
      </c>
      <c r="D162" s="2">
        <f t="shared" ref="D162:AM162" si="52">POWER((D161/0.98496),(1/3))</f>
        <v>0.58329547709090812</v>
      </c>
      <c r="E162" s="2">
        <f t="shared" si="52"/>
        <v>0.59180787718332495</v>
      </c>
      <c r="F162" s="2">
        <f t="shared" si="52"/>
        <v>0.66296345415626812</v>
      </c>
      <c r="G162" s="2">
        <f t="shared" si="52"/>
        <v>0.70097246075993158</v>
      </c>
      <c r="H162" s="2">
        <f t="shared" si="52"/>
        <v>0.70270115635626207</v>
      </c>
      <c r="I162" s="2">
        <f t="shared" si="52"/>
        <v>0.74629979767427501</v>
      </c>
      <c r="J162" s="2">
        <f t="shared" si="52"/>
        <v>0.75805822002536716</v>
      </c>
      <c r="K162" s="2">
        <f t="shared" si="52"/>
        <v>0.79146002710948316</v>
      </c>
      <c r="L162" s="2">
        <f t="shared" si="52"/>
        <v>0.79914652179782852</v>
      </c>
      <c r="M162" s="2">
        <f t="shared" si="52"/>
        <v>0.81489926542720248</v>
      </c>
      <c r="N162" s="2">
        <f t="shared" si="52"/>
        <v>0.84667332934744544</v>
      </c>
      <c r="O162" s="2">
        <f t="shared" si="52"/>
        <v>0.85761362446986056</v>
      </c>
      <c r="P162" s="2">
        <f t="shared" si="52"/>
        <v>0.87122667311848589</v>
      </c>
      <c r="Q162" s="2">
        <f t="shared" si="52"/>
        <v>0.88369977050926174</v>
      </c>
      <c r="R162" s="2">
        <f t="shared" si="52"/>
        <v>0.89766189114092609</v>
      </c>
      <c r="S162" s="2">
        <f t="shared" si="52"/>
        <v>0.91161292131910021</v>
      </c>
      <c r="T162" s="2">
        <f t="shared" si="52"/>
        <v>0.92979207972061362</v>
      </c>
      <c r="U162" s="2">
        <f t="shared" si="52"/>
        <v>0.9504754681248202</v>
      </c>
      <c r="V162" s="2">
        <f t="shared" si="52"/>
        <v>0.96699127420356512</v>
      </c>
      <c r="W162" s="2">
        <f t="shared" si="52"/>
        <v>0.98372288971235167</v>
      </c>
      <c r="X162" s="2">
        <f t="shared" si="52"/>
        <v>0.99143365254925031</v>
      </c>
      <c r="Y162" s="2">
        <f t="shared" si="52"/>
        <v>0.99756343722294449</v>
      </c>
      <c r="Z162" s="2">
        <f t="shared" si="52"/>
        <v>1.0136210625849797</v>
      </c>
      <c r="AA162" s="2">
        <f t="shared" si="52"/>
        <v>1.038050603078372</v>
      </c>
      <c r="AB162" s="2">
        <f t="shared" si="52"/>
        <v>1.051813637652145</v>
      </c>
      <c r="AC162" s="2">
        <f t="shared" si="52"/>
        <v>1.0615118650376243</v>
      </c>
      <c r="AD162" s="2">
        <f t="shared" si="52"/>
        <v>1.0737652673559519</v>
      </c>
      <c r="AE162" s="2">
        <f t="shared" si="52"/>
        <v>1.0809199751746215</v>
      </c>
      <c r="AF162" s="2">
        <f t="shared" si="52"/>
        <v>1.0965952817732292</v>
      </c>
      <c r="AG162" s="2">
        <f t="shared" si="52"/>
        <v>1.1102006332996481</v>
      </c>
      <c r="AH162" s="2">
        <f t="shared" si="52"/>
        <v>1.125788006039077</v>
      </c>
      <c r="AI162" s="2">
        <f t="shared" si="52"/>
        <v>1.1347055708341687</v>
      </c>
      <c r="AJ162" s="2">
        <f t="shared" si="52"/>
        <v>1.1450012972883583</v>
      </c>
      <c r="AK162" s="2">
        <f t="shared" si="52"/>
        <v>1.1617885530033329</v>
      </c>
      <c r="AL162" s="2">
        <f t="shared" si="52"/>
        <v>1.1753126593945911</v>
      </c>
      <c r="AM162" s="45">
        <f t="shared" si="52"/>
        <v>1.1972948486125925</v>
      </c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</row>
    <row r="163" spans="1:55" s="1" customFormat="1">
      <c r="A163" s="52" t="s">
        <v>35</v>
      </c>
      <c r="B163" s="64" t="s">
        <v>25</v>
      </c>
      <c r="C163" s="42">
        <v>4</v>
      </c>
      <c r="D163" s="42">
        <v>5</v>
      </c>
      <c r="E163" s="4">
        <v>6</v>
      </c>
      <c r="F163" s="4">
        <v>8</v>
      </c>
      <c r="G163" s="20">
        <v>9</v>
      </c>
      <c r="H163" s="20">
        <v>10</v>
      </c>
      <c r="I163" s="20">
        <v>12</v>
      </c>
      <c r="J163" s="20">
        <v>13</v>
      </c>
      <c r="K163" s="20">
        <v>14</v>
      </c>
      <c r="L163" s="20">
        <v>17</v>
      </c>
      <c r="M163" s="20">
        <v>19</v>
      </c>
      <c r="N163" s="20">
        <v>20</v>
      </c>
      <c r="O163" s="20">
        <v>21</v>
      </c>
      <c r="P163" s="20">
        <v>22</v>
      </c>
      <c r="Q163" s="20">
        <v>23</v>
      </c>
      <c r="R163" s="20">
        <v>24</v>
      </c>
      <c r="S163" s="20">
        <v>25</v>
      </c>
      <c r="T163" s="20">
        <v>26</v>
      </c>
      <c r="U163" s="20">
        <v>28</v>
      </c>
      <c r="V163" s="20">
        <v>29</v>
      </c>
      <c r="W163" s="20">
        <v>30</v>
      </c>
      <c r="X163" s="20">
        <v>31</v>
      </c>
      <c r="Y163" s="20">
        <v>32</v>
      </c>
      <c r="Z163" s="20">
        <v>33</v>
      </c>
      <c r="AA163" s="20">
        <v>34</v>
      </c>
      <c r="AB163" s="20">
        <v>35</v>
      </c>
      <c r="AC163" s="20">
        <v>36</v>
      </c>
      <c r="AD163" s="20">
        <v>38</v>
      </c>
      <c r="AE163" s="20">
        <v>40</v>
      </c>
      <c r="AF163" s="20">
        <v>41</v>
      </c>
      <c r="AG163" s="20">
        <v>42</v>
      </c>
      <c r="AH163" s="20">
        <v>43</v>
      </c>
      <c r="AI163" s="20">
        <v>44</v>
      </c>
      <c r="AJ163" s="20">
        <v>45</v>
      </c>
      <c r="AK163" s="20">
        <v>46</v>
      </c>
      <c r="AL163" s="20">
        <v>47</v>
      </c>
      <c r="AM163" s="20">
        <v>48</v>
      </c>
      <c r="AN163" s="20">
        <v>49</v>
      </c>
      <c r="AO163" s="20">
        <v>50</v>
      </c>
      <c r="AP163" s="20">
        <v>51</v>
      </c>
      <c r="AQ163" s="20">
        <v>52</v>
      </c>
      <c r="AR163" s="20">
        <v>53</v>
      </c>
      <c r="AS163" s="20">
        <v>54</v>
      </c>
      <c r="AT163" s="20">
        <v>55</v>
      </c>
      <c r="AU163" s="20">
        <v>57</v>
      </c>
      <c r="AV163" s="20">
        <v>58</v>
      </c>
      <c r="AW163" s="20">
        <v>59</v>
      </c>
      <c r="AX163" s="20">
        <v>60</v>
      </c>
      <c r="AY163" s="20">
        <v>61</v>
      </c>
      <c r="AZ163" s="20">
        <v>63</v>
      </c>
      <c r="BA163" s="43">
        <v>64</v>
      </c>
    </row>
    <row r="164" spans="1:55" s="1" customFormat="1">
      <c r="A164" s="53"/>
      <c r="B164" s="65" t="s">
        <v>26</v>
      </c>
      <c r="C164" s="3">
        <f>C163+41.5</f>
        <v>45.5</v>
      </c>
      <c r="D164" s="3">
        <f t="shared" ref="D164:BA164" si="53">D163+41.5</f>
        <v>46.5</v>
      </c>
      <c r="E164" s="3">
        <f t="shared" si="53"/>
        <v>47.5</v>
      </c>
      <c r="F164" s="3">
        <f t="shared" si="53"/>
        <v>49.5</v>
      </c>
      <c r="G164" s="3">
        <f t="shared" si="53"/>
        <v>50.5</v>
      </c>
      <c r="H164" s="3">
        <f t="shared" si="53"/>
        <v>51.5</v>
      </c>
      <c r="I164" s="3">
        <f t="shared" si="53"/>
        <v>53.5</v>
      </c>
      <c r="J164" s="3">
        <f t="shared" si="53"/>
        <v>54.5</v>
      </c>
      <c r="K164" s="3">
        <f t="shared" si="53"/>
        <v>55.5</v>
      </c>
      <c r="L164" s="3">
        <f t="shared" si="53"/>
        <v>58.5</v>
      </c>
      <c r="M164" s="3">
        <f t="shared" si="53"/>
        <v>60.5</v>
      </c>
      <c r="N164" s="3">
        <f t="shared" si="53"/>
        <v>61.5</v>
      </c>
      <c r="O164" s="3">
        <f t="shared" si="53"/>
        <v>62.5</v>
      </c>
      <c r="P164" s="3">
        <f t="shared" si="53"/>
        <v>63.5</v>
      </c>
      <c r="Q164" s="3">
        <f t="shared" si="53"/>
        <v>64.5</v>
      </c>
      <c r="R164" s="3">
        <f t="shared" si="53"/>
        <v>65.5</v>
      </c>
      <c r="S164" s="3">
        <f t="shared" si="53"/>
        <v>66.5</v>
      </c>
      <c r="T164" s="3">
        <f t="shared" si="53"/>
        <v>67.5</v>
      </c>
      <c r="U164" s="3">
        <f t="shared" si="53"/>
        <v>69.5</v>
      </c>
      <c r="V164" s="3">
        <f t="shared" si="53"/>
        <v>70.5</v>
      </c>
      <c r="W164" s="3">
        <f t="shared" si="53"/>
        <v>71.5</v>
      </c>
      <c r="X164" s="3">
        <f t="shared" si="53"/>
        <v>72.5</v>
      </c>
      <c r="Y164" s="3">
        <f t="shared" si="53"/>
        <v>73.5</v>
      </c>
      <c r="Z164" s="3">
        <f t="shared" si="53"/>
        <v>74.5</v>
      </c>
      <c r="AA164" s="3">
        <f t="shared" si="53"/>
        <v>75.5</v>
      </c>
      <c r="AB164" s="3">
        <f t="shared" si="53"/>
        <v>76.5</v>
      </c>
      <c r="AC164" s="3">
        <f t="shared" si="53"/>
        <v>77.5</v>
      </c>
      <c r="AD164" s="3">
        <f t="shared" si="53"/>
        <v>79.5</v>
      </c>
      <c r="AE164" s="3">
        <f t="shared" si="53"/>
        <v>81.5</v>
      </c>
      <c r="AF164" s="3">
        <f t="shared" si="53"/>
        <v>82.5</v>
      </c>
      <c r="AG164" s="3">
        <f t="shared" si="53"/>
        <v>83.5</v>
      </c>
      <c r="AH164" s="3">
        <f t="shared" si="53"/>
        <v>84.5</v>
      </c>
      <c r="AI164" s="3">
        <f t="shared" si="53"/>
        <v>85.5</v>
      </c>
      <c r="AJ164" s="3">
        <f t="shared" si="53"/>
        <v>86.5</v>
      </c>
      <c r="AK164" s="3">
        <f t="shared" si="53"/>
        <v>87.5</v>
      </c>
      <c r="AL164" s="3">
        <f t="shared" si="53"/>
        <v>88.5</v>
      </c>
      <c r="AM164" s="3">
        <f t="shared" si="53"/>
        <v>89.5</v>
      </c>
      <c r="AN164" s="3">
        <f t="shared" si="53"/>
        <v>90.5</v>
      </c>
      <c r="AO164" s="3">
        <f t="shared" si="53"/>
        <v>91.5</v>
      </c>
      <c r="AP164" s="3">
        <f t="shared" si="53"/>
        <v>92.5</v>
      </c>
      <c r="AQ164" s="3">
        <f t="shared" si="53"/>
        <v>93.5</v>
      </c>
      <c r="AR164" s="3">
        <f t="shared" si="53"/>
        <v>94.5</v>
      </c>
      <c r="AS164" s="3">
        <f t="shared" si="53"/>
        <v>95.5</v>
      </c>
      <c r="AT164" s="3">
        <f t="shared" si="53"/>
        <v>96.5</v>
      </c>
      <c r="AU164" s="3">
        <f t="shared" si="53"/>
        <v>98.5</v>
      </c>
      <c r="AV164" s="3">
        <f t="shared" si="53"/>
        <v>99.5</v>
      </c>
      <c r="AW164" s="3">
        <f t="shared" si="53"/>
        <v>100.5</v>
      </c>
      <c r="AX164" s="3">
        <f t="shared" si="53"/>
        <v>101.5</v>
      </c>
      <c r="AY164" s="3">
        <f t="shared" si="53"/>
        <v>102.5</v>
      </c>
      <c r="AZ164" s="3">
        <f t="shared" si="53"/>
        <v>104.5</v>
      </c>
      <c r="BA164" s="44">
        <f t="shared" si="53"/>
        <v>105.5</v>
      </c>
    </row>
    <row r="165" spans="1:55" s="1" customFormat="1">
      <c r="A165" s="53"/>
      <c r="B165" s="65" t="s">
        <v>27</v>
      </c>
      <c r="C165" s="6">
        <v>0.11881188118811881</v>
      </c>
      <c r="D165" s="6">
        <v>0.12466680336272298</v>
      </c>
      <c r="E165" s="6">
        <v>0.13892473118279569</v>
      </c>
      <c r="F165" s="6">
        <v>0.15577161770790235</v>
      </c>
      <c r="G165" s="6">
        <v>0.16859576326708889</v>
      </c>
      <c r="H165" s="6">
        <v>0.17568675686756868</v>
      </c>
      <c r="I165" s="6">
        <v>0.19361277445109779</v>
      </c>
      <c r="J165" s="6">
        <v>0.22548783425680557</v>
      </c>
      <c r="K165" s="6">
        <v>0.23359028264424198</v>
      </c>
      <c r="L165" s="6">
        <v>0.26583229036295364</v>
      </c>
      <c r="M165" s="6">
        <v>0.28286651526621248</v>
      </c>
      <c r="N165" s="6">
        <v>0.30718085106382981</v>
      </c>
      <c r="O165" s="6">
        <v>0.33249440715883671</v>
      </c>
      <c r="P165" s="6">
        <v>0.34561834561834559</v>
      </c>
      <c r="Q165" s="6">
        <v>0.3663805040155082</v>
      </c>
      <c r="R165" s="6">
        <v>0.38251670378619151</v>
      </c>
      <c r="S165" s="6">
        <v>0.397170837867247</v>
      </c>
      <c r="T165" s="6">
        <v>0.42005277044854883</v>
      </c>
      <c r="U165" s="6">
        <v>0.43618143459915609</v>
      </c>
      <c r="V165" s="6">
        <v>0.46020222971221159</v>
      </c>
      <c r="W165" s="6">
        <v>0.48492931448386234</v>
      </c>
      <c r="X165" s="6">
        <v>0.51403887688984884</v>
      </c>
      <c r="Y165" s="6">
        <v>0.52875746066196416</v>
      </c>
      <c r="Z165" s="6">
        <v>0.54806902218570264</v>
      </c>
      <c r="AA165" s="6">
        <v>0.56280720917531402</v>
      </c>
      <c r="AB165" s="6">
        <v>0.5912388392857143</v>
      </c>
      <c r="AC165" s="6">
        <v>0.61281179138321995</v>
      </c>
      <c r="AD165" s="6">
        <v>0.64426321709786272</v>
      </c>
      <c r="AE165" s="6">
        <v>0.71086077411900639</v>
      </c>
      <c r="AF165" s="6">
        <v>0.75624256837098691</v>
      </c>
      <c r="AG165" s="6">
        <v>0.76470588235294124</v>
      </c>
      <c r="AH165" s="6">
        <v>0.79921140430694582</v>
      </c>
      <c r="AI165" s="6">
        <v>0.81873294937859953</v>
      </c>
      <c r="AJ165" s="6">
        <v>0.84294774992449417</v>
      </c>
      <c r="AK165" s="6">
        <v>0.87782245592329111</v>
      </c>
      <c r="AL165" s="6">
        <v>0.89324618736383432</v>
      </c>
      <c r="AM165" s="6">
        <v>0.91052631578947374</v>
      </c>
      <c r="AN165" s="6">
        <v>0.93322884012539187</v>
      </c>
      <c r="AO165" s="6">
        <v>0.97297297297297303</v>
      </c>
      <c r="AP165" s="6">
        <v>1.0051446945337621</v>
      </c>
      <c r="AQ165" s="6">
        <v>1.0286624203821655</v>
      </c>
      <c r="AR165" s="6">
        <v>1.0738618274434892</v>
      </c>
      <c r="AS165" s="6">
        <v>1.1168193717277488</v>
      </c>
      <c r="AT165" s="6">
        <v>1.1436392914653783</v>
      </c>
      <c r="AU165" s="6">
        <v>1.2094395280235988</v>
      </c>
      <c r="AV165" s="6">
        <v>1.2333990795529257</v>
      </c>
      <c r="AW165" s="6">
        <v>1.275735294117647</v>
      </c>
      <c r="AX165" s="6">
        <v>1.2911646586345382</v>
      </c>
      <c r="AY165" s="6">
        <v>1.3454971543354535</v>
      </c>
      <c r="AZ165" s="6">
        <v>1.4224286205710355</v>
      </c>
      <c r="BA165" s="7">
        <v>1.4649368863955119</v>
      </c>
    </row>
    <row r="166" spans="1:55" s="1" customFormat="1" ht="18" thickBot="1">
      <c r="A166" s="54"/>
      <c r="B166" s="66" t="s">
        <v>74</v>
      </c>
      <c r="C166" s="2">
        <f>POWER((C165/0.98405),(1/3))</f>
        <v>0.49425101386490594</v>
      </c>
      <c r="D166" s="2">
        <f t="shared" ref="D166:BA166" si="54">POWER((D165/0.98405),(1/3))</f>
        <v>0.5022399086148096</v>
      </c>
      <c r="E166" s="2">
        <f t="shared" si="54"/>
        <v>0.52069986667543144</v>
      </c>
      <c r="F166" s="2">
        <f t="shared" si="54"/>
        <v>0.54094991241926804</v>
      </c>
      <c r="G166" s="2">
        <f t="shared" si="54"/>
        <v>0.55540505784879124</v>
      </c>
      <c r="H166" s="2">
        <f t="shared" si="54"/>
        <v>0.56308499362236852</v>
      </c>
      <c r="I166" s="2">
        <f t="shared" si="54"/>
        <v>0.58161948507402317</v>
      </c>
      <c r="J166" s="2">
        <f t="shared" si="54"/>
        <v>0.61193033552680576</v>
      </c>
      <c r="K166" s="2">
        <f t="shared" si="54"/>
        <v>0.61917374919469781</v>
      </c>
      <c r="L166" s="2">
        <f t="shared" si="54"/>
        <v>0.64644292866411313</v>
      </c>
      <c r="M166" s="2">
        <f t="shared" si="54"/>
        <v>0.65996584191942143</v>
      </c>
      <c r="N166" s="2">
        <f t="shared" si="54"/>
        <v>0.67835806267567622</v>
      </c>
      <c r="O166" s="2">
        <f t="shared" si="54"/>
        <v>0.69650204025971807</v>
      </c>
      <c r="P166" s="2">
        <f t="shared" si="54"/>
        <v>0.70554795992231623</v>
      </c>
      <c r="Q166" s="2">
        <f t="shared" si="54"/>
        <v>0.71940214770285049</v>
      </c>
      <c r="R166" s="2">
        <f t="shared" si="54"/>
        <v>0.72981213388028654</v>
      </c>
      <c r="S166" s="2">
        <f t="shared" si="54"/>
        <v>0.73901524216552616</v>
      </c>
      <c r="T166" s="2">
        <f t="shared" si="54"/>
        <v>0.75294322395446533</v>
      </c>
      <c r="U166" s="2">
        <f t="shared" si="54"/>
        <v>0.7624593074579914</v>
      </c>
      <c r="V166" s="2">
        <f t="shared" si="54"/>
        <v>0.77620633745462031</v>
      </c>
      <c r="W166" s="2">
        <f t="shared" si="54"/>
        <v>0.78986661417327242</v>
      </c>
      <c r="X166" s="2">
        <f t="shared" si="54"/>
        <v>0.80536533673057809</v>
      </c>
      <c r="Y166" s="2">
        <f t="shared" si="54"/>
        <v>0.81297984863377259</v>
      </c>
      <c r="Z166" s="2">
        <f t="shared" si="54"/>
        <v>0.82275910422254273</v>
      </c>
      <c r="AA166" s="2">
        <f t="shared" si="54"/>
        <v>0.83006893725197795</v>
      </c>
      <c r="AB166" s="2">
        <f t="shared" si="54"/>
        <v>0.8438176334277665</v>
      </c>
      <c r="AC166" s="2">
        <f t="shared" si="54"/>
        <v>0.85395827084069231</v>
      </c>
      <c r="AD166" s="2">
        <f t="shared" si="54"/>
        <v>0.86832450428666408</v>
      </c>
      <c r="AE166" s="2">
        <f t="shared" si="54"/>
        <v>0.89726858275759858</v>
      </c>
      <c r="AF166" s="2">
        <f t="shared" si="54"/>
        <v>0.91597014392576082</v>
      </c>
      <c r="AG166" s="2">
        <f t="shared" si="54"/>
        <v>0.91937443197883228</v>
      </c>
      <c r="AH166" s="2">
        <f t="shared" si="54"/>
        <v>0.932999696004019</v>
      </c>
      <c r="AI166" s="2">
        <f t="shared" si="54"/>
        <v>0.94053515764432538</v>
      </c>
      <c r="AJ166" s="2">
        <f t="shared" si="54"/>
        <v>0.9497176226072217</v>
      </c>
      <c r="AK166" s="2">
        <f t="shared" si="54"/>
        <v>0.96263838172777183</v>
      </c>
      <c r="AL166" s="2">
        <f t="shared" si="54"/>
        <v>0.96824367464103922</v>
      </c>
      <c r="AM166" s="2">
        <f t="shared" si="54"/>
        <v>0.97444749946456066</v>
      </c>
      <c r="AN166" s="2">
        <f t="shared" si="54"/>
        <v>0.98247987243794965</v>
      </c>
      <c r="AO166" s="2">
        <f t="shared" si="54"/>
        <v>0.99623364259186964</v>
      </c>
      <c r="AP166" s="2">
        <f t="shared" si="54"/>
        <v>1.0070950769731934</v>
      </c>
      <c r="AQ166" s="2">
        <f t="shared" si="54"/>
        <v>1.0148890564292403</v>
      </c>
      <c r="AR166" s="2">
        <f t="shared" si="54"/>
        <v>1.0295412368576176</v>
      </c>
      <c r="AS166" s="2">
        <f t="shared" si="54"/>
        <v>1.043090341889193</v>
      </c>
      <c r="AT166" s="2">
        <f t="shared" si="54"/>
        <v>1.0513741641175376</v>
      </c>
      <c r="AU166" s="2">
        <f t="shared" si="54"/>
        <v>1.0711632500243973</v>
      </c>
      <c r="AV166" s="2">
        <f t="shared" si="54"/>
        <v>1.078190459917737</v>
      </c>
      <c r="AW166" s="2">
        <f t="shared" si="54"/>
        <v>1.090388180005575</v>
      </c>
      <c r="AX166" s="2">
        <f t="shared" si="54"/>
        <v>1.0947664714870229</v>
      </c>
      <c r="AY166" s="2">
        <f t="shared" si="54"/>
        <v>1.1099119806650357</v>
      </c>
      <c r="AZ166" s="2">
        <f t="shared" si="54"/>
        <v>1.1306749542300472</v>
      </c>
      <c r="BA166" s="45">
        <f t="shared" si="54"/>
        <v>1.1418277221561841</v>
      </c>
    </row>
    <row r="167" spans="1:55" s="1" customFormat="1">
      <c r="C167" s="12"/>
      <c r="D167" s="3"/>
      <c r="E167" s="3"/>
      <c r="F167" s="3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</row>
    <row r="168" spans="1:55" s="1" customFormat="1">
      <c r="C168" s="12"/>
      <c r="D168" s="3"/>
      <c r="E168" s="3"/>
      <c r="F168" s="3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</row>
    <row r="169" spans="1:55" s="1" customFormat="1">
      <c r="C169" s="12"/>
      <c r="D169" s="3"/>
      <c r="E169" s="3"/>
      <c r="F169" s="3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</row>
    <row r="170" spans="1:55" s="1" customFormat="1">
      <c r="C170" s="12"/>
      <c r="D170" s="3"/>
      <c r="E170" s="3"/>
      <c r="F170" s="3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</row>
    <row r="172" spans="1:55" s="1" customFormat="1"/>
    <row r="183" s="1" customFormat="1"/>
    <row r="184" s="1" customFormat="1"/>
    <row r="185" s="1" customFormat="1"/>
    <row r="186" s="1" customFormat="1"/>
  </sheetData>
  <mergeCells count="19">
    <mergeCell ref="A1:A6"/>
    <mergeCell ref="A7:A11"/>
    <mergeCell ref="A15:A20"/>
    <mergeCell ref="A115:A118"/>
    <mergeCell ref="A105:A108"/>
    <mergeCell ref="A109:A112"/>
    <mergeCell ref="A97:A100"/>
    <mergeCell ref="A101:A104"/>
    <mergeCell ref="A119:A122"/>
    <mergeCell ref="A133:A136"/>
    <mergeCell ref="A137:A140"/>
    <mergeCell ref="A159:A162"/>
    <mergeCell ref="A163:A166"/>
    <mergeCell ref="A151:A154"/>
    <mergeCell ref="A155:A158"/>
    <mergeCell ref="A123:A126"/>
    <mergeCell ref="A127:A130"/>
    <mergeCell ref="A141:A144"/>
    <mergeCell ref="A145:A148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70"/>
  <sheetViews>
    <sheetView zoomScale="115" zoomScaleNormal="115" workbookViewId="0">
      <selection activeCell="J35" sqref="J35"/>
    </sheetView>
  </sheetViews>
  <sheetFormatPr defaultRowHeight="15"/>
  <cols>
    <col min="1" max="1" width="9.85546875" style="1" customWidth="1"/>
    <col min="2" max="2" width="9.28515625" style="1" customWidth="1"/>
    <col min="3" max="3" width="9.140625" style="1" bestFit="1" customWidth="1"/>
    <col min="4" max="14" width="9.140625" style="1"/>
    <col min="15" max="18" width="11.28515625" style="1" customWidth="1"/>
    <col min="19" max="16384" width="9.140625" style="1"/>
  </cols>
  <sheetData>
    <row r="1" spans="1:40">
      <c r="A1" s="55" t="s">
        <v>37</v>
      </c>
      <c r="B1" s="33" t="s">
        <v>0</v>
      </c>
      <c r="C1" s="34" t="s">
        <v>17</v>
      </c>
      <c r="D1" s="35" t="s">
        <v>18</v>
      </c>
      <c r="E1" s="34" t="s">
        <v>28</v>
      </c>
      <c r="F1" s="35" t="s">
        <v>29</v>
      </c>
      <c r="G1" s="36" t="s">
        <v>21</v>
      </c>
      <c r="H1" s="36" t="s">
        <v>19</v>
      </c>
      <c r="I1" s="36" t="s">
        <v>30</v>
      </c>
      <c r="J1" s="36" t="s">
        <v>31</v>
      </c>
      <c r="K1" s="37" t="s">
        <v>20</v>
      </c>
      <c r="L1" s="37" t="s">
        <v>22</v>
      </c>
      <c r="M1" s="37" t="s">
        <v>32</v>
      </c>
      <c r="N1" s="37" t="s">
        <v>33</v>
      </c>
      <c r="O1" s="38" t="s">
        <v>23</v>
      </c>
      <c r="P1" s="38" t="s">
        <v>24</v>
      </c>
      <c r="Q1" s="38" t="s">
        <v>34</v>
      </c>
      <c r="R1" s="39" t="s">
        <v>35</v>
      </c>
    </row>
    <row r="2" spans="1:40">
      <c r="A2" s="56"/>
      <c r="B2" s="23" t="s">
        <v>1</v>
      </c>
      <c r="C2" s="6">
        <v>125</v>
      </c>
      <c r="D2" s="6">
        <v>125</v>
      </c>
      <c r="E2" s="6">
        <v>125</v>
      </c>
      <c r="F2" s="11">
        <v>125</v>
      </c>
      <c r="G2" s="6">
        <v>125.5</v>
      </c>
      <c r="H2" s="6">
        <v>125.5</v>
      </c>
      <c r="I2" s="11">
        <v>126</v>
      </c>
      <c r="J2" s="11">
        <v>125</v>
      </c>
      <c r="K2" s="11">
        <v>124.5</v>
      </c>
      <c r="L2" s="11">
        <v>124.5</v>
      </c>
      <c r="M2" s="11">
        <v>124</v>
      </c>
      <c r="N2" s="11">
        <v>125</v>
      </c>
      <c r="O2" s="11">
        <v>128.5</v>
      </c>
      <c r="P2" s="6">
        <v>128.5</v>
      </c>
      <c r="Q2" s="11">
        <v>126</v>
      </c>
      <c r="R2" s="25">
        <v>126</v>
      </c>
    </row>
    <row r="3" spans="1:40" ht="19.5" customHeight="1">
      <c r="A3" s="56"/>
      <c r="B3" s="24" t="s">
        <v>11</v>
      </c>
      <c r="C3" s="6">
        <v>21.5</v>
      </c>
      <c r="D3" s="6">
        <v>20</v>
      </c>
      <c r="E3" s="6">
        <v>19.5</v>
      </c>
      <c r="F3" s="11">
        <v>20.25</v>
      </c>
      <c r="G3" s="6">
        <v>20.5</v>
      </c>
      <c r="H3" s="6">
        <v>22</v>
      </c>
      <c r="I3" s="11">
        <v>21</v>
      </c>
      <c r="J3" s="11">
        <v>22.5</v>
      </c>
      <c r="K3" s="11">
        <v>20.5</v>
      </c>
      <c r="L3" s="11">
        <v>20</v>
      </c>
      <c r="M3" s="11">
        <v>20</v>
      </c>
      <c r="N3" s="11">
        <v>22.5</v>
      </c>
      <c r="O3" s="11">
        <v>21.5</v>
      </c>
      <c r="P3" s="6">
        <v>21.5</v>
      </c>
      <c r="Q3" s="11">
        <v>21</v>
      </c>
      <c r="R3" s="25">
        <v>21</v>
      </c>
      <c r="AE3" s="10"/>
    </row>
    <row r="4" spans="1:40">
      <c r="A4" s="56"/>
      <c r="B4" s="23" t="s">
        <v>2</v>
      </c>
      <c r="C4" s="6">
        <v>5.5</v>
      </c>
      <c r="D4" s="6">
        <v>5.5</v>
      </c>
      <c r="E4" s="6">
        <v>6</v>
      </c>
      <c r="F4" s="11">
        <v>5.5</v>
      </c>
      <c r="G4" s="6">
        <v>5.0999999999999996</v>
      </c>
      <c r="H4" s="6">
        <v>5.0999999999999996</v>
      </c>
      <c r="I4" s="11">
        <v>6</v>
      </c>
      <c r="J4" s="11">
        <v>5.5</v>
      </c>
      <c r="K4" s="11">
        <v>5</v>
      </c>
      <c r="L4" s="11">
        <v>5</v>
      </c>
      <c r="M4" s="11">
        <v>5.5</v>
      </c>
      <c r="N4" s="11">
        <v>5.5</v>
      </c>
      <c r="O4" s="11">
        <v>5.5</v>
      </c>
      <c r="P4" s="6">
        <v>5.5</v>
      </c>
      <c r="Q4" s="11">
        <v>6</v>
      </c>
      <c r="R4" s="25">
        <v>6</v>
      </c>
    </row>
    <row r="5" spans="1:40">
      <c r="A5" s="56"/>
      <c r="B5" s="23" t="s">
        <v>3</v>
      </c>
      <c r="C5" s="11">
        <v>4</v>
      </c>
      <c r="D5" s="11">
        <v>4</v>
      </c>
      <c r="E5" s="11">
        <v>4</v>
      </c>
      <c r="F5" s="11">
        <v>4</v>
      </c>
      <c r="G5" s="11">
        <v>4</v>
      </c>
      <c r="H5" s="11">
        <v>4</v>
      </c>
      <c r="I5" s="11">
        <v>4</v>
      </c>
      <c r="J5" s="11">
        <v>4</v>
      </c>
      <c r="K5" s="11">
        <v>4</v>
      </c>
      <c r="L5" s="11">
        <v>4</v>
      </c>
      <c r="M5" s="11">
        <v>4</v>
      </c>
      <c r="N5" s="11">
        <v>4</v>
      </c>
      <c r="O5" s="11">
        <v>4</v>
      </c>
      <c r="P5" s="11">
        <v>4</v>
      </c>
      <c r="Q5" s="11">
        <v>4</v>
      </c>
      <c r="R5" s="25">
        <v>4</v>
      </c>
    </row>
    <row r="6" spans="1:40">
      <c r="A6" s="56"/>
      <c r="B6" s="23" t="s">
        <v>4</v>
      </c>
      <c r="C6" s="6">
        <v>3.5</v>
      </c>
      <c r="D6" s="6">
        <v>3.5</v>
      </c>
      <c r="E6" s="6">
        <v>3.5</v>
      </c>
      <c r="F6" s="6">
        <v>3.5</v>
      </c>
      <c r="G6" s="6">
        <v>3.5</v>
      </c>
      <c r="H6" s="6">
        <v>3.5</v>
      </c>
      <c r="I6" s="6">
        <v>3.5</v>
      </c>
      <c r="J6" s="6">
        <v>3.5</v>
      </c>
      <c r="K6" s="6">
        <v>3.5</v>
      </c>
      <c r="L6" s="6">
        <v>3.5</v>
      </c>
      <c r="M6" s="6">
        <v>3.5</v>
      </c>
      <c r="N6" s="6">
        <v>3.5</v>
      </c>
      <c r="O6" s="6">
        <v>3.5</v>
      </c>
      <c r="P6" s="6">
        <v>3.5</v>
      </c>
      <c r="Q6" s="11">
        <v>3.5</v>
      </c>
      <c r="R6" s="25">
        <v>3.5</v>
      </c>
    </row>
    <row r="7" spans="1:40" ht="21" customHeight="1">
      <c r="A7" s="56" t="s">
        <v>36</v>
      </c>
      <c r="B7" s="15" t="s">
        <v>8</v>
      </c>
      <c r="C7" s="11">
        <v>47</v>
      </c>
      <c r="D7" s="11">
        <v>46.5</v>
      </c>
      <c r="E7" s="11">
        <v>46</v>
      </c>
      <c r="F7" s="11">
        <v>47</v>
      </c>
      <c r="G7" s="11">
        <v>47</v>
      </c>
      <c r="H7" s="11">
        <v>46</v>
      </c>
      <c r="I7" s="11">
        <v>46</v>
      </c>
      <c r="J7" s="11">
        <v>39.5</v>
      </c>
      <c r="K7" s="11">
        <v>36.5</v>
      </c>
      <c r="L7" s="11">
        <v>37.5</v>
      </c>
      <c r="M7" s="11">
        <v>37</v>
      </c>
      <c r="N7" s="11">
        <v>41</v>
      </c>
      <c r="O7" s="11">
        <v>41.5</v>
      </c>
      <c r="P7" s="6">
        <v>41.5</v>
      </c>
      <c r="Q7" s="11">
        <v>40.5</v>
      </c>
      <c r="R7" s="25">
        <v>41.5</v>
      </c>
    </row>
    <row r="8" spans="1:40" ht="22.5">
      <c r="A8" s="56"/>
      <c r="B8" s="21" t="s">
        <v>9</v>
      </c>
      <c r="C8" s="11">
        <v>3</v>
      </c>
      <c r="D8" s="11">
        <v>5</v>
      </c>
      <c r="E8" s="11">
        <v>3</v>
      </c>
      <c r="F8" s="11">
        <v>5</v>
      </c>
      <c r="G8" s="11">
        <v>3</v>
      </c>
      <c r="H8" s="11">
        <v>3</v>
      </c>
      <c r="I8" s="11">
        <v>3</v>
      </c>
      <c r="J8" s="11">
        <v>4</v>
      </c>
      <c r="K8" s="11">
        <v>3</v>
      </c>
      <c r="L8" s="11">
        <v>3</v>
      </c>
      <c r="M8" s="11">
        <v>3</v>
      </c>
      <c r="N8" s="11">
        <v>4</v>
      </c>
      <c r="O8" s="11">
        <v>3</v>
      </c>
      <c r="P8" s="6">
        <v>4</v>
      </c>
      <c r="Q8" s="11">
        <v>6</v>
      </c>
      <c r="R8" s="25">
        <v>3</v>
      </c>
    </row>
    <row r="9" spans="1:40" ht="33.75">
      <c r="A9" s="56"/>
      <c r="B9" s="21" t="s">
        <v>10</v>
      </c>
      <c r="C9" s="6">
        <f>C7+C8</f>
        <v>50</v>
      </c>
      <c r="D9" s="6">
        <f t="shared" ref="D9:R9" si="0">D7+D8</f>
        <v>51.5</v>
      </c>
      <c r="E9" s="6">
        <f t="shared" si="0"/>
        <v>49</v>
      </c>
      <c r="F9" s="6">
        <f t="shared" si="0"/>
        <v>52</v>
      </c>
      <c r="G9" s="6">
        <f t="shared" si="0"/>
        <v>50</v>
      </c>
      <c r="H9" s="6">
        <f t="shared" si="0"/>
        <v>49</v>
      </c>
      <c r="I9" s="6">
        <f t="shared" si="0"/>
        <v>49</v>
      </c>
      <c r="J9" s="6">
        <f t="shared" si="0"/>
        <v>43.5</v>
      </c>
      <c r="K9" s="6">
        <f t="shared" si="0"/>
        <v>39.5</v>
      </c>
      <c r="L9" s="6">
        <f t="shared" si="0"/>
        <v>40.5</v>
      </c>
      <c r="M9" s="6">
        <f t="shared" si="0"/>
        <v>40</v>
      </c>
      <c r="N9" s="6">
        <f t="shared" si="0"/>
        <v>45</v>
      </c>
      <c r="O9" s="6">
        <f t="shared" si="0"/>
        <v>44.5</v>
      </c>
      <c r="P9" s="6">
        <f t="shared" si="0"/>
        <v>45.5</v>
      </c>
      <c r="Q9" s="6">
        <f t="shared" si="0"/>
        <v>46.5</v>
      </c>
      <c r="R9" s="7">
        <f t="shared" si="0"/>
        <v>44.5</v>
      </c>
    </row>
    <row r="10" spans="1:40">
      <c r="A10" s="56"/>
      <c r="B10" s="22" t="s">
        <v>7</v>
      </c>
      <c r="C10" s="11">
        <v>33.89</v>
      </c>
      <c r="D10" s="11">
        <v>27.06</v>
      </c>
      <c r="E10" s="11">
        <v>37.01</v>
      </c>
      <c r="F10" s="11">
        <v>29.64</v>
      </c>
      <c r="G10" s="11">
        <v>36</v>
      </c>
      <c r="H10" s="11">
        <v>29.15</v>
      </c>
      <c r="I10" s="11">
        <v>37.04</v>
      </c>
      <c r="J10" s="11">
        <v>51</v>
      </c>
      <c r="K10" s="11">
        <v>47.3</v>
      </c>
      <c r="L10" s="11">
        <v>46</v>
      </c>
      <c r="M10" s="11">
        <v>46.25</v>
      </c>
      <c r="N10" s="11">
        <v>48.22</v>
      </c>
      <c r="O10" s="11">
        <v>42</v>
      </c>
      <c r="P10" s="6">
        <v>35</v>
      </c>
      <c r="Q10" s="11">
        <v>31</v>
      </c>
      <c r="R10" s="25">
        <v>45.7</v>
      </c>
    </row>
    <row r="11" spans="1:40" ht="15.75" thickBot="1">
      <c r="A11" s="57"/>
      <c r="B11" s="19" t="s">
        <v>6</v>
      </c>
      <c r="C11" s="8">
        <v>6.5540000000000003</v>
      </c>
      <c r="D11" s="8">
        <v>5.9569999999999999</v>
      </c>
      <c r="E11" s="8">
        <v>6.5529999999999999</v>
      </c>
      <c r="F11" s="8">
        <v>6.5439999999999996</v>
      </c>
      <c r="G11" s="8">
        <v>6.53</v>
      </c>
      <c r="H11" s="8">
        <v>5.4089999999999998</v>
      </c>
      <c r="I11" s="8">
        <v>7.37</v>
      </c>
      <c r="J11" s="8">
        <v>5.89</v>
      </c>
      <c r="K11" s="8">
        <v>4.7859999999999996</v>
      </c>
      <c r="L11" s="8">
        <v>4.8600000000000003</v>
      </c>
      <c r="M11" s="8">
        <v>5.5510000000000002</v>
      </c>
      <c r="N11" s="8">
        <v>6.5960000000000001</v>
      </c>
      <c r="O11" s="8">
        <v>5.24</v>
      </c>
      <c r="P11" s="8">
        <v>5.18</v>
      </c>
      <c r="Q11" s="40">
        <v>5.391</v>
      </c>
      <c r="R11" s="41">
        <v>5.2569999999999997</v>
      </c>
    </row>
    <row r="12" spans="1:40">
      <c r="A12" s="46"/>
      <c r="B12" s="47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11"/>
      <c r="R12" s="11"/>
    </row>
    <row r="13" spans="1:40">
      <c r="A13" s="46"/>
      <c r="B13" s="47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11"/>
      <c r="R13" s="11"/>
    </row>
    <row r="14" spans="1:40" ht="15.75" thickBot="1"/>
    <row r="15" spans="1:40" ht="30">
      <c r="A15" s="58"/>
      <c r="B15" s="13" t="s">
        <v>0</v>
      </c>
      <c r="C15" s="34" t="str">
        <f t="shared" ref="C15:R15" si="1">C1</f>
        <v>33-1</v>
      </c>
      <c r="D15" s="35" t="str">
        <f t="shared" si="1"/>
        <v>33-2</v>
      </c>
      <c r="E15" s="34" t="str">
        <f t="shared" si="1"/>
        <v>33-3</v>
      </c>
      <c r="F15" s="35" t="str">
        <f t="shared" si="1"/>
        <v>33-4</v>
      </c>
      <c r="G15" s="36" t="str">
        <f t="shared" si="1"/>
        <v>34-1</v>
      </c>
      <c r="H15" s="36" t="str">
        <f t="shared" si="1"/>
        <v>34-2</v>
      </c>
      <c r="I15" s="36" t="str">
        <f t="shared" si="1"/>
        <v>34-3</v>
      </c>
      <c r="J15" s="36" t="str">
        <f t="shared" si="1"/>
        <v>34-4</v>
      </c>
      <c r="K15" s="37" t="str">
        <f t="shared" si="1"/>
        <v>35-1</v>
      </c>
      <c r="L15" s="37" t="str">
        <f t="shared" si="1"/>
        <v>35-2</v>
      </c>
      <c r="M15" s="37" t="str">
        <f t="shared" si="1"/>
        <v>35-3</v>
      </c>
      <c r="N15" s="37" t="str">
        <f t="shared" si="1"/>
        <v>35-4</v>
      </c>
      <c r="O15" s="38" t="str">
        <f t="shared" si="1"/>
        <v>36-1</v>
      </c>
      <c r="P15" s="38" t="str">
        <f t="shared" si="1"/>
        <v>36-2</v>
      </c>
      <c r="Q15" s="38" t="str">
        <f t="shared" si="1"/>
        <v>36-3</v>
      </c>
      <c r="R15" s="39" t="str">
        <f t="shared" si="1"/>
        <v>36-4</v>
      </c>
    </row>
    <row r="16" spans="1:40">
      <c r="A16" s="59"/>
      <c r="B16" s="14" t="s">
        <v>7</v>
      </c>
      <c r="C16" s="6">
        <f>C10</f>
        <v>33.89</v>
      </c>
      <c r="D16" s="6">
        <f t="shared" ref="D16:R16" si="2">D10</f>
        <v>27.06</v>
      </c>
      <c r="E16" s="6">
        <f t="shared" si="2"/>
        <v>37.01</v>
      </c>
      <c r="F16" s="6">
        <f t="shared" si="2"/>
        <v>29.64</v>
      </c>
      <c r="G16" s="6">
        <f t="shared" si="2"/>
        <v>36</v>
      </c>
      <c r="H16" s="6">
        <f t="shared" si="2"/>
        <v>29.15</v>
      </c>
      <c r="I16" s="6">
        <f t="shared" si="2"/>
        <v>37.04</v>
      </c>
      <c r="J16" s="6">
        <f t="shared" si="2"/>
        <v>51</v>
      </c>
      <c r="K16" s="6">
        <f t="shared" si="2"/>
        <v>47.3</v>
      </c>
      <c r="L16" s="6">
        <f t="shared" si="2"/>
        <v>46</v>
      </c>
      <c r="M16" s="6">
        <f t="shared" si="2"/>
        <v>46.25</v>
      </c>
      <c r="N16" s="6">
        <f t="shared" si="2"/>
        <v>48.22</v>
      </c>
      <c r="O16" s="6">
        <f t="shared" si="2"/>
        <v>42</v>
      </c>
      <c r="P16" s="6">
        <f t="shared" si="2"/>
        <v>35</v>
      </c>
      <c r="Q16" s="6">
        <f t="shared" si="2"/>
        <v>31</v>
      </c>
      <c r="R16" s="7">
        <f t="shared" si="2"/>
        <v>45.7</v>
      </c>
      <c r="AM16" s="1">
        <v>22.254999999999995</v>
      </c>
      <c r="AN16" s="1">
        <v>47.324999999999989</v>
      </c>
    </row>
    <row r="17" spans="1:43" ht="29.1" customHeight="1">
      <c r="A17" s="59"/>
      <c r="B17" s="15" t="s">
        <v>10</v>
      </c>
      <c r="C17" s="6">
        <f t="shared" ref="C17:R17" si="3">C9</f>
        <v>50</v>
      </c>
      <c r="D17" s="6">
        <f t="shared" si="3"/>
        <v>51.5</v>
      </c>
      <c r="E17" s="6">
        <f t="shared" si="3"/>
        <v>49</v>
      </c>
      <c r="F17" s="6">
        <f t="shared" si="3"/>
        <v>52</v>
      </c>
      <c r="G17" s="6">
        <f t="shared" si="3"/>
        <v>50</v>
      </c>
      <c r="H17" s="6">
        <f t="shared" si="3"/>
        <v>49</v>
      </c>
      <c r="I17" s="6">
        <f t="shared" si="3"/>
        <v>49</v>
      </c>
      <c r="J17" s="6">
        <f t="shared" si="3"/>
        <v>43.5</v>
      </c>
      <c r="K17" s="6">
        <f t="shared" si="3"/>
        <v>39.5</v>
      </c>
      <c r="L17" s="6">
        <f t="shared" si="3"/>
        <v>40.5</v>
      </c>
      <c r="M17" s="6">
        <f t="shared" si="3"/>
        <v>40</v>
      </c>
      <c r="N17" s="6">
        <f t="shared" si="3"/>
        <v>45</v>
      </c>
      <c r="O17" s="6">
        <f t="shared" si="3"/>
        <v>44.5</v>
      </c>
      <c r="P17" s="6">
        <f t="shared" si="3"/>
        <v>45.5</v>
      </c>
      <c r="Q17" s="6">
        <f t="shared" si="3"/>
        <v>46.5</v>
      </c>
      <c r="R17" s="7">
        <f t="shared" si="3"/>
        <v>44.5</v>
      </c>
      <c r="AC17" s="51" t="s">
        <v>38</v>
      </c>
      <c r="AD17" s="51" t="s">
        <v>39</v>
      </c>
      <c r="AH17" s="51" t="s">
        <v>40</v>
      </c>
      <c r="AL17" s="51" t="s">
        <v>41</v>
      </c>
      <c r="AM17" s="1" t="s">
        <v>42</v>
      </c>
      <c r="AN17" s="1" t="s">
        <v>43</v>
      </c>
      <c r="AO17" s="51" t="s">
        <v>44</v>
      </c>
      <c r="AP17" s="1" t="s">
        <v>42</v>
      </c>
      <c r="AQ17" s="1" t="s">
        <v>43</v>
      </c>
    </row>
    <row r="18" spans="1:43">
      <c r="A18" s="59"/>
      <c r="B18" s="14" t="s">
        <v>5</v>
      </c>
      <c r="C18" s="6">
        <f t="shared" ref="C18:R18" si="4">C3</f>
        <v>21.5</v>
      </c>
      <c r="D18" s="6">
        <f t="shared" si="4"/>
        <v>20</v>
      </c>
      <c r="E18" s="6">
        <f t="shared" si="4"/>
        <v>19.5</v>
      </c>
      <c r="F18" s="6">
        <f t="shared" si="4"/>
        <v>20.25</v>
      </c>
      <c r="G18" s="6">
        <f t="shared" si="4"/>
        <v>20.5</v>
      </c>
      <c r="H18" s="6">
        <f t="shared" si="4"/>
        <v>22</v>
      </c>
      <c r="I18" s="6">
        <f t="shared" si="4"/>
        <v>21</v>
      </c>
      <c r="J18" s="6">
        <f t="shared" si="4"/>
        <v>22.5</v>
      </c>
      <c r="K18" s="6">
        <f t="shared" si="4"/>
        <v>20.5</v>
      </c>
      <c r="L18" s="6">
        <f t="shared" si="4"/>
        <v>20</v>
      </c>
      <c r="M18" s="6">
        <f t="shared" si="4"/>
        <v>20</v>
      </c>
      <c r="N18" s="6">
        <f t="shared" si="4"/>
        <v>22.5</v>
      </c>
      <c r="O18" s="6">
        <f t="shared" si="4"/>
        <v>21.5</v>
      </c>
      <c r="P18" s="6">
        <f t="shared" si="4"/>
        <v>21.5</v>
      </c>
      <c r="Q18" s="6">
        <f t="shared" si="4"/>
        <v>21</v>
      </c>
      <c r="R18" s="7">
        <f t="shared" si="4"/>
        <v>21</v>
      </c>
      <c r="AC18" s="51">
        <v>0</v>
      </c>
      <c r="AD18" s="51">
        <v>477.44</v>
      </c>
      <c r="AE18" s="1">
        <v>407.86</v>
      </c>
      <c r="AF18" s="1">
        <v>409.53</v>
      </c>
      <c r="AG18" s="1">
        <v>425.63</v>
      </c>
      <c r="AH18" s="51">
        <v>427.2</v>
      </c>
      <c r="AI18" s="1">
        <v>389.9</v>
      </c>
      <c r="AJ18" s="1">
        <v>326.8</v>
      </c>
      <c r="AK18" s="1">
        <v>174.3</v>
      </c>
      <c r="AL18" s="51">
        <v>358.33</v>
      </c>
      <c r="AM18" s="1">
        <v>22.254999999999995</v>
      </c>
      <c r="AN18" s="1">
        <v>47.324999999999989</v>
      </c>
      <c r="AO18" s="51">
        <f>AVERAGE(AH18:AK18)</f>
        <v>329.54999999999995</v>
      </c>
      <c r="AP18" s="1">
        <v>50.59</v>
      </c>
      <c r="AQ18" s="1">
        <v>50.59</v>
      </c>
    </row>
    <row r="19" spans="1:43">
      <c r="A19" s="59"/>
      <c r="B19" s="16" t="s">
        <v>6</v>
      </c>
      <c r="C19" s="6">
        <f t="shared" ref="C19:R19" si="5">C11</f>
        <v>6.5540000000000003</v>
      </c>
      <c r="D19" s="6">
        <f t="shared" si="5"/>
        <v>5.9569999999999999</v>
      </c>
      <c r="E19" s="6">
        <f t="shared" si="5"/>
        <v>6.5529999999999999</v>
      </c>
      <c r="F19" s="6">
        <f t="shared" si="5"/>
        <v>6.5439999999999996</v>
      </c>
      <c r="G19" s="6">
        <f t="shared" si="5"/>
        <v>6.53</v>
      </c>
      <c r="H19" s="6">
        <f t="shared" si="5"/>
        <v>5.4089999999999998</v>
      </c>
      <c r="I19" s="6">
        <f t="shared" si="5"/>
        <v>7.37</v>
      </c>
      <c r="J19" s="6">
        <f t="shared" si="5"/>
        <v>5.89</v>
      </c>
      <c r="K19" s="6">
        <f t="shared" si="5"/>
        <v>4.7859999999999996</v>
      </c>
      <c r="L19" s="6">
        <f t="shared" si="5"/>
        <v>4.8600000000000003</v>
      </c>
      <c r="M19" s="6">
        <f t="shared" si="5"/>
        <v>5.5510000000000002</v>
      </c>
      <c r="N19" s="6">
        <f t="shared" si="5"/>
        <v>6.5960000000000001</v>
      </c>
      <c r="O19" s="6">
        <f t="shared" si="5"/>
        <v>5.24</v>
      </c>
      <c r="P19" s="6">
        <f t="shared" si="5"/>
        <v>5.18</v>
      </c>
      <c r="Q19" s="6">
        <f t="shared" si="5"/>
        <v>5.391</v>
      </c>
      <c r="R19" s="7">
        <f t="shared" si="5"/>
        <v>5.2569999999999997</v>
      </c>
      <c r="AC19" s="51">
        <v>0.5</v>
      </c>
      <c r="AD19" s="51">
        <v>309.92799069767443</v>
      </c>
      <c r="AE19" s="1">
        <v>234.75206796116504</v>
      </c>
      <c r="AF19" s="1">
        <v>380.73238618524334</v>
      </c>
      <c r="AG19" s="1">
        <v>276.30222222222221</v>
      </c>
      <c r="AH19" s="51">
        <v>309.22119739038669</v>
      </c>
      <c r="AI19" s="1">
        <v>235.18305725123895</v>
      </c>
      <c r="AJ19" s="1">
        <v>365.53654242925609</v>
      </c>
      <c r="AK19" s="1">
        <v>267.19826688706064</v>
      </c>
      <c r="AL19" s="51">
        <f>AVERAGE(AD19:AG19)</f>
        <v>300.42866676657627</v>
      </c>
      <c r="AM19" s="1">
        <f>AL19-MIN(AD19:AG19)</f>
        <v>65.676598805411231</v>
      </c>
      <c r="AN19" s="1">
        <f>MAX(AD19:AG19)-AL19</f>
        <v>80.303719418667072</v>
      </c>
      <c r="AO19" s="51">
        <f>AVERAGE(AH19:AK19)</f>
        <v>294.28476598948555</v>
      </c>
      <c r="AP19" s="1">
        <f>AO19-MIN(AH19:AK19)</f>
        <v>59.1017087382466</v>
      </c>
      <c r="AQ19" s="1">
        <f>MAX(AH19:AK19)-AO19</f>
        <v>71.251776439770538</v>
      </c>
    </row>
    <row r="20" spans="1:43" ht="15.75" thickBot="1">
      <c r="A20" s="60"/>
      <c r="B20" s="26" t="s">
        <v>12</v>
      </c>
      <c r="C20" s="27">
        <f>(3*C16*C19)/(2*C18*C17)*1000</f>
        <v>309.92799069767443</v>
      </c>
      <c r="D20" s="27">
        <f t="shared" ref="D20:R20" si="6">(3*D16*D19)/(2*D18*D17)*1000</f>
        <v>234.75206796116504</v>
      </c>
      <c r="E20" s="27">
        <f t="shared" si="6"/>
        <v>380.73238618524334</v>
      </c>
      <c r="F20" s="27">
        <f t="shared" si="6"/>
        <v>276.30222222222221</v>
      </c>
      <c r="G20" s="27">
        <f t="shared" si="6"/>
        <v>344.01951219512193</v>
      </c>
      <c r="H20" s="27">
        <f t="shared" si="6"/>
        <v>219.3956632653061</v>
      </c>
      <c r="I20" s="27">
        <f t="shared" si="6"/>
        <v>397.93702623906705</v>
      </c>
      <c r="J20" s="27">
        <f t="shared" si="6"/>
        <v>460.36781609195401</v>
      </c>
      <c r="K20" s="27">
        <f t="shared" si="6"/>
        <v>419.3475764124729</v>
      </c>
      <c r="L20" s="27">
        <f t="shared" si="6"/>
        <v>414.00000000000006</v>
      </c>
      <c r="M20" s="27">
        <f t="shared" si="6"/>
        <v>481.37578125000005</v>
      </c>
      <c r="N20" s="27">
        <f t="shared" si="6"/>
        <v>471.1986962962963</v>
      </c>
      <c r="O20" s="27">
        <f t="shared" si="6"/>
        <v>345.04311471126209</v>
      </c>
      <c r="P20" s="27">
        <f t="shared" si="6"/>
        <v>277.99642218246868</v>
      </c>
      <c r="Q20" s="27">
        <f t="shared" si="6"/>
        <v>256.71428571428572</v>
      </c>
      <c r="R20" s="28">
        <f t="shared" si="6"/>
        <v>385.62584269662926</v>
      </c>
      <c r="AC20" s="51">
        <v>1</v>
      </c>
      <c r="AD20" s="51">
        <v>344.01951219512193</v>
      </c>
      <c r="AE20" s="1">
        <v>219.3956632653061</v>
      </c>
      <c r="AF20" s="1">
        <v>397.93702623906705</v>
      </c>
      <c r="AG20" s="1">
        <v>460.36781609195401</v>
      </c>
      <c r="AH20" s="51">
        <v>345.53856925862954</v>
      </c>
      <c r="AI20" s="1">
        <v>220.26767750669632</v>
      </c>
      <c r="AJ20" s="1">
        <v>374.53935247947629</v>
      </c>
      <c r="AK20" s="1">
        <v>420.10935091101499</v>
      </c>
      <c r="AL20" s="51">
        <f>AVERAGE(AD20:AG20)</f>
        <v>355.43000444786225</v>
      </c>
      <c r="AM20" s="1">
        <f t="shared" ref="AM20:AM23" si="7">AL20-MIN(AD20:AG20)</f>
        <v>136.03434118255615</v>
      </c>
      <c r="AN20" s="1">
        <f t="shared" ref="AN20:AN23" si="8">MAX(AD20:AG20)-AL20</f>
        <v>104.93781164409177</v>
      </c>
      <c r="AO20" s="51">
        <f>AVERAGE(AH20:AK20)</f>
        <v>340.1137375389543</v>
      </c>
      <c r="AP20" s="1">
        <f t="shared" ref="AP20:AP22" si="9">AO20-MIN(AH20:AK20)</f>
        <v>119.84606003225798</v>
      </c>
      <c r="AQ20" s="1">
        <f t="shared" ref="AQ20:AQ22" si="10">MAX(AH20:AK20)-AO20</f>
        <v>79.995613372060689</v>
      </c>
    </row>
    <row r="21" spans="1:43">
      <c r="A21" s="48"/>
      <c r="B21" s="49" t="s">
        <v>45</v>
      </c>
      <c r="C21" s="50" t="s">
        <v>46</v>
      </c>
      <c r="D21" s="50"/>
      <c r="E21" s="50" t="s">
        <v>47</v>
      </c>
      <c r="F21" s="50"/>
      <c r="G21" s="50" t="s">
        <v>48</v>
      </c>
      <c r="H21" s="50"/>
      <c r="I21" s="50"/>
      <c r="J21" s="50"/>
      <c r="K21" s="50" t="s">
        <v>49</v>
      </c>
      <c r="L21" s="50"/>
      <c r="M21" s="50" t="s">
        <v>50</v>
      </c>
      <c r="N21" s="50"/>
      <c r="O21" s="50"/>
      <c r="P21" s="50"/>
      <c r="Q21" s="50"/>
      <c r="R21" s="50"/>
      <c r="AC21" s="51">
        <v>1.5</v>
      </c>
      <c r="AD21" s="51">
        <v>419.3475764124729</v>
      </c>
      <c r="AE21" s="1">
        <v>414.00000000000006</v>
      </c>
      <c r="AF21" s="1">
        <v>481.37578125000005</v>
      </c>
      <c r="AG21" s="1">
        <v>471.1986962962963</v>
      </c>
      <c r="AH21" s="51">
        <v>374.65753942286887</v>
      </c>
      <c r="AI21" s="1">
        <v>416.25908747590699</v>
      </c>
      <c r="AJ21" s="1">
        <v>439.51781008864674</v>
      </c>
      <c r="AK21" s="1">
        <v>444.37404349694521</v>
      </c>
      <c r="AL21" s="51">
        <f t="shared" ref="AL21:AL22" si="11">AVERAGE(AD21:AG21)</f>
        <v>446.48051348969233</v>
      </c>
      <c r="AM21" s="1">
        <f t="shared" si="7"/>
        <v>32.480513489692271</v>
      </c>
      <c r="AN21" s="1">
        <f t="shared" si="8"/>
        <v>34.895267760307718</v>
      </c>
      <c r="AO21" s="51">
        <f t="shared" ref="AO21:AO22" si="12">AVERAGE(AH21:AK21)</f>
        <v>418.70212012109192</v>
      </c>
      <c r="AP21" s="1">
        <f t="shared" si="9"/>
        <v>44.044580698223058</v>
      </c>
      <c r="AQ21" s="1">
        <f t="shared" si="10"/>
        <v>25.671923375853282</v>
      </c>
    </row>
    <row r="22" spans="1:43">
      <c r="A22" s="48"/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AC22" s="51">
        <v>2</v>
      </c>
      <c r="AD22" s="51">
        <v>345.04311471126209</v>
      </c>
      <c r="AE22" s="1">
        <v>277.99642218246868</v>
      </c>
      <c r="AF22" s="1">
        <v>256.71428571428572</v>
      </c>
      <c r="AG22" s="1">
        <v>385.62584269662926</v>
      </c>
      <c r="AH22" s="51">
        <v>328.3098391326443</v>
      </c>
      <c r="AI22" s="1">
        <v>278.1435848474124</v>
      </c>
      <c r="AJ22" s="1">
        <v>221.39346392748888</v>
      </c>
      <c r="AK22" s="1">
        <v>371.243336411097</v>
      </c>
      <c r="AL22" s="51">
        <f t="shared" si="11"/>
        <v>316.34491632616141</v>
      </c>
      <c r="AM22" s="1">
        <f t="shared" si="7"/>
        <v>59.630630611875688</v>
      </c>
      <c r="AN22" s="1">
        <f t="shared" si="8"/>
        <v>69.280926370467853</v>
      </c>
      <c r="AO22" s="51">
        <f t="shared" si="12"/>
        <v>299.77255607966066</v>
      </c>
      <c r="AP22" s="1">
        <f t="shared" si="9"/>
        <v>78.379092152171779</v>
      </c>
      <c r="AQ22" s="1">
        <f t="shared" si="10"/>
        <v>71.470780331436345</v>
      </c>
    </row>
    <row r="23" spans="1:43" ht="15.75" thickBot="1">
      <c r="AC23" s="51">
        <v>5</v>
      </c>
      <c r="AD23" s="51">
        <v>198.84</v>
      </c>
      <c r="AE23" s="1">
        <v>239.58</v>
      </c>
      <c r="AF23" s="1">
        <v>198.23</v>
      </c>
      <c r="AG23" s="1">
        <v>298.37</v>
      </c>
      <c r="AH23" s="51"/>
      <c r="AL23" s="51">
        <f>AVERAGE(AD23:AG23)</f>
        <v>233.755</v>
      </c>
      <c r="AM23" s="1">
        <f t="shared" si="7"/>
        <v>35.525000000000006</v>
      </c>
      <c r="AN23" s="1">
        <f t="shared" si="8"/>
        <v>64.615000000000009</v>
      </c>
      <c r="AO23" s="51">
        <v>261.51604153030905</v>
      </c>
      <c r="AP23" s="1">
        <v>75.44</v>
      </c>
      <c r="AQ23" s="1">
        <v>75.44</v>
      </c>
    </row>
    <row r="24" spans="1:43" ht="30">
      <c r="A24" s="30"/>
      <c r="B24" s="13" t="s">
        <v>0</v>
      </c>
      <c r="C24" s="34" t="str">
        <f t="shared" ref="C24:R24" si="13">C1</f>
        <v>33-1</v>
      </c>
      <c r="D24" s="35" t="str">
        <f t="shared" si="13"/>
        <v>33-2</v>
      </c>
      <c r="E24" s="34" t="str">
        <f t="shared" si="13"/>
        <v>33-3</v>
      </c>
      <c r="F24" s="35" t="str">
        <f t="shared" si="13"/>
        <v>33-4</v>
      </c>
      <c r="G24" s="36" t="str">
        <f t="shared" si="13"/>
        <v>34-1</v>
      </c>
      <c r="H24" s="36" t="str">
        <f t="shared" si="13"/>
        <v>34-2</v>
      </c>
      <c r="I24" s="36" t="str">
        <f t="shared" si="13"/>
        <v>34-3</v>
      </c>
      <c r="J24" s="36" t="str">
        <f t="shared" si="13"/>
        <v>34-4</v>
      </c>
      <c r="K24" s="37" t="str">
        <f t="shared" si="13"/>
        <v>35-1</v>
      </c>
      <c r="L24" s="37" t="str">
        <f t="shared" si="13"/>
        <v>35-2</v>
      </c>
      <c r="M24" s="37" t="str">
        <f t="shared" si="13"/>
        <v>35-3</v>
      </c>
      <c r="N24" s="37" t="str">
        <f t="shared" si="13"/>
        <v>35-4</v>
      </c>
      <c r="O24" s="38" t="str">
        <f t="shared" si="13"/>
        <v>36-1</v>
      </c>
      <c r="P24" s="38" t="str">
        <f t="shared" si="13"/>
        <v>36-2</v>
      </c>
      <c r="Q24" s="38" t="str">
        <f t="shared" si="13"/>
        <v>36-3</v>
      </c>
      <c r="R24" s="39" t="str">
        <f t="shared" si="13"/>
        <v>36-4</v>
      </c>
    </row>
    <row r="25" spans="1:43">
      <c r="A25" s="31"/>
      <c r="B25" s="14" t="s">
        <v>7</v>
      </c>
      <c r="C25" s="6">
        <f>C10</f>
        <v>33.89</v>
      </c>
      <c r="D25" s="6">
        <f t="shared" ref="D25:R25" si="14">D10</f>
        <v>27.06</v>
      </c>
      <c r="E25" s="6">
        <f t="shared" si="14"/>
        <v>37.01</v>
      </c>
      <c r="F25" s="6">
        <f t="shared" si="14"/>
        <v>29.64</v>
      </c>
      <c r="G25" s="6">
        <f t="shared" si="14"/>
        <v>36</v>
      </c>
      <c r="H25" s="6">
        <f t="shared" si="14"/>
        <v>29.15</v>
      </c>
      <c r="I25" s="6">
        <f t="shared" si="14"/>
        <v>37.04</v>
      </c>
      <c r="J25" s="6">
        <f t="shared" si="14"/>
        <v>51</v>
      </c>
      <c r="K25" s="6">
        <f t="shared" si="14"/>
        <v>47.3</v>
      </c>
      <c r="L25" s="6">
        <f t="shared" si="14"/>
        <v>46</v>
      </c>
      <c r="M25" s="6">
        <f t="shared" si="14"/>
        <v>46.25</v>
      </c>
      <c r="N25" s="6">
        <f t="shared" si="14"/>
        <v>48.22</v>
      </c>
      <c r="O25" s="6">
        <f t="shared" si="14"/>
        <v>42</v>
      </c>
      <c r="P25" s="6">
        <f t="shared" si="14"/>
        <v>35</v>
      </c>
      <c r="Q25" s="6">
        <f t="shared" si="14"/>
        <v>31</v>
      </c>
      <c r="R25" s="7">
        <f t="shared" si="14"/>
        <v>45.7</v>
      </c>
    </row>
    <row r="26" spans="1:43" ht="33.75">
      <c r="A26" s="31"/>
      <c r="B26" s="15" t="s">
        <v>10</v>
      </c>
      <c r="C26" s="6">
        <f t="shared" ref="C26:R26" si="15">C9</f>
        <v>50</v>
      </c>
      <c r="D26" s="6">
        <f t="shared" si="15"/>
        <v>51.5</v>
      </c>
      <c r="E26" s="6">
        <f t="shared" si="15"/>
        <v>49</v>
      </c>
      <c r="F26" s="6">
        <f t="shared" si="15"/>
        <v>52</v>
      </c>
      <c r="G26" s="6">
        <f t="shared" si="15"/>
        <v>50</v>
      </c>
      <c r="H26" s="6">
        <f t="shared" si="15"/>
        <v>49</v>
      </c>
      <c r="I26" s="6">
        <f t="shared" si="15"/>
        <v>49</v>
      </c>
      <c r="J26" s="6">
        <f t="shared" si="15"/>
        <v>43.5</v>
      </c>
      <c r="K26" s="6">
        <f t="shared" si="15"/>
        <v>39.5</v>
      </c>
      <c r="L26" s="6">
        <f t="shared" si="15"/>
        <v>40.5</v>
      </c>
      <c r="M26" s="6">
        <f t="shared" si="15"/>
        <v>40</v>
      </c>
      <c r="N26" s="6">
        <f t="shared" si="15"/>
        <v>45</v>
      </c>
      <c r="O26" s="6">
        <f t="shared" si="15"/>
        <v>44.5</v>
      </c>
      <c r="P26" s="6">
        <f t="shared" si="15"/>
        <v>45.5</v>
      </c>
      <c r="Q26" s="6">
        <f t="shared" si="15"/>
        <v>46.5</v>
      </c>
      <c r="R26" s="7">
        <f t="shared" si="15"/>
        <v>44.5</v>
      </c>
    </row>
    <row r="27" spans="1:43">
      <c r="A27" s="31"/>
      <c r="B27" s="14" t="s">
        <v>5</v>
      </c>
      <c r="C27" s="6">
        <f t="shared" ref="C27:R27" si="16">C3</f>
        <v>21.5</v>
      </c>
      <c r="D27" s="6">
        <f t="shared" si="16"/>
        <v>20</v>
      </c>
      <c r="E27" s="6">
        <f t="shared" si="16"/>
        <v>19.5</v>
      </c>
      <c r="F27" s="6">
        <f t="shared" si="16"/>
        <v>20.25</v>
      </c>
      <c r="G27" s="6">
        <f t="shared" si="16"/>
        <v>20.5</v>
      </c>
      <c r="H27" s="6">
        <f t="shared" si="16"/>
        <v>22</v>
      </c>
      <c r="I27" s="6">
        <f t="shared" si="16"/>
        <v>21</v>
      </c>
      <c r="J27" s="6">
        <f t="shared" si="16"/>
        <v>22.5</v>
      </c>
      <c r="K27" s="6">
        <f t="shared" si="16"/>
        <v>20.5</v>
      </c>
      <c r="L27" s="6">
        <f t="shared" si="16"/>
        <v>20</v>
      </c>
      <c r="M27" s="6">
        <f t="shared" si="16"/>
        <v>20</v>
      </c>
      <c r="N27" s="6">
        <f t="shared" si="16"/>
        <v>22.5</v>
      </c>
      <c r="O27" s="6">
        <f t="shared" si="16"/>
        <v>21.5</v>
      </c>
      <c r="P27" s="6">
        <f t="shared" si="16"/>
        <v>21.5</v>
      </c>
      <c r="Q27" s="6">
        <f t="shared" si="16"/>
        <v>21</v>
      </c>
      <c r="R27" s="7">
        <f t="shared" si="16"/>
        <v>21</v>
      </c>
    </row>
    <row r="28" spans="1:43">
      <c r="A28" s="31"/>
      <c r="B28" s="16" t="s">
        <v>6</v>
      </c>
      <c r="C28" s="6">
        <f t="shared" ref="C28:R28" si="17">C11</f>
        <v>6.5540000000000003</v>
      </c>
      <c r="D28" s="6">
        <f t="shared" si="17"/>
        <v>5.9569999999999999</v>
      </c>
      <c r="E28" s="6">
        <f t="shared" si="17"/>
        <v>6.5529999999999999</v>
      </c>
      <c r="F28" s="6">
        <f t="shared" si="17"/>
        <v>6.5439999999999996</v>
      </c>
      <c r="G28" s="6">
        <f t="shared" si="17"/>
        <v>6.53</v>
      </c>
      <c r="H28" s="6">
        <f t="shared" si="17"/>
        <v>5.4089999999999998</v>
      </c>
      <c r="I28" s="6">
        <f t="shared" si="17"/>
        <v>7.37</v>
      </c>
      <c r="J28" s="6">
        <f t="shared" si="17"/>
        <v>5.89</v>
      </c>
      <c r="K28" s="6">
        <f t="shared" si="17"/>
        <v>4.7859999999999996</v>
      </c>
      <c r="L28" s="6">
        <f t="shared" si="17"/>
        <v>4.8600000000000003</v>
      </c>
      <c r="M28" s="6">
        <f t="shared" si="17"/>
        <v>5.5510000000000002</v>
      </c>
      <c r="N28" s="6">
        <f t="shared" si="17"/>
        <v>6.5960000000000001</v>
      </c>
      <c r="O28" s="6">
        <f t="shared" si="17"/>
        <v>5.24</v>
      </c>
      <c r="P28" s="6">
        <f t="shared" si="17"/>
        <v>5.18</v>
      </c>
      <c r="Q28" s="6">
        <f t="shared" si="17"/>
        <v>5.391</v>
      </c>
      <c r="R28" s="7">
        <f t="shared" si="17"/>
        <v>5.2569999999999997</v>
      </c>
    </row>
    <row r="29" spans="1:43">
      <c r="A29" s="31"/>
      <c r="B29" s="17" t="s">
        <v>3</v>
      </c>
      <c r="C29" s="6">
        <f>C5</f>
        <v>4</v>
      </c>
      <c r="D29" s="6">
        <f t="shared" ref="D29:R30" si="18">D5</f>
        <v>4</v>
      </c>
      <c r="E29" s="6">
        <f t="shared" si="18"/>
        <v>4</v>
      </c>
      <c r="F29" s="6">
        <f t="shared" si="18"/>
        <v>4</v>
      </c>
      <c r="G29" s="6">
        <f t="shared" si="18"/>
        <v>4</v>
      </c>
      <c r="H29" s="6">
        <f t="shared" si="18"/>
        <v>4</v>
      </c>
      <c r="I29" s="6">
        <f t="shared" si="18"/>
        <v>4</v>
      </c>
      <c r="J29" s="6">
        <f t="shared" si="18"/>
        <v>4</v>
      </c>
      <c r="K29" s="6">
        <f t="shared" si="18"/>
        <v>4</v>
      </c>
      <c r="L29" s="6">
        <f t="shared" si="18"/>
        <v>4</v>
      </c>
      <c r="M29" s="6">
        <f t="shared" si="18"/>
        <v>4</v>
      </c>
      <c r="N29" s="6">
        <f t="shared" si="18"/>
        <v>4</v>
      </c>
      <c r="O29" s="6">
        <f t="shared" si="18"/>
        <v>4</v>
      </c>
      <c r="P29" s="6">
        <f t="shared" si="18"/>
        <v>4</v>
      </c>
      <c r="Q29" s="6">
        <f t="shared" si="18"/>
        <v>4</v>
      </c>
      <c r="R29" s="7">
        <f t="shared" si="18"/>
        <v>4</v>
      </c>
    </row>
    <row r="30" spans="1:43">
      <c r="A30" s="17"/>
      <c r="B30" s="17" t="s">
        <v>4</v>
      </c>
      <c r="C30" s="6">
        <f>C6</f>
        <v>3.5</v>
      </c>
      <c r="D30" s="6">
        <f t="shared" si="18"/>
        <v>3.5</v>
      </c>
      <c r="E30" s="6">
        <f t="shared" si="18"/>
        <v>3.5</v>
      </c>
      <c r="F30" s="6">
        <f t="shared" si="18"/>
        <v>3.5</v>
      </c>
      <c r="G30" s="6">
        <f t="shared" si="18"/>
        <v>3.5</v>
      </c>
      <c r="H30" s="6">
        <f t="shared" si="18"/>
        <v>3.5</v>
      </c>
      <c r="I30" s="6">
        <f t="shared" si="18"/>
        <v>3.5</v>
      </c>
      <c r="J30" s="6">
        <f t="shared" si="18"/>
        <v>3.5</v>
      </c>
      <c r="K30" s="6">
        <f t="shared" si="18"/>
        <v>3.5</v>
      </c>
      <c r="L30" s="6">
        <f t="shared" si="18"/>
        <v>3.5</v>
      </c>
      <c r="M30" s="6">
        <f t="shared" si="18"/>
        <v>3.5</v>
      </c>
      <c r="N30" s="6">
        <f t="shared" si="18"/>
        <v>3.5</v>
      </c>
      <c r="O30" s="6">
        <f t="shared" si="18"/>
        <v>3.5</v>
      </c>
      <c r="P30" s="6">
        <f t="shared" si="18"/>
        <v>3.5</v>
      </c>
      <c r="Q30" s="6">
        <f t="shared" si="18"/>
        <v>3.5</v>
      </c>
      <c r="R30" s="7">
        <f t="shared" si="18"/>
        <v>3.5</v>
      </c>
    </row>
    <row r="31" spans="1:43">
      <c r="A31" s="17"/>
      <c r="B31" s="18" t="s">
        <v>14</v>
      </c>
      <c r="C31" s="6">
        <f>1-0.3*(C28/C26)*(C28/C26)-(2*C28*C29)/(3*C26*C26)</f>
        <v>0.98785447674666671</v>
      </c>
      <c r="D31" s="6">
        <f t="shared" ref="D31:R31" si="19">1-0.3*(D28/D26)*(D28/D26)-(2*D28*D29)/(3*D26*D26)</f>
        <v>0.98999676198196507</v>
      </c>
      <c r="E31" s="6">
        <f t="shared" si="19"/>
        <v>0.98735643091767311</v>
      </c>
      <c r="F31" s="6">
        <f t="shared" si="19"/>
        <v>0.98879517475345169</v>
      </c>
      <c r="G31" s="6">
        <f t="shared" si="19"/>
        <v>0.98791775866666665</v>
      </c>
      <c r="H31" s="6">
        <f t="shared" si="19"/>
        <v>0.990336866180758</v>
      </c>
      <c r="I31" s="6">
        <f t="shared" si="19"/>
        <v>0.98502773705400526</v>
      </c>
      <c r="J31" s="6">
        <f t="shared" si="19"/>
        <v>0.98619934117232577</v>
      </c>
      <c r="K31" s="6">
        <f t="shared" si="19"/>
        <v>0.98741585933878118</v>
      </c>
      <c r="L31" s="6">
        <f t="shared" si="19"/>
        <v>0.98777876543209875</v>
      </c>
      <c r="M31" s="6">
        <f t="shared" si="19"/>
        <v>0.98497078314583331</v>
      </c>
      <c r="N31" s="6">
        <f t="shared" si="19"/>
        <v>0.98486839598353915</v>
      </c>
      <c r="O31" s="6">
        <f t="shared" si="19"/>
        <v>0.98878393468838111</v>
      </c>
      <c r="P31" s="6">
        <f t="shared" si="19"/>
        <v>0.98943941391941392</v>
      </c>
      <c r="Q31" s="6">
        <f t="shared" si="19"/>
        <v>0.98931905917447105</v>
      </c>
      <c r="R31" s="7">
        <f t="shared" si="19"/>
        <v>0.98873400764213271</v>
      </c>
    </row>
    <row r="32" spans="1:43">
      <c r="A32" s="17"/>
      <c r="B32" s="17" t="s">
        <v>15</v>
      </c>
      <c r="C32" s="6">
        <f>1-POWER((C30/C26),3)-(9/8)*(1-(C30/C26)*(C30/C26))*((C28*C29)/(C26*C26))-((9/35)*((C28/C26)*(C28/C26)))</f>
        <v>0.98349938634857148</v>
      </c>
      <c r="D32" s="6">
        <f t="shared" ref="D32:R32" si="20">1-POWER((D30/D26),3)-(9/8)*(1-(D30/D26)*(D30/D26))*((D28*D29)/(D26*D26))-((9/35)*((D28/D26)*(D28/D26)))</f>
        <v>0.98618525962658976</v>
      </c>
      <c r="E32" s="6">
        <f t="shared" si="20"/>
        <v>0.9828174810801622</v>
      </c>
      <c r="F32" s="6">
        <f t="shared" si="20"/>
        <v>0.98478144250582711</v>
      </c>
      <c r="G32" s="6">
        <f t="shared" si="20"/>
        <v>0.98357467345714278</v>
      </c>
      <c r="H32" s="6">
        <f t="shared" si="20"/>
        <v>0.98641623714948701</v>
      </c>
      <c r="I32" s="6">
        <f t="shared" si="20"/>
        <v>0.9800758043842277</v>
      </c>
      <c r="J32" s="6">
        <f t="shared" si="20"/>
        <v>0.98084826502722344</v>
      </c>
      <c r="K32" s="6">
        <f t="shared" si="20"/>
        <v>0.98183405781650479</v>
      </c>
      <c r="L32" s="6">
        <f t="shared" si="20"/>
        <v>0.98241797282697962</v>
      </c>
      <c r="M32" s="6">
        <f t="shared" si="20"/>
        <v>0.97888523556054685</v>
      </c>
      <c r="N32" s="6">
        <f t="shared" si="20"/>
        <v>0.9794356593439153</v>
      </c>
      <c r="O32" s="6">
        <f t="shared" si="20"/>
        <v>0.9841140558442687</v>
      </c>
      <c r="P32" s="6">
        <f t="shared" si="20"/>
        <v>0.98501913358375792</v>
      </c>
      <c r="Q32" s="6">
        <f t="shared" si="20"/>
        <v>0.98496130622190137</v>
      </c>
      <c r="R32" s="7">
        <f t="shared" si="20"/>
        <v>0.98405249106708825</v>
      </c>
    </row>
    <row r="33" spans="1:18">
      <c r="A33" s="17"/>
      <c r="B33" s="17" t="s">
        <v>16</v>
      </c>
      <c r="C33" s="6">
        <v>0.3362</v>
      </c>
      <c r="D33" s="6">
        <v>0.1043</v>
      </c>
      <c r="E33" s="6">
        <v>2.2726999999999999</v>
      </c>
      <c r="F33" s="11">
        <v>1.9908999999999999</v>
      </c>
      <c r="G33" s="6">
        <v>0</v>
      </c>
      <c r="H33" s="6">
        <v>0</v>
      </c>
      <c r="I33" s="11">
        <v>3.3241000000000001</v>
      </c>
      <c r="J33" s="11">
        <v>4.4286000000000003</v>
      </c>
      <c r="K33" s="6">
        <v>4.9630000000000001</v>
      </c>
      <c r="L33" s="11">
        <v>0</v>
      </c>
      <c r="M33" s="11">
        <v>4.0818000000000003</v>
      </c>
      <c r="N33" s="11">
        <v>2.9811000000000001</v>
      </c>
      <c r="O33" s="6">
        <v>2.4900000000000002</v>
      </c>
      <c r="P33" s="6">
        <v>0.18</v>
      </c>
      <c r="Q33" s="11">
        <v>7.6570999999999998</v>
      </c>
      <c r="R33" s="7">
        <v>1.9439</v>
      </c>
    </row>
    <row r="34" spans="1:18" ht="15.75" thickBot="1">
      <c r="A34" s="32"/>
      <c r="B34" s="29" t="s">
        <v>13</v>
      </c>
      <c r="C34" s="27">
        <f>(3*C25*C28)/(2*C27*(C26+C33))*(C31/C32)*1000</f>
        <v>309.22119739038669</v>
      </c>
      <c r="D34" s="27">
        <f t="shared" ref="D34:R34" si="21">(3*D25*D28)/(2*D27*(D26+D33))*(D31/D32)*1000</f>
        <v>235.18305725123895</v>
      </c>
      <c r="E34" s="27">
        <f t="shared" si="21"/>
        <v>365.53654242925609</v>
      </c>
      <c r="F34" s="27">
        <f t="shared" si="21"/>
        <v>267.19826688706064</v>
      </c>
      <c r="G34" s="27">
        <f t="shared" si="21"/>
        <v>345.53856925862954</v>
      </c>
      <c r="H34" s="27">
        <f t="shared" si="21"/>
        <v>220.26767750669632</v>
      </c>
      <c r="I34" s="27">
        <f t="shared" si="21"/>
        <v>374.53935247947629</v>
      </c>
      <c r="J34" s="27">
        <f t="shared" si="21"/>
        <v>420.10935091101499</v>
      </c>
      <c r="K34" s="27">
        <f t="shared" si="21"/>
        <v>374.65753942286887</v>
      </c>
      <c r="L34" s="27">
        <f t="shared" si="21"/>
        <v>416.25908747590699</v>
      </c>
      <c r="M34" s="27">
        <f t="shared" si="21"/>
        <v>439.51781008864674</v>
      </c>
      <c r="N34" s="27">
        <f t="shared" si="21"/>
        <v>444.37404349694521</v>
      </c>
      <c r="O34" s="27">
        <f t="shared" si="21"/>
        <v>328.3098391326443</v>
      </c>
      <c r="P34" s="27">
        <f t="shared" si="21"/>
        <v>278.1435848474124</v>
      </c>
      <c r="Q34" s="27">
        <f t="shared" si="21"/>
        <v>221.39346392748888</v>
      </c>
      <c r="R34" s="28">
        <f t="shared" si="21"/>
        <v>371.243336411097</v>
      </c>
    </row>
    <row r="96" ht="15.75" thickBot="1"/>
    <row r="97" spans="1:39">
      <c r="A97" s="61"/>
      <c r="B97" s="6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5"/>
      <c r="AG97" s="6"/>
    </row>
    <row r="98" spans="1:39">
      <c r="A98" s="62"/>
      <c r="B98" s="6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7"/>
      <c r="AG98" s="6"/>
    </row>
    <row r="99" spans="1:39">
      <c r="A99" s="62"/>
      <c r="B99" s="6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7"/>
      <c r="AG99" s="6"/>
    </row>
    <row r="100" spans="1:39" ht="15.75" thickBot="1">
      <c r="A100" s="63"/>
      <c r="B100" s="66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9"/>
      <c r="AG100" s="6"/>
    </row>
    <row r="101" spans="1:39">
      <c r="A101" s="52"/>
      <c r="B101" s="6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5"/>
    </row>
    <row r="102" spans="1:39">
      <c r="A102" s="53"/>
      <c r="B102" s="6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7"/>
    </row>
    <row r="103" spans="1:39">
      <c r="A103" s="53"/>
      <c r="B103" s="6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7"/>
    </row>
    <row r="104" spans="1:39" ht="15.75" thickBot="1">
      <c r="A104" s="53"/>
      <c r="B104" s="6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7"/>
    </row>
    <row r="105" spans="1:39">
      <c r="A105" s="52"/>
      <c r="B105" s="64"/>
      <c r="C105" s="42"/>
      <c r="D105" s="42"/>
      <c r="E105" s="4"/>
      <c r="F105" s="4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43"/>
    </row>
    <row r="106" spans="1:39">
      <c r="A106" s="53"/>
      <c r="B106" s="65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44"/>
    </row>
    <row r="107" spans="1:39">
      <c r="A107" s="53"/>
      <c r="B107" s="65"/>
      <c r="C107" s="3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7"/>
    </row>
    <row r="108" spans="1:39" ht="15.75" thickBot="1">
      <c r="A108" s="54"/>
      <c r="B108" s="66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45"/>
    </row>
    <row r="109" spans="1:39">
      <c r="A109" s="52"/>
      <c r="B109" s="64"/>
      <c r="C109" s="42"/>
      <c r="D109" s="42"/>
      <c r="E109" s="4"/>
      <c r="F109" s="4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43"/>
    </row>
    <row r="110" spans="1:39">
      <c r="A110" s="53"/>
      <c r="B110" s="6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7"/>
    </row>
    <row r="111" spans="1:39">
      <c r="A111" s="53"/>
      <c r="B111" s="65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7"/>
    </row>
    <row r="112" spans="1:39" ht="15.75" thickBot="1">
      <c r="A112" s="54"/>
      <c r="B112" s="6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45"/>
    </row>
    <row r="113" spans="1:52">
      <c r="C113" s="12"/>
      <c r="D113" s="3"/>
      <c r="E113" s="3"/>
      <c r="F113" s="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</row>
    <row r="114" spans="1:52" ht="15.75" thickBot="1"/>
    <row r="115" spans="1:52">
      <c r="A115" s="52"/>
      <c r="B115" s="6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5"/>
      <c r="AN115" s="11"/>
    </row>
    <row r="116" spans="1:52">
      <c r="A116" s="53"/>
      <c r="B116" s="65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7"/>
    </row>
    <row r="117" spans="1:52">
      <c r="A117" s="53"/>
      <c r="B117" s="65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7"/>
    </row>
    <row r="118" spans="1:52" ht="15.75" thickBot="1">
      <c r="A118" s="54"/>
      <c r="B118" s="66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9"/>
    </row>
    <row r="119" spans="1:52">
      <c r="A119" s="52"/>
      <c r="B119" s="6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5"/>
      <c r="AR119" s="6"/>
    </row>
    <row r="120" spans="1:52">
      <c r="A120" s="53"/>
      <c r="B120" s="6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7"/>
      <c r="AR120" s="6"/>
    </row>
    <row r="121" spans="1:52">
      <c r="A121" s="53"/>
      <c r="B121" s="6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7"/>
      <c r="AR121" s="6"/>
    </row>
    <row r="122" spans="1:52" ht="15.75" thickBot="1">
      <c r="A122" s="54"/>
      <c r="B122" s="66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9"/>
      <c r="AR122" s="6"/>
    </row>
    <row r="123" spans="1:52">
      <c r="A123" s="52"/>
      <c r="B123" s="64"/>
      <c r="C123" s="42"/>
      <c r="D123" s="42"/>
      <c r="E123" s="4"/>
      <c r="F123" s="4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43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</row>
    <row r="124" spans="1:52">
      <c r="A124" s="53"/>
      <c r="B124" s="65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44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</row>
    <row r="125" spans="1:52">
      <c r="A125" s="53"/>
      <c r="B125" s="6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7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</row>
    <row r="126" spans="1:52" ht="15.75" thickBot="1">
      <c r="A126" s="54"/>
      <c r="B126" s="66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45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</row>
    <row r="127" spans="1:52">
      <c r="A127" s="52"/>
      <c r="B127" s="64"/>
      <c r="C127" s="42"/>
      <c r="D127" s="42"/>
      <c r="E127" s="4"/>
      <c r="F127" s="4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43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</row>
    <row r="128" spans="1:52">
      <c r="A128" s="53"/>
      <c r="B128" s="65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44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</row>
    <row r="129" spans="1:54">
      <c r="A129" s="53"/>
      <c r="B129" s="6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</row>
    <row r="130" spans="1:54" ht="15.75" thickBot="1">
      <c r="A130" s="54"/>
      <c r="B130" s="66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45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</row>
    <row r="131" spans="1:54">
      <c r="C131" s="12"/>
      <c r="D131" s="3"/>
      <c r="E131" s="3"/>
      <c r="F131" s="3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</row>
    <row r="132" spans="1:54" ht="15.75" thickBot="1"/>
    <row r="133" spans="1:54">
      <c r="A133" s="52"/>
      <c r="B133" s="6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5"/>
    </row>
    <row r="134" spans="1:54">
      <c r="A134" s="53"/>
      <c r="B134" s="6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7"/>
    </row>
    <row r="135" spans="1:54">
      <c r="A135" s="53"/>
      <c r="B135" s="6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7"/>
    </row>
    <row r="136" spans="1:54" ht="15.75" thickBot="1">
      <c r="A136" s="54"/>
      <c r="B136" s="66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9"/>
    </row>
    <row r="137" spans="1:54">
      <c r="A137" s="52"/>
      <c r="B137" s="6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5"/>
    </row>
    <row r="138" spans="1:54">
      <c r="A138" s="53"/>
      <c r="B138" s="6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7"/>
    </row>
    <row r="139" spans="1:54">
      <c r="A139" s="53"/>
      <c r="B139" s="65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7"/>
    </row>
    <row r="140" spans="1:54" ht="15.75" thickBot="1">
      <c r="A140" s="54"/>
      <c r="B140" s="66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9"/>
    </row>
    <row r="141" spans="1:54">
      <c r="A141" s="52"/>
      <c r="B141" s="64"/>
      <c r="C141" s="42"/>
      <c r="D141" s="42"/>
      <c r="E141" s="4"/>
      <c r="F141" s="4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43"/>
      <c r="AW141" s="6"/>
      <c r="AX141" s="6"/>
      <c r="AY141" s="6"/>
      <c r="AZ141" s="6"/>
    </row>
    <row r="142" spans="1:54">
      <c r="A142" s="53"/>
      <c r="B142" s="65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44"/>
      <c r="AW142" s="6"/>
      <c r="AX142" s="6"/>
      <c r="AY142" s="6"/>
      <c r="AZ142" s="6"/>
    </row>
    <row r="143" spans="1:54">
      <c r="A143" s="53"/>
      <c r="B143" s="65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7"/>
      <c r="AW143" s="6"/>
      <c r="AX143" s="6"/>
      <c r="AY143" s="6"/>
      <c r="AZ143" s="6"/>
    </row>
    <row r="144" spans="1:54" ht="15.75" thickBot="1">
      <c r="A144" s="54"/>
      <c r="B144" s="66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45"/>
      <c r="AW144" s="6"/>
      <c r="AX144" s="6"/>
      <c r="AY144" s="6"/>
      <c r="AZ144" s="6"/>
    </row>
    <row r="145" spans="1:54">
      <c r="A145" s="52"/>
      <c r="B145" s="64"/>
      <c r="C145" s="42"/>
      <c r="D145" s="42"/>
      <c r="E145" s="4"/>
      <c r="F145" s="4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43"/>
    </row>
    <row r="146" spans="1:54">
      <c r="A146" s="53"/>
      <c r="B146" s="65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44"/>
    </row>
    <row r="147" spans="1:54">
      <c r="A147" s="53"/>
      <c r="B147" s="65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7"/>
    </row>
    <row r="148" spans="1:54" ht="15.75" thickBot="1">
      <c r="A148" s="54"/>
      <c r="B148" s="66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45"/>
    </row>
    <row r="149" spans="1:54">
      <c r="C149" s="12"/>
      <c r="D149" s="3"/>
      <c r="E149" s="3"/>
      <c r="F149" s="3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</row>
    <row r="150" spans="1:54" ht="15.75" thickBot="1"/>
    <row r="151" spans="1:54">
      <c r="A151" s="52"/>
      <c r="B151" s="6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5"/>
    </row>
    <row r="152" spans="1:54">
      <c r="A152" s="53"/>
      <c r="B152" s="65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7"/>
    </row>
    <row r="153" spans="1:54">
      <c r="A153" s="53"/>
      <c r="B153" s="65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7"/>
    </row>
    <row r="154" spans="1:54" ht="15.75" thickBot="1">
      <c r="A154" s="54"/>
      <c r="B154" s="66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9"/>
    </row>
    <row r="155" spans="1:54">
      <c r="A155" s="52"/>
      <c r="B155" s="6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5"/>
    </row>
    <row r="156" spans="1:54">
      <c r="A156" s="53"/>
      <c r="B156" s="65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7"/>
    </row>
    <row r="157" spans="1:54">
      <c r="A157" s="53"/>
      <c r="B157" s="65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7"/>
    </row>
    <row r="158" spans="1:54" ht="15.75" thickBot="1">
      <c r="A158" s="54"/>
      <c r="B158" s="66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9"/>
    </row>
    <row r="159" spans="1:54">
      <c r="A159" s="52"/>
      <c r="B159" s="64"/>
      <c r="C159" s="42"/>
      <c r="D159" s="42"/>
      <c r="E159" s="4"/>
      <c r="F159" s="4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43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</row>
    <row r="160" spans="1:54">
      <c r="A160" s="53"/>
      <c r="B160" s="65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44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</row>
    <row r="161" spans="1:55">
      <c r="A161" s="53"/>
      <c r="B161" s="65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7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</row>
    <row r="162" spans="1:55" ht="15.75" thickBot="1">
      <c r="A162" s="54"/>
      <c r="B162" s="66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45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</row>
    <row r="163" spans="1:55">
      <c r="A163" s="52"/>
      <c r="B163" s="64"/>
      <c r="C163" s="42"/>
      <c r="D163" s="42"/>
      <c r="E163" s="4"/>
      <c r="F163" s="4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43"/>
    </row>
    <row r="164" spans="1:55">
      <c r="A164" s="53"/>
      <c r="B164" s="65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44"/>
    </row>
    <row r="165" spans="1:55">
      <c r="A165" s="53"/>
      <c r="B165" s="65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7"/>
    </row>
    <row r="166" spans="1:55" ht="15.75" thickBot="1">
      <c r="A166" s="54"/>
      <c r="B166" s="66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45"/>
    </row>
    <row r="167" spans="1:55">
      <c r="C167" s="12"/>
      <c r="D167" s="3"/>
      <c r="E167" s="3"/>
      <c r="F167" s="3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</row>
    <row r="168" spans="1:55">
      <c r="C168" s="12"/>
      <c r="D168" s="3"/>
      <c r="E168" s="3"/>
      <c r="F168" s="3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</row>
    <row r="169" spans="1:55">
      <c r="C169" s="12"/>
      <c r="D169" s="3"/>
      <c r="E169" s="3"/>
      <c r="F169" s="3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</row>
    <row r="170" spans="1:55">
      <c r="C170" s="12"/>
      <c r="D170" s="3"/>
      <c r="E170" s="3"/>
      <c r="F170" s="3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</row>
  </sheetData>
  <mergeCells count="19">
    <mergeCell ref="A163:A166"/>
    <mergeCell ref="A137:A140"/>
    <mergeCell ref="A141:A144"/>
    <mergeCell ref="A145:A148"/>
    <mergeCell ref="A151:A154"/>
    <mergeCell ref="A155:A158"/>
    <mergeCell ref="A159:A162"/>
    <mergeCell ref="A109:A112"/>
    <mergeCell ref="A115:A118"/>
    <mergeCell ref="A119:A122"/>
    <mergeCell ref="A123:A126"/>
    <mergeCell ref="A127:A130"/>
    <mergeCell ref="A133:A136"/>
    <mergeCell ref="A1:A6"/>
    <mergeCell ref="A7:A11"/>
    <mergeCell ref="A15:A20"/>
    <mergeCell ref="A97:A100"/>
    <mergeCell ref="A101:A104"/>
    <mergeCell ref="A105:A10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5</vt:i4>
      </vt:variant>
    </vt:vector>
  </HeadingPairs>
  <TitlesOfParts>
    <vt:vector size="8" baseType="lpstr">
      <vt:lpstr>Specimens labels</vt:lpstr>
      <vt:lpstr>Raw Data</vt:lpstr>
      <vt:lpstr>Gi calculations</vt:lpstr>
      <vt:lpstr>Specimen geometry</vt:lpstr>
      <vt:lpstr>Mode I init for specimens 33-36</vt:lpstr>
      <vt:lpstr>Mode I prop for specimens 33-36</vt:lpstr>
      <vt:lpstr>G initial vs. Nanofibre density</vt:lpstr>
      <vt:lpstr>G propagation vs. nanofibre den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2019-11-08T12:20:12Z</dcterms:modified>
</cp:coreProperties>
</file>